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GEMEENTELIJKE/WEBSITE/"/>
    </mc:Choice>
  </mc:AlternateContent>
  <xr:revisionPtr revIDLastSave="663" documentId="8_{BD6B356E-58AB-446B-BCEA-FF8BF43BE024}" xr6:coauthVersionLast="47" xr6:coauthVersionMax="47" xr10:uidLastSave="{1B984FA5-F9B2-41FE-8A3C-B43087C3107A}"/>
  <bookViews>
    <workbookView xWindow="-108" yWindow="-108" windowWidth="23256" windowHeight="12456" tabRatio="955" firstSheet="1" activeTab="1" xr2:uid="{00000000-000D-0000-FFFF-FFFF00000000}"/>
  </bookViews>
  <sheets>
    <sheet name="Rangschikking Eind" sheetId="26" state="hidden" r:id="rId1"/>
    <sheet name="Rangschikking" sheetId="18" r:id="rId2"/>
    <sheet name="Punten" sheetId="17" r:id="rId3"/>
    <sheet name="Uitslagen" sheetId="22" r:id="rId4"/>
    <sheet name="Horendonk" sheetId="4" r:id="rId5"/>
    <sheet name="Kerkuilen" sheetId="10" r:id="rId6"/>
    <sheet name="Meeuwen1" sheetId="5" r:id="rId7"/>
    <sheet name="Meeuwen2" sheetId="7" r:id="rId8"/>
    <sheet name="Meeuwkes" sheetId="8" r:id="rId9"/>
    <sheet name="Molenheike" sheetId="6" r:id="rId10"/>
    <sheet name="Nispen" sheetId="15" r:id="rId11"/>
    <sheet name="Oudeglorie" sheetId="3" r:id="rId12"/>
    <sheet name="Putte" sheetId="12" r:id="rId13"/>
    <sheet name="Rooiebal1" sheetId="13" r:id="rId14"/>
    <sheet name="Rooiebal2" sheetId="1" r:id="rId15"/>
    <sheet name="Wildert1" sheetId="23" r:id="rId16"/>
    <sheet name="Wildert2" sheetId="9" r:id="rId17"/>
    <sheet name="DeBeek" sheetId="16" r:id="rId18"/>
    <sheet name="Spelers" sheetId="19" r:id="rId19"/>
    <sheet name="Voorzitters" sheetId="20" r:id="rId20"/>
    <sheet name="Thuislokalen" sheetId="21" r:id="rId21"/>
  </sheets>
  <definedNames>
    <definedName name="_xlnm.Print_Area" localSheetId="11">Oudeglorie!$A$1:$AO$19</definedName>
    <definedName name="_xlnm.Print_Area" localSheetId="0">'Rangschikking Eind'!$A$1:$I$25</definedName>
    <definedName name="_xlnm.Print_Area" localSheetId="18">Spelers!$B$1:$I$88</definedName>
    <definedName name="_xlnm.Print_Area" localSheetId="20">Thuislokalen!$B$2:$I$28</definedName>
    <definedName name="_xlnm.Print_Area" localSheetId="3">Uitslagen!$A$1:$E$219</definedName>
    <definedName name="_xlnm.Print_Area" localSheetId="19">Voorzitters!$C$2:$J$44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4" i="17" l="1"/>
  <c r="K114" i="17"/>
  <c r="F19" i="15"/>
  <c r="E19" i="15"/>
  <c r="A19" i="16"/>
  <c r="A19" i="9"/>
  <c r="A19" i="23"/>
  <c r="A19" i="1"/>
  <c r="A19" i="13"/>
  <c r="A19" i="12"/>
  <c r="A19" i="3"/>
  <c r="A19" i="15"/>
  <c r="A19" i="6"/>
  <c r="A19" i="8"/>
  <c r="A19" i="7"/>
  <c r="A19" i="5"/>
  <c r="A19" i="10"/>
  <c r="A19" i="4"/>
  <c r="B19" i="23"/>
  <c r="G267" i="17"/>
  <c r="B267" i="17"/>
  <c r="AH266" i="17"/>
  <c r="F266" i="17"/>
  <c r="AG265" i="17"/>
  <c r="AF265" i="17"/>
  <c r="AE265" i="17"/>
  <c r="AD265" i="17"/>
  <c r="AC265" i="17"/>
  <c r="AB265" i="17"/>
  <c r="AA265" i="17"/>
  <c r="Z265" i="17"/>
  <c r="Y265" i="17"/>
  <c r="X265" i="17"/>
  <c r="W265" i="17"/>
  <c r="V265" i="17"/>
  <c r="U265" i="17"/>
  <c r="T265" i="17"/>
  <c r="S265" i="17"/>
  <c r="R265" i="17"/>
  <c r="Q265" i="17"/>
  <c r="P265" i="17"/>
  <c r="O265" i="17"/>
  <c r="N265" i="17"/>
  <c r="M265" i="17"/>
  <c r="L265" i="17"/>
  <c r="K265" i="17"/>
  <c r="J265" i="17"/>
  <c r="I265" i="17"/>
  <c r="H265" i="17"/>
  <c r="F265" i="17"/>
  <c r="E265" i="17"/>
  <c r="D265" i="17"/>
  <c r="B265" i="17"/>
  <c r="C265" i="17"/>
  <c r="A265" i="17"/>
  <c r="AG264" i="17"/>
  <c r="AF264" i="17"/>
  <c r="AE264" i="17"/>
  <c r="AD264" i="17"/>
  <c r="AC264" i="17"/>
  <c r="AB264" i="17"/>
  <c r="AA264" i="17"/>
  <c r="Z264" i="17"/>
  <c r="Y264" i="17"/>
  <c r="X264" i="17"/>
  <c r="W264" i="17"/>
  <c r="V264" i="17"/>
  <c r="U264" i="17"/>
  <c r="T264" i="17"/>
  <c r="S264" i="17"/>
  <c r="R264" i="17"/>
  <c r="Q264" i="17"/>
  <c r="P264" i="17"/>
  <c r="O264" i="17"/>
  <c r="N264" i="17"/>
  <c r="M264" i="17"/>
  <c r="L264" i="17"/>
  <c r="K264" i="17"/>
  <c r="J264" i="17"/>
  <c r="I264" i="17"/>
  <c r="H264" i="17"/>
  <c r="F264" i="17"/>
  <c r="E264" i="17"/>
  <c r="D264" i="17"/>
  <c r="B264" i="17"/>
  <c r="C264" i="17"/>
  <c r="A264" i="17"/>
  <c r="AG263" i="17"/>
  <c r="AF263" i="17"/>
  <c r="AE263" i="17"/>
  <c r="AD263" i="17"/>
  <c r="AC263" i="17"/>
  <c r="AB263" i="17"/>
  <c r="AA263" i="17"/>
  <c r="Z263" i="17"/>
  <c r="Y263" i="17"/>
  <c r="X263" i="17"/>
  <c r="W263" i="17"/>
  <c r="V263" i="17"/>
  <c r="U263" i="17"/>
  <c r="T263" i="17"/>
  <c r="S263" i="17"/>
  <c r="R263" i="17"/>
  <c r="Q263" i="17"/>
  <c r="P263" i="17"/>
  <c r="O263" i="17"/>
  <c r="N263" i="17"/>
  <c r="M263" i="17"/>
  <c r="L263" i="17"/>
  <c r="K263" i="17"/>
  <c r="J263" i="17"/>
  <c r="I263" i="17"/>
  <c r="H263" i="17"/>
  <c r="F263" i="17"/>
  <c r="E263" i="17"/>
  <c r="D263" i="17"/>
  <c r="B263" i="17"/>
  <c r="C263" i="17"/>
  <c r="A263" i="17"/>
  <c r="AG262" i="17"/>
  <c r="AF262" i="17"/>
  <c r="AE262" i="17"/>
  <c r="AD262" i="17"/>
  <c r="AC262" i="17"/>
  <c r="AB262" i="17"/>
  <c r="AA262" i="17"/>
  <c r="Z262" i="17"/>
  <c r="Y262" i="17"/>
  <c r="X262" i="17"/>
  <c r="W262" i="17"/>
  <c r="V262" i="17"/>
  <c r="U262" i="17"/>
  <c r="T262" i="17"/>
  <c r="S262" i="17"/>
  <c r="R262" i="17"/>
  <c r="Q262" i="17"/>
  <c r="P262" i="17"/>
  <c r="O262" i="17"/>
  <c r="N262" i="17"/>
  <c r="M262" i="17"/>
  <c r="L262" i="17"/>
  <c r="K262" i="17"/>
  <c r="J262" i="17"/>
  <c r="I262" i="17"/>
  <c r="H262" i="17"/>
  <c r="F262" i="17"/>
  <c r="E262" i="17"/>
  <c r="D262" i="17"/>
  <c r="B262" i="17"/>
  <c r="C262" i="17"/>
  <c r="A262" i="17"/>
  <c r="AG261" i="17"/>
  <c r="AF261" i="17"/>
  <c r="AE261" i="17"/>
  <c r="AD261" i="17"/>
  <c r="AC261" i="17"/>
  <c r="AB261" i="17"/>
  <c r="AA261" i="17"/>
  <c r="Z261" i="17"/>
  <c r="Y261" i="17"/>
  <c r="X261" i="17"/>
  <c r="W261" i="17"/>
  <c r="V261" i="17"/>
  <c r="U261" i="17"/>
  <c r="T261" i="17"/>
  <c r="S261" i="17"/>
  <c r="R261" i="17"/>
  <c r="Q261" i="17"/>
  <c r="P261" i="17"/>
  <c r="O261" i="17"/>
  <c r="N261" i="17"/>
  <c r="M261" i="17"/>
  <c r="L261" i="17"/>
  <c r="K261" i="17"/>
  <c r="J261" i="17"/>
  <c r="I261" i="17"/>
  <c r="H261" i="17"/>
  <c r="F261" i="17"/>
  <c r="E261" i="17"/>
  <c r="D261" i="17"/>
  <c r="B261" i="17"/>
  <c r="C261" i="17"/>
  <c r="A261" i="17"/>
  <c r="AG260" i="17"/>
  <c r="AF260" i="17"/>
  <c r="AE260" i="17"/>
  <c r="AD260" i="17"/>
  <c r="AC260" i="17"/>
  <c r="AB260" i="17"/>
  <c r="AA260" i="17"/>
  <c r="Z260" i="17"/>
  <c r="Y260" i="17"/>
  <c r="X260" i="17"/>
  <c r="W260" i="17"/>
  <c r="V260" i="17"/>
  <c r="U260" i="17"/>
  <c r="T260" i="17"/>
  <c r="S260" i="17"/>
  <c r="R260" i="17"/>
  <c r="Q260" i="17"/>
  <c r="P260" i="17"/>
  <c r="O260" i="17"/>
  <c r="N260" i="17"/>
  <c r="M260" i="17"/>
  <c r="L260" i="17"/>
  <c r="K260" i="17"/>
  <c r="F260" i="17"/>
  <c r="J260" i="17"/>
  <c r="I260" i="17"/>
  <c r="H260" i="17"/>
  <c r="E260" i="17"/>
  <c r="D260" i="17"/>
  <c r="B260" i="17"/>
  <c r="C260" i="17"/>
  <c r="AG259" i="17"/>
  <c r="AF259" i="17"/>
  <c r="AE259" i="17"/>
  <c r="AD259" i="17"/>
  <c r="AC259" i="17"/>
  <c r="AB259" i="17"/>
  <c r="AA259" i="17"/>
  <c r="Z259" i="17"/>
  <c r="Y259" i="17"/>
  <c r="X259" i="17"/>
  <c r="W259" i="17"/>
  <c r="V259" i="17"/>
  <c r="U259" i="17"/>
  <c r="T259" i="17"/>
  <c r="S259" i="17"/>
  <c r="R259" i="17"/>
  <c r="Q259" i="17"/>
  <c r="P259" i="17"/>
  <c r="O259" i="17"/>
  <c r="N259" i="17"/>
  <c r="M259" i="17"/>
  <c r="L259" i="17"/>
  <c r="K259" i="17"/>
  <c r="J259" i="17"/>
  <c r="I259" i="17"/>
  <c r="H259" i="17"/>
  <c r="E259" i="17"/>
  <c r="D259" i="17"/>
  <c r="B259" i="17"/>
  <c r="C259" i="17"/>
  <c r="AG258" i="17"/>
  <c r="AF258" i="17"/>
  <c r="AE258" i="17"/>
  <c r="AD258" i="17"/>
  <c r="AC258" i="17"/>
  <c r="AB258" i="17"/>
  <c r="AA258" i="17"/>
  <c r="Z258" i="17"/>
  <c r="Y258" i="17"/>
  <c r="X258" i="17"/>
  <c r="W258" i="17"/>
  <c r="V258" i="17"/>
  <c r="U258" i="17"/>
  <c r="T258" i="17"/>
  <c r="S258" i="17"/>
  <c r="R258" i="17"/>
  <c r="Q258" i="17"/>
  <c r="P258" i="17"/>
  <c r="O258" i="17"/>
  <c r="N258" i="17"/>
  <c r="M258" i="17"/>
  <c r="L258" i="17"/>
  <c r="K258" i="17"/>
  <c r="J258" i="17"/>
  <c r="I258" i="17"/>
  <c r="H258" i="17"/>
  <c r="E258" i="17"/>
  <c r="D258" i="17"/>
  <c r="B258" i="17"/>
  <c r="C258" i="17"/>
  <c r="AG257" i="17"/>
  <c r="AF257" i="17"/>
  <c r="AE257" i="17"/>
  <c r="AD257" i="17"/>
  <c r="AC257" i="17"/>
  <c r="AB257" i="17"/>
  <c r="AA257" i="17"/>
  <c r="Z257" i="17"/>
  <c r="Y257" i="17"/>
  <c r="X257" i="17"/>
  <c r="W257" i="17"/>
  <c r="V257" i="17"/>
  <c r="U257" i="17"/>
  <c r="T257" i="17"/>
  <c r="S257" i="17"/>
  <c r="R257" i="17"/>
  <c r="Q257" i="17"/>
  <c r="P257" i="17"/>
  <c r="O257" i="17"/>
  <c r="N257" i="17"/>
  <c r="F257" i="17" s="1"/>
  <c r="M257" i="17"/>
  <c r="L257" i="17"/>
  <c r="K257" i="17"/>
  <c r="J257" i="17"/>
  <c r="I257" i="17"/>
  <c r="H257" i="17"/>
  <c r="E257" i="17"/>
  <c r="D257" i="17"/>
  <c r="B257" i="17"/>
  <c r="C257" i="17"/>
  <c r="AG256" i="17"/>
  <c r="AF256" i="17"/>
  <c r="AE256" i="17"/>
  <c r="AD256" i="17"/>
  <c r="AC256" i="17"/>
  <c r="AB256" i="17"/>
  <c r="AA256" i="17"/>
  <c r="Z256" i="17"/>
  <c r="Y256" i="17"/>
  <c r="X256" i="17"/>
  <c r="W256" i="17"/>
  <c r="V256" i="17"/>
  <c r="U256" i="17"/>
  <c r="T256" i="17"/>
  <c r="S256" i="17"/>
  <c r="R256" i="17"/>
  <c r="Q256" i="17"/>
  <c r="P256" i="17"/>
  <c r="O256" i="17"/>
  <c r="N256" i="17"/>
  <c r="M256" i="17"/>
  <c r="L256" i="17"/>
  <c r="K256" i="17"/>
  <c r="J256" i="17"/>
  <c r="I256" i="17"/>
  <c r="H256" i="17"/>
  <c r="E256" i="17"/>
  <c r="D256" i="17"/>
  <c r="B256" i="17"/>
  <c r="C256" i="17"/>
  <c r="AG255" i="17"/>
  <c r="AF255" i="17"/>
  <c r="AE255" i="17"/>
  <c r="AD255" i="17"/>
  <c r="AC255" i="17"/>
  <c r="AB255" i="17"/>
  <c r="AA255" i="17"/>
  <c r="Z255" i="17"/>
  <c r="Y255" i="17"/>
  <c r="X255" i="17"/>
  <c r="W255" i="17"/>
  <c r="V255" i="17"/>
  <c r="U255" i="17"/>
  <c r="T255" i="17"/>
  <c r="S255" i="17"/>
  <c r="R255" i="17"/>
  <c r="Q255" i="17"/>
  <c r="P255" i="17"/>
  <c r="O255" i="17"/>
  <c r="N255" i="17"/>
  <c r="M255" i="17"/>
  <c r="L255" i="17"/>
  <c r="K255" i="17"/>
  <c r="J255" i="17"/>
  <c r="I255" i="17"/>
  <c r="H255" i="17"/>
  <c r="E255" i="17"/>
  <c r="D255" i="17"/>
  <c r="B255" i="17"/>
  <c r="C255" i="17"/>
  <c r="AG254" i="17"/>
  <c r="AF254" i="17"/>
  <c r="AE254" i="17"/>
  <c r="AD254" i="17"/>
  <c r="AC254" i="17"/>
  <c r="AB254" i="17"/>
  <c r="AA254" i="17"/>
  <c r="Z254" i="17"/>
  <c r="Y254" i="17"/>
  <c r="X254" i="17"/>
  <c r="W254" i="17"/>
  <c r="V254" i="17"/>
  <c r="U254" i="17"/>
  <c r="T254" i="17"/>
  <c r="S254" i="17"/>
  <c r="R254" i="17"/>
  <c r="Q254" i="17"/>
  <c r="P254" i="17"/>
  <c r="O254" i="17"/>
  <c r="N254" i="17"/>
  <c r="M254" i="17"/>
  <c r="L254" i="17"/>
  <c r="K254" i="17"/>
  <c r="J254" i="17"/>
  <c r="I254" i="17"/>
  <c r="H254" i="17"/>
  <c r="E254" i="17"/>
  <c r="D254" i="17"/>
  <c r="B254" i="17"/>
  <c r="C254" i="17"/>
  <c r="AG253" i="17"/>
  <c r="AF253" i="17"/>
  <c r="AE253" i="17"/>
  <c r="AD253" i="17"/>
  <c r="AC253" i="17"/>
  <c r="AB253" i="17"/>
  <c r="AA253" i="17"/>
  <c r="Z253" i="17"/>
  <c r="Y253" i="17"/>
  <c r="X253" i="17"/>
  <c r="W253" i="17"/>
  <c r="V253" i="17"/>
  <c r="U253" i="17"/>
  <c r="T253" i="17"/>
  <c r="S253" i="17"/>
  <c r="R253" i="17"/>
  <c r="Q253" i="17"/>
  <c r="P253" i="17"/>
  <c r="O253" i="17"/>
  <c r="N253" i="17"/>
  <c r="M253" i="17"/>
  <c r="L253" i="17"/>
  <c r="K253" i="17"/>
  <c r="J253" i="17"/>
  <c r="I253" i="17"/>
  <c r="H253" i="17"/>
  <c r="E253" i="17"/>
  <c r="D253" i="17"/>
  <c r="B253" i="17"/>
  <c r="C253" i="17"/>
  <c r="AG252" i="17"/>
  <c r="AF252" i="17"/>
  <c r="AE252" i="17"/>
  <c r="AD252" i="17"/>
  <c r="AC252" i="17"/>
  <c r="AB252" i="17"/>
  <c r="AA252" i="17"/>
  <c r="Z252" i="17"/>
  <c r="Y252" i="17"/>
  <c r="X252" i="17"/>
  <c r="W252" i="17"/>
  <c r="V252" i="17"/>
  <c r="U252" i="17"/>
  <c r="T252" i="17"/>
  <c r="S252" i="17"/>
  <c r="R252" i="17"/>
  <c r="Q252" i="17"/>
  <c r="P252" i="17"/>
  <c r="O252" i="17"/>
  <c r="N252" i="17"/>
  <c r="M252" i="17"/>
  <c r="L252" i="17"/>
  <c r="K252" i="17"/>
  <c r="J252" i="17"/>
  <c r="I252" i="17"/>
  <c r="H252" i="17"/>
  <c r="E252" i="17"/>
  <c r="D252" i="17"/>
  <c r="B252" i="17"/>
  <c r="C252" i="17"/>
  <c r="AG251" i="17"/>
  <c r="AF251" i="17"/>
  <c r="AE251" i="17"/>
  <c r="AD251" i="17"/>
  <c r="AC251" i="17"/>
  <c r="AB251" i="17"/>
  <c r="AA251" i="17"/>
  <c r="Z251" i="17"/>
  <c r="Y251" i="17"/>
  <c r="X251" i="17"/>
  <c r="W251" i="17"/>
  <c r="V251" i="17"/>
  <c r="U251" i="17"/>
  <c r="T251" i="17"/>
  <c r="S251" i="17"/>
  <c r="R251" i="17"/>
  <c r="Q251" i="17"/>
  <c r="P251" i="17"/>
  <c r="O251" i="17"/>
  <c r="N251" i="17"/>
  <c r="M251" i="17"/>
  <c r="L251" i="17"/>
  <c r="K251" i="17"/>
  <c r="J251" i="17"/>
  <c r="I251" i="17"/>
  <c r="H251" i="17"/>
  <c r="E251" i="17"/>
  <c r="D251" i="17"/>
  <c r="B251" i="17"/>
  <c r="C251" i="17"/>
  <c r="G248" i="17"/>
  <c r="B248" i="17"/>
  <c r="F247" i="17"/>
  <c r="AG246" i="17"/>
  <c r="AF246" i="17"/>
  <c r="AE246" i="17"/>
  <c r="AD246" i="17"/>
  <c r="AC246" i="17"/>
  <c r="AB246" i="17"/>
  <c r="AA246" i="17"/>
  <c r="Z246" i="17"/>
  <c r="Y246" i="17"/>
  <c r="X246" i="17"/>
  <c r="W246" i="17"/>
  <c r="V246" i="17"/>
  <c r="U246" i="17"/>
  <c r="T246" i="17"/>
  <c r="S246" i="17"/>
  <c r="R246" i="17"/>
  <c r="Q246" i="17"/>
  <c r="P246" i="17"/>
  <c r="O246" i="17"/>
  <c r="N246" i="17"/>
  <c r="M246" i="17"/>
  <c r="L246" i="17"/>
  <c r="K246" i="17"/>
  <c r="J246" i="17"/>
  <c r="I246" i="17"/>
  <c r="H246" i="17"/>
  <c r="F246" i="17"/>
  <c r="E246" i="17"/>
  <c r="D246" i="17"/>
  <c r="B246" i="17"/>
  <c r="C246" i="17"/>
  <c r="A246" i="17"/>
  <c r="AG245" i="17"/>
  <c r="AF245" i="17"/>
  <c r="AE245" i="17"/>
  <c r="AD245" i="17"/>
  <c r="AC245" i="17"/>
  <c r="AB245" i="17"/>
  <c r="AA245" i="17"/>
  <c r="Z245" i="17"/>
  <c r="Y245" i="17"/>
  <c r="X245" i="17"/>
  <c r="W245" i="17"/>
  <c r="V245" i="17"/>
  <c r="U245" i="17"/>
  <c r="T245" i="17"/>
  <c r="S245" i="17"/>
  <c r="R245" i="17"/>
  <c r="Q245" i="17"/>
  <c r="P245" i="17"/>
  <c r="O245" i="17"/>
  <c r="N245" i="17"/>
  <c r="M245" i="17"/>
  <c r="L245" i="17"/>
  <c r="K245" i="17"/>
  <c r="J245" i="17"/>
  <c r="I245" i="17"/>
  <c r="H245" i="17"/>
  <c r="F245" i="17"/>
  <c r="E245" i="17"/>
  <c r="D245" i="17"/>
  <c r="B245" i="17"/>
  <c r="C245" i="17"/>
  <c r="A245" i="17"/>
  <c r="AG244" i="17"/>
  <c r="AF244" i="17"/>
  <c r="AE244" i="17"/>
  <c r="AD244" i="17"/>
  <c r="AC244" i="17"/>
  <c r="AB244" i="17"/>
  <c r="AA244" i="17"/>
  <c r="Z244" i="17"/>
  <c r="Y244" i="17"/>
  <c r="X244" i="17"/>
  <c r="W244" i="17"/>
  <c r="V244" i="17"/>
  <c r="U244" i="17"/>
  <c r="T244" i="17"/>
  <c r="S244" i="17"/>
  <c r="R244" i="17"/>
  <c r="Q244" i="17"/>
  <c r="P244" i="17"/>
  <c r="O244" i="17"/>
  <c r="N244" i="17"/>
  <c r="M244" i="17"/>
  <c r="L244" i="17"/>
  <c r="K244" i="17"/>
  <c r="J244" i="17"/>
  <c r="I244" i="17"/>
  <c r="H244" i="17"/>
  <c r="E244" i="17"/>
  <c r="D244" i="17"/>
  <c r="C244" i="17"/>
  <c r="B244" i="17"/>
  <c r="AG243" i="17"/>
  <c r="AF243" i="17"/>
  <c r="AE243" i="17"/>
  <c r="AD243" i="17"/>
  <c r="AC243" i="17"/>
  <c r="AB243" i="17"/>
  <c r="AA243" i="17"/>
  <c r="Z243" i="17"/>
  <c r="Y243" i="17"/>
  <c r="X243" i="17"/>
  <c r="W243" i="17"/>
  <c r="V243" i="17"/>
  <c r="U243" i="17"/>
  <c r="T243" i="17"/>
  <c r="S243" i="17"/>
  <c r="R243" i="17"/>
  <c r="Q243" i="17"/>
  <c r="P243" i="17"/>
  <c r="O243" i="17"/>
  <c r="N243" i="17"/>
  <c r="M243" i="17"/>
  <c r="L243" i="17"/>
  <c r="K243" i="17"/>
  <c r="J243" i="17"/>
  <c r="I243" i="17"/>
  <c r="H243" i="17"/>
  <c r="E243" i="17"/>
  <c r="D243" i="17"/>
  <c r="B243" i="17"/>
  <c r="C243" i="17"/>
  <c r="AG242" i="17"/>
  <c r="AF242" i="17"/>
  <c r="AE242" i="17"/>
  <c r="AD242" i="17"/>
  <c r="AC242" i="17"/>
  <c r="AB242" i="17"/>
  <c r="AA242" i="17"/>
  <c r="Z242" i="17"/>
  <c r="Y242" i="17"/>
  <c r="X242" i="17"/>
  <c r="W242" i="17"/>
  <c r="V242" i="17"/>
  <c r="U242" i="17"/>
  <c r="T242" i="17"/>
  <c r="S242" i="17"/>
  <c r="R242" i="17"/>
  <c r="Q242" i="17"/>
  <c r="P242" i="17"/>
  <c r="O242" i="17"/>
  <c r="N242" i="17"/>
  <c r="M242" i="17"/>
  <c r="L242" i="17"/>
  <c r="K242" i="17"/>
  <c r="J242" i="17"/>
  <c r="I242" i="17"/>
  <c r="H242" i="17"/>
  <c r="E242" i="17"/>
  <c r="D242" i="17"/>
  <c r="B242" i="17"/>
  <c r="C242" i="17"/>
  <c r="AG241" i="17"/>
  <c r="AF241" i="17"/>
  <c r="AE241" i="17"/>
  <c r="AD241" i="17"/>
  <c r="AC241" i="17"/>
  <c r="AB241" i="17"/>
  <c r="AA241" i="17"/>
  <c r="Z241" i="17"/>
  <c r="Y241" i="17"/>
  <c r="X241" i="17"/>
  <c r="W241" i="17"/>
  <c r="V241" i="17"/>
  <c r="U241" i="17"/>
  <c r="T241" i="17"/>
  <c r="S241" i="17"/>
  <c r="R241" i="17"/>
  <c r="Q241" i="17"/>
  <c r="P241" i="17"/>
  <c r="O241" i="17"/>
  <c r="F241" i="17" s="1"/>
  <c r="N241" i="17"/>
  <c r="M241" i="17"/>
  <c r="L241" i="17"/>
  <c r="K241" i="17"/>
  <c r="J241" i="17"/>
  <c r="I241" i="17"/>
  <c r="H241" i="17"/>
  <c r="E241" i="17"/>
  <c r="D241" i="17"/>
  <c r="B241" i="17"/>
  <c r="C241" i="17"/>
  <c r="AG240" i="17"/>
  <c r="AF240" i="17"/>
  <c r="AE240" i="17"/>
  <c r="AD240" i="17"/>
  <c r="AC240" i="17"/>
  <c r="AB240" i="17"/>
  <c r="AA240" i="17"/>
  <c r="Z240" i="17"/>
  <c r="Y240" i="17"/>
  <c r="X240" i="17"/>
  <c r="W240" i="17"/>
  <c r="V240" i="17"/>
  <c r="U240" i="17"/>
  <c r="T240" i="17"/>
  <c r="S240" i="17"/>
  <c r="R240" i="17"/>
  <c r="Q240" i="17"/>
  <c r="P240" i="17"/>
  <c r="O240" i="17"/>
  <c r="N240" i="17"/>
  <c r="M240" i="17"/>
  <c r="L240" i="17"/>
  <c r="K240" i="17"/>
  <c r="J240" i="17"/>
  <c r="I240" i="17"/>
  <c r="H240" i="17"/>
  <c r="E240" i="17"/>
  <c r="D240" i="17"/>
  <c r="B240" i="17"/>
  <c r="C240" i="17"/>
  <c r="AG239" i="17"/>
  <c r="AF239" i="17"/>
  <c r="AE239" i="17"/>
  <c r="AD239" i="17"/>
  <c r="AC239" i="17"/>
  <c r="AB239" i="17"/>
  <c r="AA239" i="17"/>
  <c r="Z239" i="17"/>
  <c r="Y239" i="17"/>
  <c r="X239" i="17"/>
  <c r="W239" i="17"/>
  <c r="V239" i="17"/>
  <c r="U239" i="17"/>
  <c r="T239" i="17"/>
  <c r="S239" i="17"/>
  <c r="R239" i="17"/>
  <c r="Q239" i="17"/>
  <c r="P239" i="17"/>
  <c r="O239" i="17"/>
  <c r="N239" i="17"/>
  <c r="M239" i="17"/>
  <c r="L239" i="17"/>
  <c r="K239" i="17"/>
  <c r="J239" i="17"/>
  <c r="I239" i="17"/>
  <c r="H239" i="17"/>
  <c r="E239" i="17"/>
  <c r="D239" i="17"/>
  <c r="B239" i="17"/>
  <c r="C239" i="17"/>
  <c r="AG238" i="17"/>
  <c r="AF238" i="17"/>
  <c r="AE238" i="17"/>
  <c r="AD238" i="17"/>
  <c r="AC238" i="17"/>
  <c r="AB238" i="17"/>
  <c r="AA238" i="17"/>
  <c r="Z238" i="17"/>
  <c r="Y238" i="17"/>
  <c r="X238" i="17"/>
  <c r="W238" i="17"/>
  <c r="V238" i="17"/>
  <c r="U238" i="17"/>
  <c r="T238" i="17"/>
  <c r="S238" i="17"/>
  <c r="R238" i="17"/>
  <c r="Q238" i="17"/>
  <c r="P238" i="17"/>
  <c r="O238" i="17"/>
  <c r="N238" i="17"/>
  <c r="M238" i="17"/>
  <c r="L238" i="17"/>
  <c r="K238" i="17"/>
  <c r="J238" i="17"/>
  <c r="I238" i="17"/>
  <c r="H238" i="17"/>
  <c r="E238" i="17"/>
  <c r="D238" i="17"/>
  <c r="B238" i="17"/>
  <c r="C238" i="17"/>
  <c r="AG237" i="17"/>
  <c r="AF237" i="17"/>
  <c r="AE237" i="17"/>
  <c r="AD237" i="17"/>
  <c r="AC237" i="17"/>
  <c r="AB237" i="17"/>
  <c r="AA237" i="17"/>
  <c r="Z237" i="17"/>
  <c r="Y237" i="17"/>
  <c r="X237" i="17"/>
  <c r="W237" i="17"/>
  <c r="V237" i="17"/>
  <c r="U237" i="17"/>
  <c r="T237" i="17"/>
  <c r="S237" i="17"/>
  <c r="R237" i="17"/>
  <c r="Q237" i="17"/>
  <c r="P237" i="17"/>
  <c r="O237" i="17"/>
  <c r="N237" i="17"/>
  <c r="M237" i="17"/>
  <c r="L237" i="17"/>
  <c r="K237" i="17"/>
  <c r="J237" i="17"/>
  <c r="I237" i="17"/>
  <c r="H237" i="17"/>
  <c r="E237" i="17"/>
  <c r="D237" i="17"/>
  <c r="B237" i="17"/>
  <c r="C237" i="17"/>
  <c r="AG236" i="17"/>
  <c r="AF236" i="17"/>
  <c r="AE236" i="17"/>
  <c r="AD236" i="17"/>
  <c r="AC236" i="17"/>
  <c r="AB236" i="17"/>
  <c r="AA236" i="17"/>
  <c r="Z236" i="17"/>
  <c r="Y236" i="17"/>
  <c r="X236" i="17"/>
  <c r="W236" i="17"/>
  <c r="V236" i="17"/>
  <c r="U236" i="17"/>
  <c r="T236" i="17"/>
  <c r="S236" i="17"/>
  <c r="R236" i="17"/>
  <c r="Q236" i="17"/>
  <c r="P236" i="17"/>
  <c r="O236" i="17"/>
  <c r="N236" i="17"/>
  <c r="M236" i="17"/>
  <c r="L236" i="17"/>
  <c r="K236" i="17"/>
  <c r="J236" i="17"/>
  <c r="I236" i="17"/>
  <c r="H236" i="17"/>
  <c r="E236" i="17"/>
  <c r="D236" i="17"/>
  <c r="B236" i="17"/>
  <c r="C236" i="17"/>
  <c r="AG235" i="17"/>
  <c r="AF235" i="17"/>
  <c r="AE235" i="17"/>
  <c r="AD235" i="17"/>
  <c r="AC235" i="17"/>
  <c r="AB235" i="17"/>
  <c r="AA235" i="17"/>
  <c r="Z235" i="17"/>
  <c r="Y235" i="17"/>
  <c r="X235" i="17"/>
  <c r="W235" i="17"/>
  <c r="V235" i="17"/>
  <c r="U235" i="17"/>
  <c r="T235" i="17"/>
  <c r="S235" i="17"/>
  <c r="R235" i="17"/>
  <c r="Q235" i="17"/>
  <c r="P235" i="17"/>
  <c r="O235" i="17"/>
  <c r="N235" i="17"/>
  <c r="M235" i="17"/>
  <c r="L235" i="17"/>
  <c r="K235" i="17"/>
  <c r="J235" i="17"/>
  <c r="I235" i="17"/>
  <c r="H235" i="17"/>
  <c r="E235" i="17"/>
  <c r="D235" i="17"/>
  <c r="B235" i="17"/>
  <c r="C235" i="17"/>
  <c r="AG234" i="17"/>
  <c r="AF234" i="17"/>
  <c r="AE234" i="17"/>
  <c r="AD234" i="17"/>
  <c r="AC234" i="17"/>
  <c r="AB234" i="17"/>
  <c r="AA234" i="17"/>
  <c r="Z234" i="17"/>
  <c r="Y234" i="17"/>
  <c r="X234" i="17"/>
  <c r="W234" i="17"/>
  <c r="V234" i="17"/>
  <c r="U234" i="17"/>
  <c r="T234" i="17"/>
  <c r="S234" i="17"/>
  <c r="R234" i="17"/>
  <c r="Q234" i="17"/>
  <c r="P234" i="17"/>
  <c r="O234" i="17"/>
  <c r="N234" i="17"/>
  <c r="N247" i="17" s="1"/>
  <c r="M234" i="17"/>
  <c r="M247" i="17" s="1"/>
  <c r="L234" i="17"/>
  <c r="L247" i="17" s="1"/>
  <c r="K234" i="17"/>
  <c r="K247" i="17" s="1"/>
  <c r="J234" i="17"/>
  <c r="J247" i="17" s="1"/>
  <c r="I234" i="17"/>
  <c r="I247" i="17" s="1"/>
  <c r="H234" i="17"/>
  <c r="E234" i="17"/>
  <c r="D234" i="17"/>
  <c r="B234" i="17"/>
  <c r="C234" i="17"/>
  <c r="AG233" i="17"/>
  <c r="AF233" i="17"/>
  <c r="AE233" i="17"/>
  <c r="AD233" i="17"/>
  <c r="AC233" i="17"/>
  <c r="AB233" i="17"/>
  <c r="AA233" i="17"/>
  <c r="Z233" i="17"/>
  <c r="Y233" i="17"/>
  <c r="X233" i="17"/>
  <c r="W233" i="17"/>
  <c r="V233" i="17"/>
  <c r="U233" i="17"/>
  <c r="T233" i="17"/>
  <c r="S233" i="17"/>
  <c r="R233" i="17"/>
  <c r="Q233" i="17"/>
  <c r="P233" i="17"/>
  <c r="O233" i="17"/>
  <c r="F233" i="17" s="1"/>
  <c r="N233" i="17"/>
  <c r="M233" i="17"/>
  <c r="L233" i="17"/>
  <c r="K233" i="17"/>
  <c r="J233" i="17"/>
  <c r="I233" i="17"/>
  <c r="H233" i="17"/>
  <c r="E233" i="17"/>
  <c r="D233" i="17"/>
  <c r="B233" i="17"/>
  <c r="C233" i="17"/>
  <c r="AG232" i="17"/>
  <c r="AF232" i="17"/>
  <c r="AE232" i="17"/>
  <c r="AD232" i="17"/>
  <c r="AC232" i="17"/>
  <c r="AB232" i="17"/>
  <c r="AA232" i="17"/>
  <c r="Z232" i="17"/>
  <c r="Y232" i="17"/>
  <c r="X232" i="17"/>
  <c r="W232" i="17"/>
  <c r="V232" i="17"/>
  <c r="U232" i="17"/>
  <c r="T232" i="17"/>
  <c r="S232" i="17"/>
  <c r="R232" i="17"/>
  <c r="Q232" i="17"/>
  <c r="P232" i="17"/>
  <c r="O232" i="17"/>
  <c r="N232" i="17"/>
  <c r="M232" i="17"/>
  <c r="L232" i="17"/>
  <c r="K232" i="17"/>
  <c r="J232" i="17"/>
  <c r="I232" i="17"/>
  <c r="H232" i="17"/>
  <c r="F232" i="17"/>
  <c r="E232" i="17"/>
  <c r="D232" i="17"/>
  <c r="B232" i="17"/>
  <c r="C232" i="17"/>
  <c r="A232" i="17"/>
  <c r="G229" i="17"/>
  <c r="B229" i="17"/>
  <c r="F228" i="17"/>
  <c r="AG227" i="17"/>
  <c r="AF227" i="17"/>
  <c r="AE227" i="17"/>
  <c r="AD227" i="17"/>
  <c r="AC227" i="17"/>
  <c r="AB227" i="17"/>
  <c r="AA227" i="17"/>
  <c r="Z227" i="17"/>
  <c r="Y227" i="17"/>
  <c r="X227" i="17"/>
  <c r="W227" i="17"/>
  <c r="V227" i="17"/>
  <c r="U227" i="17"/>
  <c r="T227" i="17"/>
  <c r="S227" i="17"/>
  <c r="R227" i="17"/>
  <c r="Q227" i="17"/>
  <c r="P227" i="17"/>
  <c r="O227" i="17"/>
  <c r="N227" i="17"/>
  <c r="M227" i="17"/>
  <c r="L227" i="17"/>
  <c r="K227" i="17"/>
  <c r="J227" i="17"/>
  <c r="I227" i="17"/>
  <c r="H227" i="17"/>
  <c r="F227" i="17"/>
  <c r="E227" i="17"/>
  <c r="D227" i="17"/>
  <c r="B227" i="17"/>
  <c r="C227" i="17"/>
  <c r="A227" i="17"/>
  <c r="AG226" i="17"/>
  <c r="AF226" i="17"/>
  <c r="AE226" i="17"/>
  <c r="AD226" i="17"/>
  <c r="AC226" i="17"/>
  <c r="AB226" i="17"/>
  <c r="AA226" i="17"/>
  <c r="Z226" i="17"/>
  <c r="Y226" i="17"/>
  <c r="X226" i="17"/>
  <c r="W226" i="17"/>
  <c r="V226" i="17"/>
  <c r="U226" i="17"/>
  <c r="T226" i="17"/>
  <c r="S226" i="17"/>
  <c r="R226" i="17"/>
  <c r="Q226" i="17"/>
  <c r="P226" i="17"/>
  <c r="O226" i="17"/>
  <c r="N226" i="17"/>
  <c r="M226" i="17"/>
  <c r="L226" i="17"/>
  <c r="K226" i="17"/>
  <c r="J226" i="17"/>
  <c r="I226" i="17"/>
  <c r="H226" i="17"/>
  <c r="E226" i="17"/>
  <c r="D226" i="17"/>
  <c r="B226" i="17"/>
  <c r="C226" i="17"/>
  <c r="AG225" i="17"/>
  <c r="AF225" i="17"/>
  <c r="AE225" i="17"/>
  <c r="AD225" i="17"/>
  <c r="AC225" i="17"/>
  <c r="AB225" i="17"/>
  <c r="AA225" i="17"/>
  <c r="Z225" i="17"/>
  <c r="Y225" i="17"/>
  <c r="X225" i="17"/>
  <c r="W225" i="17"/>
  <c r="V225" i="17"/>
  <c r="U225" i="17"/>
  <c r="T225" i="17"/>
  <c r="S225" i="17"/>
  <c r="R225" i="17"/>
  <c r="Q225" i="17"/>
  <c r="P225" i="17"/>
  <c r="O225" i="17"/>
  <c r="N225" i="17"/>
  <c r="M225" i="17"/>
  <c r="M228" i="17" s="1"/>
  <c r="L225" i="17"/>
  <c r="L228" i="17" s="1"/>
  <c r="K225" i="17"/>
  <c r="K228" i="17" s="1"/>
  <c r="J225" i="17"/>
  <c r="J228" i="17" s="1"/>
  <c r="I225" i="17"/>
  <c r="I228" i="17" s="1"/>
  <c r="I229" i="17" s="1"/>
  <c r="H225" i="17"/>
  <c r="H229" i="17" s="1"/>
  <c r="L15" i="26" s="1"/>
  <c r="E225" i="17"/>
  <c r="D225" i="17"/>
  <c r="B225" i="17"/>
  <c r="C225" i="17"/>
  <c r="AG224" i="17"/>
  <c r="AF224" i="17"/>
  <c r="AE224" i="17"/>
  <c r="AD224" i="17"/>
  <c r="AC224" i="17"/>
  <c r="AB224" i="17"/>
  <c r="AA224" i="17"/>
  <c r="Z224" i="17"/>
  <c r="Y224" i="17"/>
  <c r="X224" i="17"/>
  <c r="W224" i="17"/>
  <c r="V224" i="17"/>
  <c r="U224" i="17"/>
  <c r="T224" i="17"/>
  <c r="S224" i="17"/>
  <c r="R224" i="17"/>
  <c r="Q224" i="17"/>
  <c r="P224" i="17"/>
  <c r="O224" i="17"/>
  <c r="N224" i="17"/>
  <c r="F224" i="17" s="1"/>
  <c r="M224" i="17"/>
  <c r="L224" i="17"/>
  <c r="K224" i="17"/>
  <c r="J224" i="17"/>
  <c r="I224" i="17"/>
  <c r="H224" i="17"/>
  <c r="E224" i="17"/>
  <c r="D224" i="17"/>
  <c r="B224" i="17"/>
  <c r="C224" i="17"/>
  <c r="AG223" i="17"/>
  <c r="AF223" i="17"/>
  <c r="AE223" i="17"/>
  <c r="AD223" i="17"/>
  <c r="AC223" i="17"/>
  <c r="AB223" i="17"/>
  <c r="AA223" i="17"/>
  <c r="Z223" i="17"/>
  <c r="Y223" i="17"/>
  <c r="X223" i="17"/>
  <c r="W223" i="17"/>
  <c r="V223" i="17"/>
  <c r="U223" i="17"/>
  <c r="T223" i="17"/>
  <c r="S223" i="17"/>
  <c r="R223" i="17"/>
  <c r="Q223" i="17"/>
  <c r="P223" i="17"/>
  <c r="O223" i="17"/>
  <c r="N223" i="17"/>
  <c r="M223" i="17"/>
  <c r="L223" i="17"/>
  <c r="K223" i="17"/>
  <c r="J223" i="17"/>
  <c r="I223" i="17"/>
  <c r="H223" i="17"/>
  <c r="E223" i="17"/>
  <c r="D223" i="17"/>
  <c r="B223" i="17"/>
  <c r="C223" i="17"/>
  <c r="AG222" i="17"/>
  <c r="AF222" i="17"/>
  <c r="AE222" i="17"/>
  <c r="AD222" i="17"/>
  <c r="AC222" i="17"/>
  <c r="AB222" i="17"/>
  <c r="AA222" i="17"/>
  <c r="Z222" i="17"/>
  <c r="Y222" i="17"/>
  <c r="X222" i="17"/>
  <c r="W222" i="17"/>
  <c r="V222" i="17"/>
  <c r="U222" i="17"/>
  <c r="T222" i="17"/>
  <c r="S222" i="17"/>
  <c r="R222" i="17"/>
  <c r="Q222" i="17"/>
  <c r="P222" i="17"/>
  <c r="O222" i="17"/>
  <c r="N222" i="17"/>
  <c r="M222" i="17"/>
  <c r="L222" i="17"/>
  <c r="K222" i="17"/>
  <c r="J222" i="17"/>
  <c r="I222" i="17"/>
  <c r="H222" i="17"/>
  <c r="E222" i="17"/>
  <c r="D222" i="17"/>
  <c r="B222" i="17"/>
  <c r="C222" i="17"/>
  <c r="AG221" i="17"/>
  <c r="AF221" i="17"/>
  <c r="AE221" i="17"/>
  <c r="AD221" i="17"/>
  <c r="AC221" i="17"/>
  <c r="AB221" i="17"/>
  <c r="AA221" i="17"/>
  <c r="Z221" i="17"/>
  <c r="Y221" i="17"/>
  <c r="X221" i="17"/>
  <c r="W221" i="17"/>
  <c r="V221" i="17"/>
  <c r="U221" i="17"/>
  <c r="T221" i="17"/>
  <c r="S221" i="17"/>
  <c r="R221" i="17"/>
  <c r="Q221" i="17"/>
  <c r="P221" i="17"/>
  <c r="O221" i="17"/>
  <c r="N221" i="17"/>
  <c r="M221" i="17"/>
  <c r="L221" i="17"/>
  <c r="K221" i="17"/>
  <c r="J221" i="17"/>
  <c r="I221" i="17"/>
  <c r="H221" i="17"/>
  <c r="E221" i="17"/>
  <c r="D221" i="17"/>
  <c r="B221" i="17"/>
  <c r="C221" i="17"/>
  <c r="AG220" i="17"/>
  <c r="AF220" i="17"/>
  <c r="AE220" i="17"/>
  <c r="AD220" i="17"/>
  <c r="AC220" i="17"/>
  <c r="AB220" i="17"/>
  <c r="AA220" i="17"/>
  <c r="Z220" i="17"/>
  <c r="Y220" i="17"/>
  <c r="X220" i="17"/>
  <c r="W220" i="17"/>
  <c r="V220" i="17"/>
  <c r="U220" i="17"/>
  <c r="T220" i="17"/>
  <c r="S220" i="17"/>
  <c r="R220" i="17"/>
  <c r="Q220" i="17"/>
  <c r="P220" i="17"/>
  <c r="O220" i="17"/>
  <c r="N220" i="17"/>
  <c r="M220" i="17"/>
  <c r="L220" i="17"/>
  <c r="K220" i="17"/>
  <c r="J220" i="17"/>
  <c r="I220" i="17"/>
  <c r="H220" i="17"/>
  <c r="E220" i="17"/>
  <c r="D220" i="17"/>
  <c r="B220" i="17"/>
  <c r="C220" i="17"/>
  <c r="AG219" i="17"/>
  <c r="AF219" i="17"/>
  <c r="AE219" i="17"/>
  <c r="AD219" i="17"/>
  <c r="AC219" i="17"/>
  <c r="AB219" i="17"/>
  <c r="AA219" i="17"/>
  <c r="Z219" i="17"/>
  <c r="Y219" i="17"/>
  <c r="X219" i="17"/>
  <c r="W219" i="17"/>
  <c r="V219" i="17"/>
  <c r="U219" i="17"/>
  <c r="T219" i="17"/>
  <c r="S219" i="17"/>
  <c r="R219" i="17"/>
  <c r="Q219" i="17"/>
  <c r="P219" i="17"/>
  <c r="O219" i="17"/>
  <c r="N219" i="17"/>
  <c r="F219" i="17" s="1"/>
  <c r="M219" i="17"/>
  <c r="L219" i="17"/>
  <c r="K219" i="17"/>
  <c r="J219" i="17"/>
  <c r="I219" i="17"/>
  <c r="H219" i="17"/>
  <c r="E219" i="17"/>
  <c r="D219" i="17"/>
  <c r="B219" i="17"/>
  <c r="C219" i="17"/>
  <c r="AG218" i="17"/>
  <c r="AF218" i="17"/>
  <c r="AE218" i="17"/>
  <c r="AD218" i="17"/>
  <c r="AC218" i="17"/>
  <c r="AB218" i="17"/>
  <c r="AA218" i="17"/>
  <c r="Z218" i="17"/>
  <c r="Y218" i="17"/>
  <c r="X218" i="17"/>
  <c r="W218" i="17"/>
  <c r="V218" i="17"/>
  <c r="U218" i="17"/>
  <c r="T218" i="17"/>
  <c r="S218" i="17"/>
  <c r="R218" i="17"/>
  <c r="Q218" i="17"/>
  <c r="P218" i="17"/>
  <c r="O218" i="17"/>
  <c r="N218" i="17"/>
  <c r="M218" i="17"/>
  <c r="L218" i="17"/>
  <c r="K218" i="17"/>
  <c r="J218" i="17"/>
  <c r="I218" i="17"/>
  <c r="H218" i="17"/>
  <c r="E218" i="17"/>
  <c r="D218" i="17"/>
  <c r="B218" i="17"/>
  <c r="C218" i="17"/>
  <c r="AG217" i="17"/>
  <c r="AF217" i="17"/>
  <c r="AE217" i="17"/>
  <c r="AD217" i="17"/>
  <c r="AC217" i="17"/>
  <c r="AB217" i="17"/>
  <c r="AA217" i="17"/>
  <c r="Z217" i="17"/>
  <c r="Y217" i="17"/>
  <c r="X217" i="17"/>
  <c r="W217" i="17"/>
  <c r="V217" i="17"/>
  <c r="U217" i="17"/>
  <c r="T217" i="17"/>
  <c r="S217" i="17"/>
  <c r="R217" i="17"/>
  <c r="Q217" i="17"/>
  <c r="P217" i="17"/>
  <c r="O217" i="17"/>
  <c r="N217" i="17"/>
  <c r="M217" i="17"/>
  <c r="L217" i="17"/>
  <c r="K217" i="17"/>
  <c r="J217" i="17"/>
  <c r="I217" i="17"/>
  <c r="H217" i="17"/>
  <c r="E217" i="17"/>
  <c r="D217" i="17"/>
  <c r="B217" i="17"/>
  <c r="C217" i="17"/>
  <c r="AG216" i="17"/>
  <c r="AF216" i="17"/>
  <c r="AE216" i="17"/>
  <c r="AD216" i="17"/>
  <c r="AC216" i="17"/>
  <c r="AB216" i="17"/>
  <c r="AA216" i="17"/>
  <c r="Z216" i="17"/>
  <c r="Y216" i="17"/>
  <c r="X216" i="17"/>
  <c r="W216" i="17"/>
  <c r="V216" i="17"/>
  <c r="U216" i="17"/>
  <c r="T216" i="17"/>
  <c r="S216" i="17"/>
  <c r="R216" i="17"/>
  <c r="Q216" i="17"/>
  <c r="P216" i="17"/>
  <c r="O216" i="17"/>
  <c r="N216" i="17"/>
  <c r="M216" i="17"/>
  <c r="L216" i="17"/>
  <c r="K216" i="17"/>
  <c r="J216" i="17"/>
  <c r="I216" i="17"/>
  <c r="H216" i="17"/>
  <c r="F216" i="17"/>
  <c r="E216" i="17"/>
  <c r="D216" i="17"/>
  <c r="B216" i="17"/>
  <c r="C216" i="17"/>
  <c r="A216" i="17"/>
  <c r="AG215" i="17"/>
  <c r="AF215" i="17"/>
  <c r="AE215" i="17"/>
  <c r="AD215" i="17"/>
  <c r="AC215" i="17"/>
  <c r="AB215" i="17"/>
  <c r="AA215" i="17"/>
  <c r="Z215" i="17"/>
  <c r="Y215" i="17"/>
  <c r="X215" i="17"/>
  <c r="W215" i="17"/>
  <c r="V215" i="17"/>
  <c r="U215" i="17"/>
  <c r="T215" i="17"/>
  <c r="S215" i="17"/>
  <c r="R215" i="17"/>
  <c r="Q215" i="17"/>
  <c r="P215" i="17"/>
  <c r="O215" i="17"/>
  <c r="N215" i="17"/>
  <c r="M215" i="17"/>
  <c r="L215" i="17"/>
  <c r="K215" i="17"/>
  <c r="J215" i="17"/>
  <c r="I215" i="17"/>
  <c r="H215" i="17"/>
  <c r="H228" i="17"/>
  <c r="E215" i="17"/>
  <c r="D215" i="17"/>
  <c r="B215" i="17"/>
  <c r="C215" i="17"/>
  <c r="AG214" i="17"/>
  <c r="AF214" i="17"/>
  <c r="AE214" i="17"/>
  <c r="AD214" i="17"/>
  <c r="AC214" i="17"/>
  <c r="AB214" i="17"/>
  <c r="AA214" i="17"/>
  <c r="Z214" i="17"/>
  <c r="Y214" i="17"/>
  <c r="X214" i="17"/>
  <c r="W214" i="17"/>
  <c r="V214" i="17"/>
  <c r="U214" i="17"/>
  <c r="T214" i="17"/>
  <c r="S214" i="17"/>
  <c r="R214" i="17"/>
  <c r="Q214" i="17"/>
  <c r="P214" i="17"/>
  <c r="O214" i="17"/>
  <c r="N214" i="17"/>
  <c r="M214" i="17"/>
  <c r="L214" i="17"/>
  <c r="K214" i="17"/>
  <c r="J214" i="17"/>
  <c r="I214" i="17"/>
  <c r="H214" i="17"/>
  <c r="E214" i="17"/>
  <c r="D214" i="17"/>
  <c r="B214" i="17"/>
  <c r="C214" i="17"/>
  <c r="AG213" i="17"/>
  <c r="AF213" i="17"/>
  <c r="AE213" i="17"/>
  <c r="AD213" i="17"/>
  <c r="AC213" i="17"/>
  <c r="AB213" i="17"/>
  <c r="AA213" i="17"/>
  <c r="Z213" i="17"/>
  <c r="Y213" i="17"/>
  <c r="X213" i="17"/>
  <c r="W213" i="17"/>
  <c r="V213" i="17"/>
  <c r="U213" i="17"/>
  <c r="T213" i="17"/>
  <c r="S213" i="17"/>
  <c r="R213" i="17"/>
  <c r="Q213" i="17"/>
  <c r="P213" i="17"/>
  <c r="O213" i="17"/>
  <c r="F213" i="17" s="1"/>
  <c r="N213" i="17"/>
  <c r="M213" i="17"/>
  <c r="L213" i="17"/>
  <c r="K213" i="17"/>
  <c r="J213" i="17"/>
  <c r="I213" i="17"/>
  <c r="H213" i="17"/>
  <c r="E213" i="17"/>
  <c r="D213" i="17"/>
  <c r="B213" i="17"/>
  <c r="C213" i="17"/>
  <c r="G210" i="17"/>
  <c r="B210" i="17"/>
  <c r="F209" i="17"/>
  <c r="AG208" i="17"/>
  <c r="AF208" i="17"/>
  <c r="AE208" i="17"/>
  <c r="AD208" i="17"/>
  <c r="AC208" i="17"/>
  <c r="AB208" i="17"/>
  <c r="AA208" i="17"/>
  <c r="Z208" i="17"/>
  <c r="Y208" i="17"/>
  <c r="X208" i="17"/>
  <c r="W208" i="17"/>
  <c r="V208" i="17"/>
  <c r="U208" i="17"/>
  <c r="T208" i="17"/>
  <c r="S208" i="17"/>
  <c r="R208" i="17"/>
  <c r="Q208" i="17"/>
  <c r="P208" i="17"/>
  <c r="O208" i="17"/>
  <c r="N208" i="17"/>
  <c r="M208" i="17"/>
  <c r="L208" i="17"/>
  <c r="K208" i="17"/>
  <c r="J208" i="17"/>
  <c r="I208" i="17"/>
  <c r="H208" i="17"/>
  <c r="F208" i="17"/>
  <c r="E208" i="17"/>
  <c r="D208" i="17"/>
  <c r="B208" i="17"/>
  <c r="C208" i="17"/>
  <c r="A208" i="17"/>
  <c r="AG207" i="17"/>
  <c r="AF207" i="17"/>
  <c r="AE207" i="17"/>
  <c r="AD207" i="17"/>
  <c r="AC207" i="17"/>
  <c r="AB207" i="17"/>
  <c r="AA207" i="17"/>
  <c r="Z207" i="17"/>
  <c r="Y207" i="17"/>
  <c r="X207" i="17"/>
  <c r="W207" i="17"/>
  <c r="V207" i="17"/>
  <c r="U207" i="17"/>
  <c r="T207" i="17"/>
  <c r="S207" i="17"/>
  <c r="R207" i="17"/>
  <c r="Q207" i="17"/>
  <c r="P207" i="17"/>
  <c r="O207" i="17"/>
  <c r="N207" i="17"/>
  <c r="M207" i="17"/>
  <c r="L207" i="17"/>
  <c r="K207" i="17"/>
  <c r="J207" i="17"/>
  <c r="I207" i="17"/>
  <c r="H207" i="17"/>
  <c r="F207" i="17"/>
  <c r="E207" i="17"/>
  <c r="D207" i="17"/>
  <c r="B207" i="17"/>
  <c r="C207" i="17"/>
  <c r="A207" i="17"/>
  <c r="AG206" i="17"/>
  <c r="AF206" i="17"/>
  <c r="AE206" i="17"/>
  <c r="AD206" i="17"/>
  <c r="AC206" i="17"/>
  <c r="AB206" i="17"/>
  <c r="AA206" i="17"/>
  <c r="Z206" i="17"/>
  <c r="Y206" i="17"/>
  <c r="X206" i="17"/>
  <c r="W206" i="17"/>
  <c r="V206" i="17"/>
  <c r="U206" i="17"/>
  <c r="T206" i="17"/>
  <c r="S206" i="17"/>
  <c r="R206" i="17"/>
  <c r="Q206" i="17"/>
  <c r="P206" i="17"/>
  <c r="O206" i="17"/>
  <c r="N206" i="17"/>
  <c r="M206" i="17"/>
  <c r="L206" i="17"/>
  <c r="K206" i="17"/>
  <c r="J206" i="17"/>
  <c r="I206" i="17"/>
  <c r="H206" i="17"/>
  <c r="F206" i="17"/>
  <c r="E206" i="17"/>
  <c r="D206" i="17"/>
  <c r="B206" i="17"/>
  <c r="C206" i="17"/>
  <c r="A206" i="17"/>
  <c r="AG205" i="17"/>
  <c r="AF205" i="17"/>
  <c r="AE205" i="17"/>
  <c r="AD205" i="17"/>
  <c r="AC205" i="17"/>
  <c r="AB205" i="17"/>
  <c r="AA205" i="17"/>
  <c r="Z205" i="17"/>
  <c r="Y205" i="17"/>
  <c r="X205" i="17"/>
  <c r="W205" i="17"/>
  <c r="V205" i="17"/>
  <c r="U205" i="17"/>
  <c r="T205" i="17"/>
  <c r="S205" i="17"/>
  <c r="R205" i="17"/>
  <c r="Q205" i="17"/>
  <c r="P205" i="17"/>
  <c r="O205" i="17"/>
  <c r="N205" i="17"/>
  <c r="M205" i="17"/>
  <c r="L205" i="17"/>
  <c r="K205" i="17"/>
  <c r="J205" i="17"/>
  <c r="I205" i="17"/>
  <c r="H205" i="17"/>
  <c r="F205" i="17"/>
  <c r="E205" i="17"/>
  <c r="D205" i="17"/>
  <c r="B205" i="17"/>
  <c r="C205" i="17"/>
  <c r="A205" i="17"/>
  <c r="AG204" i="17"/>
  <c r="AF204" i="17"/>
  <c r="AE204" i="17"/>
  <c r="AD204" i="17"/>
  <c r="AC204" i="17"/>
  <c r="AB204" i="17"/>
  <c r="AA204" i="17"/>
  <c r="Z204" i="17"/>
  <c r="Y204" i="17"/>
  <c r="X204" i="17"/>
  <c r="W204" i="17"/>
  <c r="V204" i="17"/>
  <c r="U204" i="17"/>
  <c r="T204" i="17"/>
  <c r="S204" i="17"/>
  <c r="R204" i="17"/>
  <c r="Q204" i="17"/>
  <c r="P204" i="17"/>
  <c r="O204" i="17"/>
  <c r="N204" i="17"/>
  <c r="M204" i="17"/>
  <c r="L204" i="17"/>
  <c r="K204" i="17"/>
  <c r="J204" i="17"/>
  <c r="I204" i="17"/>
  <c r="H204" i="17"/>
  <c r="F204" i="17"/>
  <c r="E204" i="17"/>
  <c r="D204" i="17"/>
  <c r="B204" i="17"/>
  <c r="C204" i="17"/>
  <c r="A204" i="17"/>
  <c r="AG203" i="17"/>
  <c r="AF203" i="17"/>
  <c r="AE203" i="17"/>
  <c r="AD203" i="17"/>
  <c r="AC203" i="17"/>
  <c r="AB203" i="17"/>
  <c r="AA203" i="17"/>
  <c r="Z203" i="17"/>
  <c r="Y203" i="17"/>
  <c r="X203" i="17"/>
  <c r="W203" i="17"/>
  <c r="V203" i="17"/>
  <c r="U203" i="17"/>
  <c r="T203" i="17"/>
  <c r="S203" i="17"/>
  <c r="R203" i="17"/>
  <c r="Q203" i="17"/>
  <c r="P203" i="17"/>
  <c r="O203" i="17"/>
  <c r="N203" i="17"/>
  <c r="M203" i="17"/>
  <c r="L203" i="17"/>
  <c r="K203" i="17"/>
  <c r="J203" i="17"/>
  <c r="I203" i="17"/>
  <c r="H203" i="17"/>
  <c r="E203" i="17"/>
  <c r="D203" i="17"/>
  <c r="B203" i="17"/>
  <c r="C203" i="17"/>
  <c r="AG202" i="17"/>
  <c r="AF202" i="17"/>
  <c r="AE202" i="17"/>
  <c r="AD202" i="17"/>
  <c r="AC202" i="17"/>
  <c r="AB202" i="17"/>
  <c r="AA202" i="17"/>
  <c r="Z202" i="17"/>
  <c r="Y202" i="17"/>
  <c r="X202" i="17"/>
  <c r="W202" i="17"/>
  <c r="V202" i="17"/>
  <c r="U202" i="17"/>
  <c r="T202" i="17"/>
  <c r="S202" i="17"/>
  <c r="R202" i="17"/>
  <c r="Q202" i="17"/>
  <c r="P202" i="17"/>
  <c r="O202" i="17"/>
  <c r="N202" i="17"/>
  <c r="M202" i="17"/>
  <c r="L202" i="17"/>
  <c r="K202" i="17"/>
  <c r="J202" i="17"/>
  <c r="I202" i="17"/>
  <c r="H202" i="17"/>
  <c r="E202" i="17"/>
  <c r="D202" i="17"/>
  <c r="B202" i="17"/>
  <c r="C202" i="17"/>
  <c r="AG201" i="17"/>
  <c r="AF201" i="17"/>
  <c r="AE201" i="17"/>
  <c r="AD201" i="17"/>
  <c r="AC201" i="17"/>
  <c r="AB201" i="17"/>
  <c r="AA201" i="17"/>
  <c r="Z201" i="17"/>
  <c r="Y201" i="17"/>
  <c r="X201" i="17"/>
  <c r="W201" i="17"/>
  <c r="V201" i="17"/>
  <c r="U201" i="17"/>
  <c r="T201" i="17"/>
  <c r="S201" i="17"/>
  <c r="R201" i="17"/>
  <c r="Q201" i="17"/>
  <c r="P201" i="17"/>
  <c r="O201" i="17"/>
  <c r="F201" i="17" s="1"/>
  <c r="N201" i="17"/>
  <c r="M201" i="17"/>
  <c r="L201" i="17"/>
  <c r="K201" i="17"/>
  <c r="J201" i="17"/>
  <c r="I201" i="17"/>
  <c r="H201" i="17"/>
  <c r="E201" i="17"/>
  <c r="D201" i="17"/>
  <c r="B201" i="17"/>
  <c r="C201" i="17"/>
  <c r="AG200" i="17"/>
  <c r="AF200" i="17"/>
  <c r="AE200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E200" i="17"/>
  <c r="D200" i="17"/>
  <c r="B200" i="17"/>
  <c r="C200" i="17"/>
  <c r="AG199" i="17"/>
  <c r="AF199" i="17"/>
  <c r="AE199" i="17"/>
  <c r="AD199" i="17"/>
  <c r="AC199" i="17"/>
  <c r="AB199" i="17"/>
  <c r="AA199" i="17"/>
  <c r="Z199" i="17"/>
  <c r="Y199" i="17"/>
  <c r="X199" i="17"/>
  <c r="W199" i="17"/>
  <c r="V199" i="17"/>
  <c r="U199" i="17"/>
  <c r="T199" i="17"/>
  <c r="S199" i="17"/>
  <c r="R199" i="17"/>
  <c r="Q199" i="17"/>
  <c r="P199" i="17"/>
  <c r="O199" i="17"/>
  <c r="N199" i="17"/>
  <c r="M199" i="17"/>
  <c r="L199" i="17"/>
  <c r="K199" i="17"/>
  <c r="H199" i="17"/>
  <c r="E199" i="17"/>
  <c r="D199" i="17"/>
  <c r="B199" i="17"/>
  <c r="C199" i="17"/>
  <c r="AG198" i="17"/>
  <c r="AF198" i="17"/>
  <c r="AE198" i="17"/>
  <c r="AD198" i="17"/>
  <c r="AC198" i="17"/>
  <c r="AB198" i="17"/>
  <c r="AA198" i="17"/>
  <c r="Z198" i="17"/>
  <c r="Y198" i="17"/>
  <c r="X198" i="17"/>
  <c r="W198" i="17"/>
  <c r="V198" i="17"/>
  <c r="U198" i="17"/>
  <c r="T198" i="17"/>
  <c r="S198" i="17"/>
  <c r="R198" i="17"/>
  <c r="Q198" i="17"/>
  <c r="P198" i="17"/>
  <c r="O198" i="17"/>
  <c r="N198" i="17"/>
  <c r="M198" i="17"/>
  <c r="L198" i="17"/>
  <c r="K198" i="17"/>
  <c r="J198" i="17"/>
  <c r="I198" i="17"/>
  <c r="H198" i="17"/>
  <c r="E198" i="17"/>
  <c r="D198" i="17"/>
  <c r="B198" i="17"/>
  <c r="C198" i="17"/>
  <c r="AG197" i="17"/>
  <c r="AF197" i="17"/>
  <c r="AE197" i="17"/>
  <c r="AD197" i="17"/>
  <c r="AC197" i="17"/>
  <c r="AB197" i="17"/>
  <c r="AA197" i="17"/>
  <c r="Z197" i="17"/>
  <c r="Y197" i="17"/>
  <c r="X197" i="17"/>
  <c r="W197" i="17"/>
  <c r="V197" i="17"/>
  <c r="U197" i="17"/>
  <c r="T197" i="17"/>
  <c r="S197" i="17"/>
  <c r="R197" i="17"/>
  <c r="Q197" i="17"/>
  <c r="P197" i="17"/>
  <c r="O197" i="17"/>
  <c r="N197" i="17"/>
  <c r="M197" i="17"/>
  <c r="L197" i="17"/>
  <c r="K197" i="17"/>
  <c r="J197" i="17"/>
  <c r="I197" i="17"/>
  <c r="H197" i="17"/>
  <c r="E197" i="17"/>
  <c r="D197" i="17"/>
  <c r="B197" i="17"/>
  <c r="C197" i="17"/>
  <c r="AG196" i="17"/>
  <c r="AF196" i="17"/>
  <c r="AE196" i="17"/>
  <c r="AD196" i="17"/>
  <c r="AC196" i="17"/>
  <c r="AB196" i="17"/>
  <c r="AA196" i="17"/>
  <c r="Z196" i="17"/>
  <c r="Y196" i="17"/>
  <c r="X196" i="17"/>
  <c r="W196" i="17"/>
  <c r="V196" i="17"/>
  <c r="U196" i="17"/>
  <c r="T196" i="17"/>
  <c r="S196" i="17"/>
  <c r="R196" i="17"/>
  <c r="Q196" i="17"/>
  <c r="P196" i="17"/>
  <c r="O196" i="17"/>
  <c r="N196" i="17"/>
  <c r="M196" i="17"/>
  <c r="L196" i="17"/>
  <c r="K196" i="17"/>
  <c r="J196" i="17"/>
  <c r="I196" i="17"/>
  <c r="H196" i="17"/>
  <c r="E196" i="17"/>
  <c r="D196" i="17"/>
  <c r="B196" i="17"/>
  <c r="C196" i="17"/>
  <c r="AG195" i="17"/>
  <c r="AF195" i="17"/>
  <c r="AE195" i="17"/>
  <c r="AD195" i="17"/>
  <c r="AC195" i="17"/>
  <c r="AB195" i="17"/>
  <c r="AA195" i="17"/>
  <c r="Z195" i="17"/>
  <c r="Y195" i="17"/>
  <c r="X195" i="17"/>
  <c r="W195" i="17"/>
  <c r="V195" i="17"/>
  <c r="U195" i="17"/>
  <c r="T195" i="17"/>
  <c r="S195" i="17"/>
  <c r="R195" i="17"/>
  <c r="Q195" i="17"/>
  <c r="P195" i="17"/>
  <c r="O195" i="17"/>
  <c r="N195" i="17"/>
  <c r="M195" i="17"/>
  <c r="L195" i="17"/>
  <c r="K195" i="17"/>
  <c r="J195" i="17"/>
  <c r="I195" i="17"/>
  <c r="H195" i="17"/>
  <c r="E195" i="17"/>
  <c r="D195" i="17"/>
  <c r="B195" i="17"/>
  <c r="C195" i="17"/>
  <c r="AG194" i="17"/>
  <c r="AF194" i="17"/>
  <c r="AE194" i="17"/>
  <c r="AD194" i="17"/>
  <c r="AC194" i="17"/>
  <c r="AB194" i="17"/>
  <c r="AA194" i="17"/>
  <c r="Z194" i="17"/>
  <c r="Y194" i="17"/>
  <c r="X194" i="17"/>
  <c r="W194" i="17"/>
  <c r="V194" i="17"/>
  <c r="U194" i="17"/>
  <c r="T194" i="17"/>
  <c r="S194" i="17"/>
  <c r="R194" i="17"/>
  <c r="Q194" i="17"/>
  <c r="P194" i="17"/>
  <c r="O194" i="17"/>
  <c r="N194" i="17"/>
  <c r="M194" i="17"/>
  <c r="L194" i="17"/>
  <c r="K194" i="17"/>
  <c r="J194" i="17"/>
  <c r="I194" i="17"/>
  <c r="H194" i="17"/>
  <c r="E194" i="17"/>
  <c r="D194" i="17"/>
  <c r="B194" i="17"/>
  <c r="C194" i="17"/>
  <c r="G191" i="17"/>
  <c r="B191" i="17"/>
  <c r="F190" i="17"/>
  <c r="AG189" i="17"/>
  <c r="AF189" i="17"/>
  <c r="AE189" i="17"/>
  <c r="AD189" i="17"/>
  <c r="AC189" i="17"/>
  <c r="AB189" i="17"/>
  <c r="AA189" i="17"/>
  <c r="Z189" i="17"/>
  <c r="Y189" i="17"/>
  <c r="X189" i="17"/>
  <c r="W189" i="17"/>
  <c r="V189" i="17"/>
  <c r="U189" i="17"/>
  <c r="T189" i="17"/>
  <c r="S189" i="17"/>
  <c r="R189" i="17"/>
  <c r="Q189" i="17"/>
  <c r="P189" i="17"/>
  <c r="O189" i="17"/>
  <c r="N189" i="17"/>
  <c r="M189" i="17"/>
  <c r="L189" i="17"/>
  <c r="K189" i="17"/>
  <c r="J189" i="17"/>
  <c r="I189" i="17"/>
  <c r="H189" i="17"/>
  <c r="F189" i="17"/>
  <c r="E189" i="17"/>
  <c r="D189" i="17"/>
  <c r="B189" i="17"/>
  <c r="C189" i="17"/>
  <c r="A189" i="17"/>
  <c r="AG188" i="17"/>
  <c r="AF188" i="17"/>
  <c r="AE188" i="17"/>
  <c r="AD188" i="17"/>
  <c r="AC188" i="17"/>
  <c r="AB188" i="17"/>
  <c r="AA188" i="17"/>
  <c r="Z188" i="17"/>
  <c r="Y188" i="17"/>
  <c r="X188" i="17"/>
  <c r="W188" i="17"/>
  <c r="V188" i="17"/>
  <c r="U188" i="17"/>
  <c r="T188" i="17"/>
  <c r="S188" i="17"/>
  <c r="R188" i="17"/>
  <c r="Q188" i="17"/>
  <c r="P188" i="17"/>
  <c r="O188" i="17"/>
  <c r="N188" i="17"/>
  <c r="M188" i="17"/>
  <c r="L188" i="17"/>
  <c r="K188" i="17"/>
  <c r="J188" i="17"/>
  <c r="I188" i="17"/>
  <c r="H188" i="17"/>
  <c r="F188" i="17"/>
  <c r="E188" i="17"/>
  <c r="D188" i="17"/>
  <c r="B188" i="17"/>
  <c r="C188" i="17"/>
  <c r="A188" i="17"/>
  <c r="AG187" i="17"/>
  <c r="AF187" i="17"/>
  <c r="AE187" i="17"/>
  <c r="AD187" i="17"/>
  <c r="AC187" i="17"/>
  <c r="AB187" i="17"/>
  <c r="AA187" i="17"/>
  <c r="Z187" i="17"/>
  <c r="Y187" i="17"/>
  <c r="X187" i="17"/>
  <c r="W187" i="17"/>
  <c r="V187" i="17"/>
  <c r="U187" i="17"/>
  <c r="T187" i="17"/>
  <c r="S187" i="17"/>
  <c r="R187" i="17"/>
  <c r="Q187" i="17"/>
  <c r="P187" i="17"/>
  <c r="O187" i="17"/>
  <c r="N187" i="17"/>
  <c r="M187" i="17"/>
  <c r="L187" i="17"/>
  <c r="K187" i="17"/>
  <c r="J187" i="17"/>
  <c r="I187" i="17"/>
  <c r="H187" i="17"/>
  <c r="F187" i="17"/>
  <c r="E187" i="17"/>
  <c r="D187" i="17"/>
  <c r="B187" i="17"/>
  <c r="C187" i="17"/>
  <c r="A187" i="17"/>
  <c r="AG186" i="17"/>
  <c r="AF186" i="17"/>
  <c r="AE186" i="17"/>
  <c r="AD186" i="17"/>
  <c r="AC186" i="17"/>
  <c r="AB186" i="17"/>
  <c r="AA186" i="17"/>
  <c r="Z186" i="17"/>
  <c r="Y186" i="17"/>
  <c r="X186" i="17"/>
  <c r="W186" i="17"/>
  <c r="V186" i="17"/>
  <c r="U186" i="17"/>
  <c r="T186" i="17"/>
  <c r="S186" i="17"/>
  <c r="R186" i="17"/>
  <c r="Q186" i="17"/>
  <c r="P186" i="17"/>
  <c r="O186" i="17"/>
  <c r="N186" i="17"/>
  <c r="M186" i="17"/>
  <c r="L186" i="17"/>
  <c r="K186" i="17"/>
  <c r="J186" i="17"/>
  <c r="I186" i="17"/>
  <c r="H186" i="17"/>
  <c r="F186" i="17"/>
  <c r="E186" i="17"/>
  <c r="D186" i="17"/>
  <c r="B186" i="17"/>
  <c r="C186" i="17"/>
  <c r="A186" i="17"/>
  <c r="AG185" i="17"/>
  <c r="AF185" i="17"/>
  <c r="AE185" i="17"/>
  <c r="AD185" i="17"/>
  <c r="AC185" i="17"/>
  <c r="AB185" i="17"/>
  <c r="AA185" i="17"/>
  <c r="Z185" i="17"/>
  <c r="Y185" i="17"/>
  <c r="X185" i="17"/>
  <c r="W185" i="17"/>
  <c r="V185" i="17"/>
  <c r="U185" i="17"/>
  <c r="T185" i="17"/>
  <c r="S185" i="17"/>
  <c r="R185" i="17"/>
  <c r="Q185" i="17"/>
  <c r="P185" i="17"/>
  <c r="O185" i="17"/>
  <c r="N185" i="17"/>
  <c r="M185" i="17"/>
  <c r="L185" i="17"/>
  <c r="K185" i="17"/>
  <c r="J185" i="17"/>
  <c r="I185" i="17"/>
  <c r="H185" i="17"/>
  <c r="E185" i="17"/>
  <c r="D185" i="17"/>
  <c r="B185" i="17"/>
  <c r="C185" i="17"/>
  <c r="AG184" i="17"/>
  <c r="AF184" i="17"/>
  <c r="AE184" i="17"/>
  <c r="AD184" i="17"/>
  <c r="AC184" i="17"/>
  <c r="AB184" i="17"/>
  <c r="AA184" i="17"/>
  <c r="Z184" i="17"/>
  <c r="Y184" i="17"/>
  <c r="X184" i="17"/>
  <c r="W184" i="17"/>
  <c r="V184" i="17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E184" i="17"/>
  <c r="D184" i="17"/>
  <c r="B184" i="17"/>
  <c r="C184" i="17"/>
  <c r="AG183" i="17"/>
  <c r="AF183" i="17"/>
  <c r="AE183" i="17"/>
  <c r="AD183" i="17"/>
  <c r="AC183" i="17"/>
  <c r="AB183" i="17"/>
  <c r="AA183" i="17"/>
  <c r="Z183" i="17"/>
  <c r="Y183" i="17"/>
  <c r="X183" i="17"/>
  <c r="W183" i="17"/>
  <c r="V183" i="17"/>
  <c r="U183" i="17"/>
  <c r="T183" i="17"/>
  <c r="S183" i="17"/>
  <c r="R183" i="17"/>
  <c r="Q183" i="17"/>
  <c r="P183" i="17"/>
  <c r="O183" i="17"/>
  <c r="N183" i="17"/>
  <c r="M183" i="17"/>
  <c r="L183" i="17"/>
  <c r="K183" i="17"/>
  <c r="J183" i="17"/>
  <c r="I183" i="17"/>
  <c r="H183" i="17"/>
  <c r="E183" i="17"/>
  <c r="D183" i="17"/>
  <c r="B183" i="17"/>
  <c r="C183" i="17"/>
  <c r="AG182" i="17"/>
  <c r="AF182" i="17"/>
  <c r="AE182" i="17"/>
  <c r="AD182" i="17"/>
  <c r="AC182" i="17"/>
  <c r="AB182" i="17"/>
  <c r="AA182" i="17"/>
  <c r="Z182" i="17"/>
  <c r="Y182" i="17"/>
  <c r="X182" i="17"/>
  <c r="W182" i="17"/>
  <c r="V182" i="17"/>
  <c r="U182" i="17"/>
  <c r="T182" i="17"/>
  <c r="S182" i="17"/>
  <c r="R182" i="17"/>
  <c r="Q182" i="17"/>
  <c r="P182" i="17"/>
  <c r="O182" i="17"/>
  <c r="N182" i="17"/>
  <c r="M182" i="17"/>
  <c r="L182" i="17"/>
  <c r="K182" i="17"/>
  <c r="J182" i="17"/>
  <c r="I182" i="17"/>
  <c r="H182" i="17"/>
  <c r="E182" i="17"/>
  <c r="D182" i="17"/>
  <c r="B182" i="17"/>
  <c r="C182" i="17"/>
  <c r="AG181" i="17"/>
  <c r="AF181" i="17"/>
  <c r="AE181" i="17"/>
  <c r="AD181" i="17"/>
  <c r="AC181" i="17"/>
  <c r="AB181" i="17"/>
  <c r="AA181" i="17"/>
  <c r="Z181" i="17"/>
  <c r="Y181" i="17"/>
  <c r="X181" i="17"/>
  <c r="W181" i="17"/>
  <c r="V181" i="17"/>
  <c r="U181" i="17"/>
  <c r="T181" i="17"/>
  <c r="S181" i="17"/>
  <c r="R181" i="17"/>
  <c r="Q181" i="17"/>
  <c r="P181" i="17"/>
  <c r="O181" i="17"/>
  <c r="N181" i="17"/>
  <c r="M181" i="17"/>
  <c r="L181" i="17"/>
  <c r="K181" i="17"/>
  <c r="J181" i="17"/>
  <c r="I181" i="17"/>
  <c r="H181" i="17"/>
  <c r="E181" i="17"/>
  <c r="D181" i="17"/>
  <c r="B181" i="17"/>
  <c r="C181" i="17"/>
  <c r="AG180" i="17"/>
  <c r="AF180" i="17"/>
  <c r="AE180" i="17"/>
  <c r="AD180" i="17"/>
  <c r="AC180" i="17"/>
  <c r="AB180" i="17"/>
  <c r="AA180" i="17"/>
  <c r="Z180" i="17"/>
  <c r="Y180" i="17"/>
  <c r="X180" i="17"/>
  <c r="W180" i="17"/>
  <c r="V180" i="17"/>
  <c r="U180" i="17"/>
  <c r="T180" i="17"/>
  <c r="S180" i="17"/>
  <c r="R180" i="17"/>
  <c r="Q180" i="17"/>
  <c r="P180" i="17"/>
  <c r="O180" i="17"/>
  <c r="F180" i="17" s="1"/>
  <c r="N180" i="17"/>
  <c r="M180" i="17"/>
  <c r="L180" i="17"/>
  <c r="K180" i="17"/>
  <c r="J180" i="17"/>
  <c r="I180" i="17"/>
  <c r="H180" i="17"/>
  <c r="E180" i="17"/>
  <c r="D180" i="17"/>
  <c r="B180" i="17"/>
  <c r="C180" i="17"/>
  <c r="AG179" i="17"/>
  <c r="AF179" i="17"/>
  <c r="AE179" i="17"/>
  <c r="AD179" i="17"/>
  <c r="AC179" i="17"/>
  <c r="AB179" i="17"/>
  <c r="AA179" i="17"/>
  <c r="Z179" i="17"/>
  <c r="Y179" i="17"/>
  <c r="X179" i="17"/>
  <c r="W179" i="17"/>
  <c r="V179" i="17"/>
  <c r="U179" i="17"/>
  <c r="T179" i="17"/>
  <c r="S179" i="17"/>
  <c r="R179" i="17"/>
  <c r="Q179" i="17"/>
  <c r="P179" i="17"/>
  <c r="O179" i="17"/>
  <c r="N179" i="17"/>
  <c r="M179" i="17"/>
  <c r="L179" i="17"/>
  <c r="K179" i="17"/>
  <c r="J179" i="17"/>
  <c r="I179" i="17"/>
  <c r="H179" i="17"/>
  <c r="E179" i="17"/>
  <c r="D179" i="17"/>
  <c r="B179" i="17"/>
  <c r="C179" i="17"/>
  <c r="AG178" i="17"/>
  <c r="AF178" i="17"/>
  <c r="AE178" i="17"/>
  <c r="AD178" i="17"/>
  <c r="AC178" i="17"/>
  <c r="AB178" i="17"/>
  <c r="AA178" i="17"/>
  <c r="Z178" i="17"/>
  <c r="Y178" i="17"/>
  <c r="X178" i="17"/>
  <c r="W178" i="17"/>
  <c r="V178" i="17"/>
  <c r="U178" i="17"/>
  <c r="T178" i="17"/>
  <c r="S178" i="17"/>
  <c r="R178" i="17"/>
  <c r="Q178" i="17"/>
  <c r="P178" i="17"/>
  <c r="O178" i="17"/>
  <c r="N178" i="17"/>
  <c r="M178" i="17"/>
  <c r="L178" i="17"/>
  <c r="K178" i="17"/>
  <c r="J178" i="17"/>
  <c r="I178" i="17"/>
  <c r="H178" i="17"/>
  <c r="E178" i="17"/>
  <c r="D178" i="17"/>
  <c r="B178" i="17"/>
  <c r="C178" i="17"/>
  <c r="AG177" i="17"/>
  <c r="AF177" i="17"/>
  <c r="AE177" i="17"/>
  <c r="AD177" i="17"/>
  <c r="AC177" i="17"/>
  <c r="AB177" i="17"/>
  <c r="AA177" i="17"/>
  <c r="Z177" i="17"/>
  <c r="Y177" i="17"/>
  <c r="X177" i="17"/>
  <c r="W177" i="17"/>
  <c r="V177" i="17"/>
  <c r="U177" i="17"/>
  <c r="T177" i="17"/>
  <c r="S177" i="17"/>
  <c r="R177" i="17"/>
  <c r="Q177" i="17"/>
  <c r="P177" i="17"/>
  <c r="O177" i="17"/>
  <c r="N177" i="17"/>
  <c r="M177" i="17"/>
  <c r="L177" i="17"/>
  <c r="K177" i="17"/>
  <c r="J177" i="17"/>
  <c r="I177" i="17"/>
  <c r="H177" i="17"/>
  <c r="E177" i="17"/>
  <c r="D177" i="17"/>
  <c r="B177" i="17"/>
  <c r="C177" i="17"/>
  <c r="AG176" i="17"/>
  <c r="AF176" i="17"/>
  <c r="AE176" i="17"/>
  <c r="AD176" i="17"/>
  <c r="AC176" i="17"/>
  <c r="AB176" i="17"/>
  <c r="AA176" i="17"/>
  <c r="Z176" i="17"/>
  <c r="Y176" i="17"/>
  <c r="X176" i="17"/>
  <c r="W176" i="17"/>
  <c r="V176" i="17"/>
  <c r="U176" i="17"/>
  <c r="T176" i="17"/>
  <c r="S176" i="17"/>
  <c r="R176" i="17"/>
  <c r="Q176" i="17"/>
  <c r="P176" i="17"/>
  <c r="O176" i="17"/>
  <c r="N176" i="17"/>
  <c r="M176" i="17"/>
  <c r="L176" i="17"/>
  <c r="K176" i="17"/>
  <c r="J176" i="17"/>
  <c r="I176" i="17"/>
  <c r="H176" i="17"/>
  <c r="E176" i="17"/>
  <c r="D176" i="17"/>
  <c r="B176" i="17"/>
  <c r="C176" i="17"/>
  <c r="AG175" i="17"/>
  <c r="AF175" i="17"/>
  <c r="AE175" i="17"/>
  <c r="AD175" i="17"/>
  <c r="AC175" i="17"/>
  <c r="AB175" i="17"/>
  <c r="AA175" i="17"/>
  <c r="Z175" i="17"/>
  <c r="Y175" i="17"/>
  <c r="X175" i="17"/>
  <c r="W175" i="17"/>
  <c r="V175" i="17"/>
  <c r="U175" i="17"/>
  <c r="T175" i="17"/>
  <c r="S175" i="17"/>
  <c r="R175" i="17"/>
  <c r="Q175" i="17"/>
  <c r="P175" i="17"/>
  <c r="O175" i="17"/>
  <c r="N175" i="17"/>
  <c r="M175" i="17"/>
  <c r="L175" i="17"/>
  <c r="K175" i="17"/>
  <c r="J175" i="17"/>
  <c r="I175" i="17"/>
  <c r="H175" i="17"/>
  <c r="E175" i="17"/>
  <c r="D175" i="17"/>
  <c r="B175" i="17"/>
  <c r="C175" i="17"/>
  <c r="G172" i="17"/>
  <c r="B172" i="17"/>
  <c r="F171" i="17"/>
  <c r="AG170" i="17"/>
  <c r="AF170" i="17"/>
  <c r="AE170" i="17"/>
  <c r="AD170" i="17"/>
  <c r="AC170" i="17"/>
  <c r="AB170" i="17"/>
  <c r="AA170" i="17"/>
  <c r="Z170" i="17"/>
  <c r="Y170" i="17"/>
  <c r="X170" i="17"/>
  <c r="W170" i="17"/>
  <c r="V170" i="17"/>
  <c r="U170" i="17"/>
  <c r="T170" i="17"/>
  <c r="S170" i="17"/>
  <c r="R170" i="17"/>
  <c r="Q170" i="17"/>
  <c r="P170" i="17"/>
  <c r="O170" i="17"/>
  <c r="N170" i="17"/>
  <c r="M170" i="17"/>
  <c r="L170" i="17"/>
  <c r="K170" i="17"/>
  <c r="J170" i="17"/>
  <c r="I170" i="17"/>
  <c r="H170" i="17"/>
  <c r="F170" i="17"/>
  <c r="E170" i="17"/>
  <c r="D170" i="17"/>
  <c r="B170" i="17"/>
  <c r="C170" i="17"/>
  <c r="A170" i="17"/>
  <c r="AG169" i="17"/>
  <c r="AF169" i="17"/>
  <c r="AE169" i="17"/>
  <c r="AD169" i="17"/>
  <c r="AC169" i="17"/>
  <c r="AB169" i="17"/>
  <c r="AA169" i="17"/>
  <c r="Z169" i="17"/>
  <c r="Y169" i="17"/>
  <c r="X169" i="17"/>
  <c r="W169" i="17"/>
  <c r="V169" i="17"/>
  <c r="U169" i="17"/>
  <c r="T169" i="17"/>
  <c r="S169" i="17"/>
  <c r="R169" i="17"/>
  <c r="Q169" i="17"/>
  <c r="P169" i="17"/>
  <c r="O169" i="17"/>
  <c r="N169" i="17"/>
  <c r="M169" i="17"/>
  <c r="L169" i="17"/>
  <c r="K169" i="17"/>
  <c r="J169" i="17"/>
  <c r="I169" i="17"/>
  <c r="H169" i="17"/>
  <c r="F169" i="17"/>
  <c r="E169" i="17"/>
  <c r="D169" i="17"/>
  <c r="B169" i="17"/>
  <c r="C169" i="17"/>
  <c r="A169" i="17"/>
  <c r="AG168" i="17"/>
  <c r="AF168" i="17"/>
  <c r="AE168" i="17"/>
  <c r="AD168" i="17"/>
  <c r="AC168" i="17"/>
  <c r="AB168" i="17"/>
  <c r="AA168" i="17"/>
  <c r="Z168" i="17"/>
  <c r="Y168" i="17"/>
  <c r="X168" i="17"/>
  <c r="W168" i="17"/>
  <c r="V168" i="17"/>
  <c r="U168" i="17"/>
  <c r="T168" i="17"/>
  <c r="S168" i="17"/>
  <c r="R168" i="17"/>
  <c r="Q168" i="17"/>
  <c r="P168" i="17"/>
  <c r="O168" i="17"/>
  <c r="N168" i="17"/>
  <c r="M168" i="17"/>
  <c r="L168" i="17"/>
  <c r="K168" i="17"/>
  <c r="J168" i="17"/>
  <c r="I168" i="17"/>
  <c r="H168" i="17"/>
  <c r="F168" i="17"/>
  <c r="E168" i="17"/>
  <c r="D168" i="17"/>
  <c r="B168" i="17"/>
  <c r="C168" i="17"/>
  <c r="A168" i="17"/>
  <c r="AG167" i="17"/>
  <c r="AF167" i="17"/>
  <c r="AE167" i="17"/>
  <c r="AD167" i="17"/>
  <c r="AC167" i="17"/>
  <c r="AB167" i="17"/>
  <c r="AA167" i="17"/>
  <c r="Z167" i="17"/>
  <c r="Y167" i="17"/>
  <c r="X167" i="17"/>
  <c r="W167" i="17"/>
  <c r="V167" i="17"/>
  <c r="U167" i="17"/>
  <c r="T167" i="17"/>
  <c r="S167" i="17"/>
  <c r="R167" i="17"/>
  <c r="Q167" i="17"/>
  <c r="P167" i="17"/>
  <c r="O167" i="17"/>
  <c r="N167" i="17"/>
  <c r="M167" i="17"/>
  <c r="L167" i="17"/>
  <c r="K167" i="17"/>
  <c r="J167" i="17"/>
  <c r="I167" i="17"/>
  <c r="H167" i="17"/>
  <c r="F167" i="17"/>
  <c r="E167" i="17"/>
  <c r="D167" i="17"/>
  <c r="B167" i="17"/>
  <c r="C167" i="17"/>
  <c r="A167" i="17"/>
  <c r="AG166" i="17"/>
  <c r="AF166" i="17"/>
  <c r="AE166" i="17"/>
  <c r="AD166" i="17"/>
  <c r="AC166" i="17"/>
  <c r="AB166" i="17"/>
  <c r="AA166" i="17"/>
  <c r="Z166" i="17"/>
  <c r="Y166" i="17"/>
  <c r="X166" i="17"/>
  <c r="W166" i="17"/>
  <c r="V166" i="17"/>
  <c r="U166" i="17"/>
  <c r="T166" i="17"/>
  <c r="S166" i="17"/>
  <c r="R166" i="17"/>
  <c r="Q166" i="17"/>
  <c r="P166" i="17"/>
  <c r="O166" i="17"/>
  <c r="N166" i="17"/>
  <c r="M166" i="17"/>
  <c r="L166" i="17"/>
  <c r="K166" i="17"/>
  <c r="J166" i="17"/>
  <c r="I166" i="17"/>
  <c r="H166" i="17"/>
  <c r="E166" i="17"/>
  <c r="D166" i="17"/>
  <c r="B166" i="17"/>
  <c r="C166" i="17"/>
  <c r="AG165" i="17"/>
  <c r="AF165" i="17"/>
  <c r="AE165" i="17"/>
  <c r="AD165" i="17"/>
  <c r="AC165" i="17"/>
  <c r="AB165" i="17"/>
  <c r="AA165" i="17"/>
  <c r="Z165" i="17"/>
  <c r="Y165" i="17"/>
  <c r="X165" i="17"/>
  <c r="W165" i="17"/>
  <c r="V165" i="17"/>
  <c r="U165" i="17"/>
  <c r="T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E165" i="17"/>
  <c r="D165" i="17"/>
  <c r="B165" i="17"/>
  <c r="C165" i="17"/>
  <c r="AG164" i="17"/>
  <c r="AF164" i="17"/>
  <c r="AE164" i="17"/>
  <c r="AD164" i="17"/>
  <c r="AC164" i="17"/>
  <c r="AB164" i="17"/>
  <c r="AA164" i="17"/>
  <c r="Z164" i="17"/>
  <c r="Y164" i="17"/>
  <c r="X164" i="17"/>
  <c r="W164" i="17"/>
  <c r="V164" i="17"/>
  <c r="U164" i="17"/>
  <c r="T164" i="17"/>
  <c r="S164" i="17"/>
  <c r="R164" i="17"/>
  <c r="Q164" i="17"/>
  <c r="P164" i="17"/>
  <c r="O164" i="17"/>
  <c r="F164" i="17" s="1"/>
  <c r="N164" i="17"/>
  <c r="M164" i="17"/>
  <c r="L164" i="17"/>
  <c r="K164" i="17"/>
  <c r="J164" i="17"/>
  <c r="I164" i="17"/>
  <c r="H164" i="17"/>
  <c r="E164" i="17"/>
  <c r="D164" i="17"/>
  <c r="B164" i="17"/>
  <c r="C164" i="17"/>
  <c r="AG163" i="17"/>
  <c r="AF163" i="17"/>
  <c r="AE163" i="17"/>
  <c r="AD163" i="17"/>
  <c r="AC163" i="17"/>
  <c r="AB163" i="17"/>
  <c r="AA163" i="17"/>
  <c r="Z163" i="17"/>
  <c r="Y163" i="17"/>
  <c r="X163" i="17"/>
  <c r="W163" i="17"/>
  <c r="V163" i="17"/>
  <c r="U163" i="17"/>
  <c r="T163" i="17"/>
  <c r="S163" i="17"/>
  <c r="R163" i="17"/>
  <c r="Q163" i="17"/>
  <c r="P163" i="17"/>
  <c r="O163" i="17"/>
  <c r="N163" i="17"/>
  <c r="M163" i="17"/>
  <c r="L163" i="17"/>
  <c r="K163" i="17"/>
  <c r="J163" i="17"/>
  <c r="I163" i="17"/>
  <c r="H163" i="17"/>
  <c r="E163" i="17"/>
  <c r="D163" i="17"/>
  <c r="B163" i="17"/>
  <c r="C163" i="17"/>
  <c r="AG162" i="17"/>
  <c r="AF162" i="17"/>
  <c r="AE162" i="17"/>
  <c r="AD162" i="17"/>
  <c r="AC162" i="17"/>
  <c r="AB162" i="17"/>
  <c r="AA162" i="17"/>
  <c r="Z162" i="17"/>
  <c r="Y162" i="17"/>
  <c r="X162" i="17"/>
  <c r="W162" i="17"/>
  <c r="V162" i="17"/>
  <c r="U162" i="17"/>
  <c r="T162" i="17"/>
  <c r="S162" i="17"/>
  <c r="R162" i="17"/>
  <c r="Q162" i="17"/>
  <c r="P162" i="17"/>
  <c r="O162" i="17"/>
  <c r="N162" i="17"/>
  <c r="M162" i="17"/>
  <c r="L162" i="17"/>
  <c r="K162" i="17"/>
  <c r="J162" i="17"/>
  <c r="I162" i="17"/>
  <c r="H162" i="17"/>
  <c r="E162" i="17"/>
  <c r="D162" i="17"/>
  <c r="B162" i="17"/>
  <c r="C162" i="17"/>
  <c r="AG161" i="17"/>
  <c r="AF161" i="17"/>
  <c r="AE161" i="17"/>
  <c r="AD161" i="17"/>
  <c r="AC161" i="17"/>
  <c r="AB161" i="17"/>
  <c r="AA161" i="17"/>
  <c r="Z161" i="17"/>
  <c r="Y161" i="17"/>
  <c r="X161" i="17"/>
  <c r="W161" i="17"/>
  <c r="V161" i="17"/>
  <c r="U161" i="17"/>
  <c r="T161" i="17"/>
  <c r="S161" i="17"/>
  <c r="R161" i="17"/>
  <c r="Q161" i="17"/>
  <c r="P161" i="17"/>
  <c r="O161" i="17"/>
  <c r="N161" i="17"/>
  <c r="M161" i="17"/>
  <c r="L161" i="17"/>
  <c r="K161" i="17"/>
  <c r="J161" i="17"/>
  <c r="I161" i="17"/>
  <c r="H161" i="17"/>
  <c r="E161" i="17"/>
  <c r="D161" i="17"/>
  <c r="B161" i="17"/>
  <c r="C161" i="17"/>
  <c r="AG160" i="17"/>
  <c r="AG171" i="17" s="1"/>
  <c r="AG172" i="17" s="1"/>
  <c r="AF160" i="17"/>
  <c r="AE160" i="17"/>
  <c r="AD160" i="17"/>
  <c r="AD171" i="17" s="1"/>
  <c r="AD172" i="17" s="1"/>
  <c r="AC160" i="17"/>
  <c r="AC171" i="17" s="1"/>
  <c r="AC172" i="17" s="1"/>
  <c r="AB160" i="17"/>
  <c r="AA160" i="17"/>
  <c r="AA171" i="17" s="1"/>
  <c r="AA172" i="17" s="1"/>
  <c r="Z160" i="17"/>
  <c r="Z171" i="17" s="1"/>
  <c r="Z172" i="17" s="1"/>
  <c r="Y160" i="17"/>
  <c r="Y171" i="17" s="1"/>
  <c r="Y172" i="17" s="1"/>
  <c r="X160" i="17"/>
  <c r="X171" i="17" s="1"/>
  <c r="X172" i="17" s="1"/>
  <c r="W160" i="17"/>
  <c r="W171" i="17" s="1"/>
  <c r="W172" i="17" s="1"/>
  <c r="V160" i="17"/>
  <c r="V171" i="17" s="1"/>
  <c r="V172" i="17" s="1"/>
  <c r="U160" i="17"/>
  <c r="U171" i="17" s="1"/>
  <c r="U172" i="17" s="1"/>
  <c r="T160" i="17"/>
  <c r="T171" i="17" s="1"/>
  <c r="T172" i="17" s="1"/>
  <c r="S160" i="17"/>
  <c r="S171" i="17" s="1"/>
  <c r="S172" i="17" s="1"/>
  <c r="R160" i="17"/>
  <c r="R171" i="17" s="1"/>
  <c r="R172" i="17" s="1"/>
  <c r="Q160" i="17"/>
  <c r="Q171" i="17" s="1"/>
  <c r="Q172" i="17" s="1"/>
  <c r="P160" i="17"/>
  <c r="P171" i="17" s="1"/>
  <c r="P172" i="17" s="1"/>
  <c r="O160" i="17"/>
  <c r="O171" i="17" s="1"/>
  <c r="N160" i="17"/>
  <c r="M160" i="17"/>
  <c r="L160" i="17"/>
  <c r="K160" i="17"/>
  <c r="J160" i="17"/>
  <c r="I160" i="17"/>
  <c r="H160" i="17"/>
  <c r="E160" i="17"/>
  <c r="D160" i="17"/>
  <c r="B160" i="17"/>
  <c r="C160" i="17"/>
  <c r="AG159" i="17"/>
  <c r="AF159" i="17"/>
  <c r="AE159" i="17"/>
  <c r="AD159" i="17"/>
  <c r="AC159" i="17"/>
  <c r="AB159" i="17"/>
  <c r="AA159" i="17"/>
  <c r="Z159" i="17"/>
  <c r="Y159" i="17"/>
  <c r="X159" i="17"/>
  <c r="W159" i="17"/>
  <c r="V159" i="17"/>
  <c r="U159" i="17"/>
  <c r="T159" i="17"/>
  <c r="S159" i="17"/>
  <c r="R159" i="17"/>
  <c r="Q159" i="17"/>
  <c r="P159" i="17"/>
  <c r="O159" i="17"/>
  <c r="N159" i="17"/>
  <c r="M159" i="17"/>
  <c r="L159" i="17"/>
  <c r="K159" i="17"/>
  <c r="J159" i="17"/>
  <c r="I159" i="17"/>
  <c r="H159" i="17"/>
  <c r="E159" i="17"/>
  <c r="D159" i="17"/>
  <c r="B159" i="17"/>
  <c r="C159" i="17"/>
  <c r="AG158" i="17"/>
  <c r="AF158" i="17"/>
  <c r="AE158" i="17"/>
  <c r="AD158" i="17"/>
  <c r="AC158" i="17"/>
  <c r="AB158" i="17"/>
  <c r="AA158" i="17"/>
  <c r="Z158" i="17"/>
  <c r="Y158" i="17"/>
  <c r="X158" i="17"/>
  <c r="W158" i="17"/>
  <c r="V158" i="17"/>
  <c r="U158" i="17"/>
  <c r="T158" i="17"/>
  <c r="S158" i="17"/>
  <c r="R158" i="17"/>
  <c r="Q158" i="17"/>
  <c r="P158" i="17"/>
  <c r="O158" i="17"/>
  <c r="N158" i="17"/>
  <c r="M158" i="17"/>
  <c r="L158" i="17"/>
  <c r="K158" i="17"/>
  <c r="J158" i="17"/>
  <c r="I158" i="17"/>
  <c r="H158" i="17"/>
  <c r="E158" i="17"/>
  <c r="D158" i="17"/>
  <c r="B158" i="17"/>
  <c r="C158" i="17"/>
  <c r="AG157" i="17"/>
  <c r="AF157" i="17"/>
  <c r="AE157" i="17"/>
  <c r="AD157" i="17"/>
  <c r="AC157" i="17"/>
  <c r="AB157" i="17"/>
  <c r="AA157" i="17"/>
  <c r="Z157" i="17"/>
  <c r="Y157" i="17"/>
  <c r="X157" i="17"/>
  <c r="W157" i="17"/>
  <c r="V157" i="17"/>
  <c r="U157" i="17"/>
  <c r="T157" i="17"/>
  <c r="S157" i="17"/>
  <c r="R157" i="17"/>
  <c r="Q157" i="17"/>
  <c r="P157" i="17"/>
  <c r="O157" i="17"/>
  <c r="N157" i="17"/>
  <c r="M157" i="17"/>
  <c r="L157" i="17"/>
  <c r="K157" i="17"/>
  <c r="J157" i="17"/>
  <c r="I157" i="17"/>
  <c r="H157" i="17"/>
  <c r="E157" i="17"/>
  <c r="D157" i="17"/>
  <c r="B157" i="17"/>
  <c r="C157" i="17"/>
  <c r="AG156" i="17"/>
  <c r="AF156" i="17"/>
  <c r="AE156" i="17"/>
  <c r="AD156" i="17"/>
  <c r="AC156" i="17"/>
  <c r="AB156" i="17"/>
  <c r="AA156" i="17"/>
  <c r="Z156" i="17"/>
  <c r="Y156" i="17"/>
  <c r="X156" i="17"/>
  <c r="W156" i="17"/>
  <c r="V156" i="17"/>
  <c r="U156" i="17"/>
  <c r="T156" i="17"/>
  <c r="S156" i="17"/>
  <c r="R156" i="17"/>
  <c r="Q156" i="17"/>
  <c r="P156" i="17"/>
  <c r="O156" i="17"/>
  <c r="F156" i="17" s="1"/>
  <c r="N156" i="17"/>
  <c r="M156" i="17"/>
  <c r="L156" i="17"/>
  <c r="K156" i="17"/>
  <c r="J156" i="17"/>
  <c r="I156" i="17"/>
  <c r="H156" i="17"/>
  <c r="E156" i="17"/>
  <c r="D156" i="17"/>
  <c r="B156" i="17"/>
  <c r="C156" i="17"/>
  <c r="G153" i="17"/>
  <c r="B153" i="17"/>
  <c r="F152" i="17"/>
  <c r="AG151" i="17"/>
  <c r="AF151" i="17"/>
  <c r="AE151" i="17"/>
  <c r="AD151" i="17"/>
  <c r="AC151" i="17"/>
  <c r="AB151" i="17"/>
  <c r="AA151" i="17"/>
  <c r="Z151" i="17"/>
  <c r="Y151" i="17"/>
  <c r="X151" i="17"/>
  <c r="W151" i="17"/>
  <c r="V151" i="17"/>
  <c r="U151" i="17"/>
  <c r="T151" i="17"/>
  <c r="S151" i="17"/>
  <c r="R151" i="17"/>
  <c r="Q151" i="17"/>
  <c r="P151" i="17"/>
  <c r="O151" i="17"/>
  <c r="N151" i="17"/>
  <c r="M151" i="17"/>
  <c r="L151" i="17"/>
  <c r="K151" i="17"/>
  <c r="J151" i="17"/>
  <c r="I151" i="17"/>
  <c r="H151" i="17"/>
  <c r="F151" i="17"/>
  <c r="E151" i="17"/>
  <c r="D151" i="17"/>
  <c r="C151" i="17"/>
  <c r="A151" i="17"/>
  <c r="AG150" i="17"/>
  <c r="AF150" i="17"/>
  <c r="AE150" i="17"/>
  <c r="AD150" i="17"/>
  <c r="AC150" i="17"/>
  <c r="AB150" i="17"/>
  <c r="AA150" i="17"/>
  <c r="Z150" i="17"/>
  <c r="Y150" i="17"/>
  <c r="X150" i="17"/>
  <c r="W150" i="17"/>
  <c r="V150" i="17"/>
  <c r="U150" i="17"/>
  <c r="T150" i="17"/>
  <c r="S150" i="17"/>
  <c r="R150" i="17"/>
  <c r="Q150" i="17"/>
  <c r="P150" i="17"/>
  <c r="O150" i="17"/>
  <c r="N150" i="17"/>
  <c r="M150" i="17"/>
  <c r="L150" i="17"/>
  <c r="K150" i="17"/>
  <c r="J150" i="17"/>
  <c r="I150" i="17"/>
  <c r="H150" i="17"/>
  <c r="F150" i="17"/>
  <c r="E150" i="17"/>
  <c r="D150" i="17"/>
  <c r="C150" i="17"/>
  <c r="A150" i="17"/>
  <c r="AG149" i="17"/>
  <c r="AF149" i="17"/>
  <c r="AE149" i="17"/>
  <c r="AD149" i="17"/>
  <c r="AC149" i="17"/>
  <c r="AB149" i="17"/>
  <c r="AA149" i="17"/>
  <c r="Z149" i="17"/>
  <c r="Y149" i="17"/>
  <c r="X149" i="17"/>
  <c r="W149" i="17"/>
  <c r="V149" i="17"/>
  <c r="U149" i="17"/>
  <c r="T149" i="17"/>
  <c r="S149" i="17"/>
  <c r="R149" i="17"/>
  <c r="Q149" i="17"/>
  <c r="P149" i="17"/>
  <c r="O149" i="17"/>
  <c r="N149" i="17"/>
  <c r="M149" i="17"/>
  <c r="L149" i="17"/>
  <c r="K149" i="17"/>
  <c r="J149" i="17"/>
  <c r="I149" i="17"/>
  <c r="H149" i="17"/>
  <c r="F149" i="17"/>
  <c r="E149" i="17"/>
  <c r="D149" i="17"/>
  <c r="C149" i="17"/>
  <c r="A149" i="17"/>
  <c r="AG148" i="17"/>
  <c r="AF148" i="17"/>
  <c r="AE148" i="17"/>
  <c r="AD148" i="17"/>
  <c r="AC148" i="17"/>
  <c r="AB148" i="17"/>
  <c r="AA148" i="17"/>
  <c r="Z148" i="17"/>
  <c r="Y148" i="17"/>
  <c r="X148" i="17"/>
  <c r="W148" i="17"/>
  <c r="V148" i="17"/>
  <c r="U148" i="17"/>
  <c r="T148" i="17"/>
  <c r="S148" i="17"/>
  <c r="R148" i="17"/>
  <c r="Q148" i="17"/>
  <c r="P148" i="17"/>
  <c r="O148" i="17"/>
  <c r="N148" i="17"/>
  <c r="M148" i="17"/>
  <c r="L148" i="17"/>
  <c r="K148" i="17"/>
  <c r="J148" i="17"/>
  <c r="I148" i="17"/>
  <c r="H148" i="17"/>
  <c r="F148" i="17"/>
  <c r="E148" i="17"/>
  <c r="D148" i="17"/>
  <c r="B148" i="17"/>
  <c r="C148" i="17"/>
  <c r="A148" i="17"/>
  <c r="AG147" i="17"/>
  <c r="AF147" i="17"/>
  <c r="AE147" i="17"/>
  <c r="AD147" i="17"/>
  <c r="AC147" i="17"/>
  <c r="AB147" i="17"/>
  <c r="AA147" i="17"/>
  <c r="Z147" i="17"/>
  <c r="Y147" i="17"/>
  <c r="X147" i="17"/>
  <c r="W147" i="17"/>
  <c r="V147" i="17"/>
  <c r="U147" i="17"/>
  <c r="T147" i="17"/>
  <c r="S147" i="17"/>
  <c r="R147" i="17"/>
  <c r="Q147" i="17"/>
  <c r="P147" i="17"/>
  <c r="O147" i="17"/>
  <c r="N147" i="17"/>
  <c r="F147" i="17" s="1"/>
  <c r="M147" i="17"/>
  <c r="L147" i="17"/>
  <c r="K147" i="17"/>
  <c r="J147" i="17"/>
  <c r="I147" i="17"/>
  <c r="H147" i="17"/>
  <c r="E147" i="17"/>
  <c r="D147" i="17"/>
  <c r="B147" i="17"/>
  <c r="C147" i="17"/>
  <c r="AG146" i="17"/>
  <c r="AF146" i="17"/>
  <c r="AE146" i="17"/>
  <c r="AD146" i="17"/>
  <c r="AC146" i="17"/>
  <c r="AB146" i="17"/>
  <c r="AA146" i="17"/>
  <c r="Z146" i="17"/>
  <c r="Y146" i="17"/>
  <c r="X146" i="17"/>
  <c r="W146" i="17"/>
  <c r="V146" i="17"/>
  <c r="U146" i="17"/>
  <c r="T146" i="17"/>
  <c r="S146" i="17"/>
  <c r="R146" i="17"/>
  <c r="Q146" i="17"/>
  <c r="P146" i="17"/>
  <c r="O146" i="17"/>
  <c r="N146" i="17"/>
  <c r="M146" i="17"/>
  <c r="L146" i="17"/>
  <c r="K146" i="17"/>
  <c r="J146" i="17"/>
  <c r="I146" i="17"/>
  <c r="H146" i="17"/>
  <c r="E146" i="17"/>
  <c r="D146" i="17"/>
  <c r="B146" i="17"/>
  <c r="C146" i="17"/>
  <c r="AG145" i="17"/>
  <c r="AF145" i="17"/>
  <c r="AE145" i="17"/>
  <c r="AD145" i="17"/>
  <c r="AC145" i="17"/>
  <c r="AB145" i="17"/>
  <c r="AA145" i="17"/>
  <c r="Z145" i="17"/>
  <c r="Y145" i="17"/>
  <c r="X145" i="17"/>
  <c r="W145" i="17"/>
  <c r="V145" i="17"/>
  <c r="U145" i="17"/>
  <c r="T145" i="17"/>
  <c r="S145" i="17"/>
  <c r="R145" i="17"/>
  <c r="Q145" i="17"/>
  <c r="P145" i="17"/>
  <c r="O145" i="17"/>
  <c r="N145" i="17"/>
  <c r="M145" i="17"/>
  <c r="L145" i="17"/>
  <c r="K145" i="17"/>
  <c r="J145" i="17"/>
  <c r="I145" i="17"/>
  <c r="H145" i="17"/>
  <c r="E145" i="17"/>
  <c r="D145" i="17"/>
  <c r="B145" i="17"/>
  <c r="C145" i="17"/>
  <c r="AG144" i="17"/>
  <c r="AF144" i="17"/>
  <c r="AE144" i="17"/>
  <c r="AD144" i="17"/>
  <c r="AC144" i="17"/>
  <c r="AB144" i="17"/>
  <c r="AA144" i="17"/>
  <c r="Z144" i="17"/>
  <c r="Y144" i="17"/>
  <c r="X144" i="17"/>
  <c r="W144" i="17"/>
  <c r="V144" i="17"/>
  <c r="U144" i="17"/>
  <c r="T144" i="17"/>
  <c r="S144" i="17"/>
  <c r="R144" i="17"/>
  <c r="Q144" i="17"/>
  <c r="P144" i="17"/>
  <c r="O144" i="17"/>
  <c r="N144" i="17"/>
  <c r="M144" i="17"/>
  <c r="L144" i="17"/>
  <c r="K144" i="17"/>
  <c r="J144" i="17"/>
  <c r="I144" i="17"/>
  <c r="H144" i="17"/>
  <c r="E144" i="17"/>
  <c r="D144" i="17"/>
  <c r="B144" i="17"/>
  <c r="C144" i="17"/>
  <c r="AG143" i="17"/>
  <c r="AF143" i="17"/>
  <c r="AE143" i="17"/>
  <c r="AD143" i="17"/>
  <c r="AC143" i="17"/>
  <c r="AB143" i="17"/>
  <c r="AA143" i="17"/>
  <c r="Z143" i="17"/>
  <c r="Y143" i="17"/>
  <c r="X143" i="17"/>
  <c r="W143" i="17"/>
  <c r="V143" i="17"/>
  <c r="U143" i="17"/>
  <c r="T143" i="17"/>
  <c r="S143" i="17"/>
  <c r="R143" i="17"/>
  <c r="Q143" i="17"/>
  <c r="P143" i="17"/>
  <c r="O143" i="17"/>
  <c r="N143" i="17"/>
  <c r="M143" i="17"/>
  <c r="L143" i="17"/>
  <c r="K143" i="17"/>
  <c r="J143" i="17"/>
  <c r="I143" i="17"/>
  <c r="H143" i="17"/>
  <c r="E143" i="17"/>
  <c r="D143" i="17"/>
  <c r="B143" i="17"/>
  <c r="C143" i="17"/>
  <c r="AG142" i="17"/>
  <c r="AF142" i="17"/>
  <c r="AE142" i="17"/>
  <c r="AD142" i="17"/>
  <c r="AC142" i="17"/>
  <c r="AB142" i="17"/>
  <c r="AA142" i="17"/>
  <c r="Z142" i="17"/>
  <c r="Y142" i="17"/>
  <c r="X142" i="17"/>
  <c r="W142" i="17"/>
  <c r="V142" i="17"/>
  <c r="U142" i="17"/>
  <c r="T142" i="17"/>
  <c r="S142" i="17"/>
  <c r="R142" i="17"/>
  <c r="Q142" i="17"/>
  <c r="P142" i="17"/>
  <c r="O142" i="17"/>
  <c r="N142" i="17"/>
  <c r="M142" i="17"/>
  <c r="L142" i="17"/>
  <c r="K142" i="17"/>
  <c r="J142" i="17"/>
  <c r="I142" i="17"/>
  <c r="H142" i="17"/>
  <c r="E142" i="17"/>
  <c r="D142" i="17"/>
  <c r="B142" i="17"/>
  <c r="C142" i="17"/>
  <c r="AG141" i="17"/>
  <c r="AF141" i="17"/>
  <c r="AE141" i="17"/>
  <c r="AD141" i="17"/>
  <c r="AC141" i="17"/>
  <c r="AB141" i="17"/>
  <c r="AA141" i="17"/>
  <c r="Z141" i="17"/>
  <c r="Y141" i="17"/>
  <c r="X141" i="17"/>
  <c r="W141" i="17"/>
  <c r="V141" i="17"/>
  <c r="U141" i="17"/>
  <c r="T141" i="17"/>
  <c r="S141" i="17"/>
  <c r="R141" i="17"/>
  <c r="Q141" i="17"/>
  <c r="P141" i="17"/>
  <c r="O141" i="17"/>
  <c r="F141" i="17" s="1"/>
  <c r="N141" i="17"/>
  <c r="M141" i="17"/>
  <c r="L141" i="17"/>
  <c r="K141" i="17"/>
  <c r="J141" i="17"/>
  <c r="I141" i="17"/>
  <c r="H141" i="17"/>
  <c r="E141" i="17"/>
  <c r="D141" i="17"/>
  <c r="B141" i="17"/>
  <c r="C141" i="17"/>
  <c r="AG140" i="17"/>
  <c r="AF140" i="17"/>
  <c r="AE140" i="17"/>
  <c r="AD140" i="17"/>
  <c r="AC140" i="17"/>
  <c r="AB140" i="17"/>
  <c r="AA140" i="17"/>
  <c r="Z140" i="17"/>
  <c r="Y140" i="17"/>
  <c r="X140" i="17"/>
  <c r="W140" i="17"/>
  <c r="V140" i="17"/>
  <c r="U140" i="17"/>
  <c r="T140" i="17"/>
  <c r="S140" i="17"/>
  <c r="R140" i="17"/>
  <c r="Q140" i="17"/>
  <c r="P140" i="17"/>
  <c r="O140" i="17"/>
  <c r="N140" i="17"/>
  <c r="M140" i="17"/>
  <c r="L140" i="17"/>
  <c r="K140" i="17"/>
  <c r="J140" i="17"/>
  <c r="J152" i="17"/>
  <c r="J153" i="17"/>
  <c r="I140" i="17"/>
  <c r="H140" i="17"/>
  <c r="E140" i="17"/>
  <c r="D140" i="17"/>
  <c r="B140" i="17"/>
  <c r="C140" i="17"/>
  <c r="AG139" i="17"/>
  <c r="AF139" i="17"/>
  <c r="AE139" i="17"/>
  <c r="AD139" i="17"/>
  <c r="AC139" i="17"/>
  <c r="AB139" i="17"/>
  <c r="AA139" i="17"/>
  <c r="Z139" i="17"/>
  <c r="Y139" i="17"/>
  <c r="X139" i="17"/>
  <c r="W139" i="17"/>
  <c r="V139" i="17"/>
  <c r="U139" i="17"/>
  <c r="T139" i="17"/>
  <c r="S139" i="17"/>
  <c r="R139" i="17"/>
  <c r="Q139" i="17"/>
  <c r="P139" i="17"/>
  <c r="O139" i="17"/>
  <c r="N139" i="17"/>
  <c r="M139" i="17"/>
  <c r="L139" i="17"/>
  <c r="K139" i="17"/>
  <c r="J139" i="17"/>
  <c r="I139" i="17"/>
  <c r="H139" i="17"/>
  <c r="E139" i="17"/>
  <c r="D139" i="17"/>
  <c r="B139" i="17"/>
  <c r="C139" i="17"/>
  <c r="AG138" i="17"/>
  <c r="AF138" i="17"/>
  <c r="AE138" i="17"/>
  <c r="AD138" i="17"/>
  <c r="AC138" i="17"/>
  <c r="AB138" i="17"/>
  <c r="AA138" i="17"/>
  <c r="Z138" i="17"/>
  <c r="Y138" i="17"/>
  <c r="X138" i="17"/>
  <c r="W138" i="17"/>
  <c r="V138" i="17"/>
  <c r="U138" i="17"/>
  <c r="T138" i="17"/>
  <c r="S138" i="17"/>
  <c r="R138" i="17"/>
  <c r="Q138" i="17"/>
  <c r="P138" i="17"/>
  <c r="O138" i="17"/>
  <c r="N138" i="17"/>
  <c r="F138" i="17" s="1"/>
  <c r="M138" i="17"/>
  <c r="L138" i="17"/>
  <c r="K138" i="17"/>
  <c r="J138" i="17"/>
  <c r="I138" i="17"/>
  <c r="H138" i="17"/>
  <c r="E138" i="17"/>
  <c r="D138" i="17"/>
  <c r="B138" i="17"/>
  <c r="C138" i="17"/>
  <c r="AG137" i="17"/>
  <c r="AF137" i="17"/>
  <c r="AE137" i="17"/>
  <c r="AD137" i="17"/>
  <c r="AC137" i="17"/>
  <c r="AB137" i="17"/>
  <c r="AA137" i="17"/>
  <c r="Z137" i="17"/>
  <c r="Y137" i="17"/>
  <c r="X137" i="17"/>
  <c r="W137" i="17"/>
  <c r="V137" i="17"/>
  <c r="U137" i="17"/>
  <c r="T137" i="17"/>
  <c r="S137" i="17"/>
  <c r="R137" i="17"/>
  <c r="Q137" i="17"/>
  <c r="P137" i="17"/>
  <c r="O137" i="17"/>
  <c r="N137" i="17"/>
  <c r="M137" i="17"/>
  <c r="L137" i="17"/>
  <c r="K137" i="17"/>
  <c r="J137" i="17"/>
  <c r="I137" i="17"/>
  <c r="H137" i="17"/>
  <c r="E137" i="17"/>
  <c r="D137" i="17"/>
  <c r="B137" i="17"/>
  <c r="C137" i="17"/>
  <c r="G134" i="17"/>
  <c r="B134" i="17"/>
  <c r="F133" i="17"/>
  <c r="AG132" i="17"/>
  <c r="AF132" i="17"/>
  <c r="AE132" i="17"/>
  <c r="AD132" i="17"/>
  <c r="AC132" i="17"/>
  <c r="AB132" i="17"/>
  <c r="AA132" i="17"/>
  <c r="Z132" i="17"/>
  <c r="Y132" i="17"/>
  <c r="X132" i="17"/>
  <c r="W132" i="17"/>
  <c r="V132" i="17"/>
  <c r="U132" i="17"/>
  <c r="T132" i="17"/>
  <c r="S132" i="17"/>
  <c r="R132" i="17"/>
  <c r="Q132" i="17"/>
  <c r="P132" i="17"/>
  <c r="O132" i="17"/>
  <c r="N132" i="17"/>
  <c r="M132" i="17"/>
  <c r="L132" i="17"/>
  <c r="K132" i="17"/>
  <c r="J132" i="17"/>
  <c r="I132" i="17"/>
  <c r="H132" i="17"/>
  <c r="F132" i="17"/>
  <c r="E132" i="17"/>
  <c r="D132" i="17"/>
  <c r="B132" i="17"/>
  <c r="C132" i="17"/>
  <c r="A132" i="17"/>
  <c r="AG131" i="17"/>
  <c r="AF131" i="17"/>
  <c r="AE131" i="17"/>
  <c r="AD131" i="17"/>
  <c r="AC131" i="17"/>
  <c r="AB131" i="17"/>
  <c r="AA131" i="17"/>
  <c r="Z131" i="17"/>
  <c r="Y131" i="17"/>
  <c r="X131" i="17"/>
  <c r="W131" i="17"/>
  <c r="V131" i="17"/>
  <c r="U131" i="17"/>
  <c r="T131" i="17"/>
  <c r="S131" i="17"/>
  <c r="R131" i="17"/>
  <c r="Q131" i="17"/>
  <c r="P131" i="17"/>
  <c r="O131" i="17"/>
  <c r="N131" i="17"/>
  <c r="M131" i="17"/>
  <c r="L131" i="17"/>
  <c r="K131" i="17"/>
  <c r="J131" i="17"/>
  <c r="I131" i="17"/>
  <c r="H131" i="17"/>
  <c r="E131" i="17"/>
  <c r="D131" i="17"/>
  <c r="B131" i="17"/>
  <c r="C131" i="17"/>
  <c r="AG130" i="17"/>
  <c r="AF130" i="17"/>
  <c r="AE130" i="17"/>
  <c r="AD130" i="17"/>
  <c r="AC130" i="17"/>
  <c r="AB130" i="17"/>
  <c r="AA130" i="17"/>
  <c r="Z130" i="17"/>
  <c r="Y130" i="17"/>
  <c r="X130" i="17"/>
  <c r="W130" i="17"/>
  <c r="V130" i="17"/>
  <c r="U130" i="17"/>
  <c r="T130" i="17"/>
  <c r="S130" i="17"/>
  <c r="R130" i="17"/>
  <c r="Q130" i="17"/>
  <c r="P130" i="17"/>
  <c r="O130" i="17"/>
  <c r="F130" i="17" s="1"/>
  <c r="N130" i="17"/>
  <c r="M130" i="17"/>
  <c r="L130" i="17"/>
  <c r="K130" i="17"/>
  <c r="J130" i="17"/>
  <c r="I130" i="17"/>
  <c r="H130" i="17"/>
  <c r="E130" i="17"/>
  <c r="D130" i="17"/>
  <c r="B130" i="17"/>
  <c r="C130" i="17"/>
  <c r="AG129" i="17"/>
  <c r="AF129" i="17"/>
  <c r="AE129" i="17"/>
  <c r="AD129" i="17"/>
  <c r="AC129" i="17"/>
  <c r="AB129" i="17"/>
  <c r="AA129" i="17"/>
  <c r="Z129" i="17"/>
  <c r="Y129" i="17"/>
  <c r="X129" i="17"/>
  <c r="W129" i="17"/>
  <c r="V129" i="17"/>
  <c r="U129" i="17"/>
  <c r="T129" i="17"/>
  <c r="S129" i="17"/>
  <c r="R129" i="17"/>
  <c r="Q129" i="17"/>
  <c r="P129" i="17"/>
  <c r="O129" i="17"/>
  <c r="N129" i="17"/>
  <c r="M129" i="17"/>
  <c r="L129" i="17"/>
  <c r="K129" i="17"/>
  <c r="J129" i="17"/>
  <c r="I129" i="17"/>
  <c r="H129" i="17"/>
  <c r="E129" i="17"/>
  <c r="D129" i="17"/>
  <c r="B129" i="17"/>
  <c r="C129" i="17"/>
  <c r="AG128" i="17"/>
  <c r="AF128" i="17"/>
  <c r="AE128" i="17"/>
  <c r="AD128" i="17"/>
  <c r="AC128" i="17"/>
  <c r="AB128" i="17"/>
  <c r="AA128" i="17"/>
  <c r="Z128" i="17"/>
  <c r="Y128" i="17"/>
  <c r="X128" i="17"/>
  <c r="W128" i="17"/>
  <c r="V128" i="17"/>
  <c r="U128" i="17"/>
  <c r="T128" i="17"/>
  <c r="S128" i="17"/>
  <c r="R128" i="17"/>
  <c r="Q128" i="17"/>
  <c r="P128" i="17"/>
  <c r="O128" i="17"/>
  <c r="N128" i="17"/>
  <c r="M128" i="17"/>
  <c r="L128" i="17"/>
  <c r="K128" i="17"/>
  <c r="J128" i="17"/>
  <c r="I128" i="17"/>
  <c r="H128" i="17"/>
  <c r="E128" i="17"/>
  <c r="D128" i="17"/>
  <c r="B128" i="17"/>
  <c r="C128" i="17"/>
  <c r="AG127" i="17"/>
  <c r="AF127" i="17"/>
  <c r="AE127" i="17"/>
  <c r="AD127" i="17"/>
  <c r="AC127" i="17"/>
  <c r="AB127" i="17"/>
  <c r="AA127" i="17"/>
  <c r="Z127" i="17"/>
  <c r="Y127" i="17"/>
  <c r="X127" i="17"/>
  <c r="W127" i="17"/>
  <c r="V127" i="17"/>
  <c r="U127" i="17"/>
  <c r="T127" i="17"/>
  <c r="S127" i="17"/>
  <c r="R127" i="17"/>
  <c r="Q127" i="17"/>
  <c r="P127" i="17"/>
  <c r="O127" i="17"/>
  <c r="N127" i="17"/>
  <c r="M127" i="17"/>
  <c r="L127" i="17"/>
  <c r="K127" i="17"/>
  <c r="J127" i="17"/>
  <c r="I127" i="17"/>
  <c r="H127" i="17"/>
  <c r="E127" i="17"/>
  <c r="D127" i="17"/>
  <c r="B127" i="17"/>
  <c r="C127" i="17"/>
  <c r="AG126" i="17"/>
  <c r="AF126" i="17"/>
  <c r="AE126" i="17"/>
  <c r="AD126" i="17"/>
  <c r="AC126" i="17"/>
  <c r="AB126" i="17"/>
  <c r="AA126" i="17"/>
  <c r="Z126" i="17"/>
  <c r="Y126" i="17"/>
  <c r="X126" i="17"/>
  <c r="W126" i="17"/>
  <c r="V126" i="17"/>
  <c r="U126" i="17"/>
  <c r="T126" i="17"/>
  <c r="S126" i="17"/>
  <c r="R126" i="17"/>
  <c r="Q126" i="17"/>
  <c r="P126" i="17"/>
  <c r="O126" i="17"/>
  <c r="N126" i="17"/>
  <c r="M126" i="17"/>
  <c r="L126" i="17"/>
  <c r="K126" i="17"/>
  <c r="J126" i="17"/>
  <c r="I126" i="17"/>
  <c r="H126" i="17"/>
  <c r="E126" i="17"/>
  <c r="D126" i="17"/>
  <c r="B126" i="17"/>
  <c r="C126" i="17"/>
  <c r="AG125" i="17"/>
  <c r="AF125" i="17"/>
  <c r="AE125" i="17"/>
  <c r="AD125" i="17"/>
  <c r="AC125" i="17"/>
  <c r="AB125" i="17"/>
  <c r="AA125" i="17"/>
  <c r="Z125" i="17"/>
  <c r="Y125" i="17"/>
  <c r="X125" i="17"/>
  <c r="W125" i="17"/>
  <c r="V125" i="17"/>
  <c r="U125" i="17"/>
  <c r="T125" i="17"/>
  <c r="S125" i="17"/>
  <c r="R125" i="17"/>
  <c r="Q125" i="17"/>
  <c r="P125" i="17"/>
  <c r="O125" i="17"/>
  <c r="N125" i="17"/>
  <c r="M125" i="17"/>
  <c r="L125" i="17"/>
  <c r="K125" i="17"/>
  <c r="J125" i="17"/>
  <c r="I125" i="17"/>
  <c r="H125" i="17"/>
  <c r="E125" i="17"/>
  <c r="D125" i="17"/>
  <c r="B125" i="17"/>
  <c r="C125" i="17"/>
  <c r="AG124" i="17"/>
  <c r="AF124" i="17"/>
  <c r="AE124" i="17"/>
  <c r="AD124" i="17"/>
  <c r="AC124" i="17"/>
  <c r="AB124" i="17"/>
  <c r="AA124" i="17"/>
  <c r="Z124" i="17"/>
  <c r="Y124" i="17"/>
  <c r="X124" i="17"/>
  <c r="W124" i="17"/>
  <c r="V124" i="17"/>
  <c r="U124" i="17"/>
  <c r="T124" i="17"/>
  <c r="S124" i="17"/>
  <c r="R124" i="17"/>
  <c r="Q124" i="17"/>
  <c r="P124" i="17"/>
  <c r="O124" i="17"/>
  <c r="N124" i="17"/>
  <c r="M124" i="17"/>
  <c r="L124" i="17"/>
  <c r="K124" i="17"/>
  <c r="J124" i="17"/>
  <c r="I124" i="17"/>
  <c r="H124" i="17"/>
  <c r="E124" i="17"/>
  <c r="D124" i="17"/>
  <c r="B124" i="17"/>
  <c r="C124" i="17"/>
  <c r="AG123" i="17"/>
  <c r="AF123" i="17"/>
  <c r="AE123" i="17"/>
  <c r="AD123" i="17"/>
  <c r="AC123" i="17"/>
  <c r="AB123" i="17"/>
  <c r="AA123" i="17"/>
  <c r="Z123" i="17"/>
  <c r="Y123" i="17"/>
  <c r="X123" i="17"/>
  <c r="W123" i="17"/>
  <c r="V123" i="17"/>
  <c r="U123" i="17"/>
  <c r="T123" i="17"/>
  <c r="S123" i="17"/>
  <c r="R123" i="17"/>
  <c r="Q123" i="17"/>
  <c r="P123" i="17"/>
  <c r="O123" i="17"/>
  <c r="N123" i="17"/>
  <c r="M123" i="17"/>
  <c r="L123" i="17"/>
  <c r="K123" i="17"/>
  <c r="J123" i="17"/>
  <c r="I123" i="17"/>
  <c r="H123" i="17"/>
  <c r="E123" i="17"/>
  <c r="D123" i="17"/>
  <c r="B123" i="17"/>
  <c r="C123" i="17"/>
  <c r="AG122" i="17"/>
  <c r="AF122" i="17"/>
  <c r="AE122" i="17"/>
  <c r="AE133" i="17" s="1"/>
  <c r="AE134" i="17" s="1"/>
  <c r="AD122" i="17"/>
  <c r="AC122" i="17"/>
  <c r="AB122" i="17"/>
  <c r="AA122" i="17"/>
  <c r="Z122" i="17"/>
  <c r="Y122" i="17"/>
  <c r="X122" i="17"/>
  <c r="W122" i="17"/>
  <c r="V122" i="17"/>
  <c r="U122" i="17"/>
  <c r="T122" i="17"/>
  <c r="S122" i="17"/>
  <c r="R122" i="17"/>
  <c r="Q122" i="17"/>
  <c r="P122" i="17"/>
  <c r="P133" i="17" s="1"/>
  <c r="P134" i="17" s="1"/>
  <c r="O122" i="17"/>
  <c r="N122" i="17"/>
  <c r="M122" i="17"/>
  <c r="L122" i="17"/>
  <c r="K122" i="17"/>
  <c r="J122" i="17"/>
  <c r="I122" i="17"/>
  <c r="H122" i="17"/>
  <c r="E122" i="17"/>
  <c r="D122" i="17"/>
  <c r="B122" i="17"/>
  <c r="C122" i="17"/>
  <c r="AG121" i="17"/>
  <c r="AF121" i="17"/>
  <c r="AE121" i="17"/>
  <c r="AD121" i="17"/>
  <c r="AC121" i="17"/>
  <c r="AB121" i="17"/>
  <c r="AA121" i="17"/>
  <c r="Z121" i="17"/>
  <c r="Y121" i="17"/>
  <c r="X121" i="17"/>
  <c r="W121" i="17"/>
  <c r="V121" i="17"/>
  <c r="U121" i="17"/>
  <c r="T121" i="17"/>
  <c r="S121" i="17"/>
  <c r="R121" i="17"/>
  <c r="Q121" i="17"/>
  <c r="P121" i="17"/>
  <c r="O121" i="17"/>
  <c r="N121" i="17"/>
  <c r="M121" i="17"/>
  <c r="L121" i="17"/>
  <c r="K121" i="17"/>
  <c r="J121" i="17"/>
  <c r="I121" i="17"/>
  <c r="H121" i="17"/>
  <c r="E121" i="17"/>
  <c r="D121" i="17"/>
  <c r="B121" i="17"/>
  <c r="C121" i="17"/>
  <c r="AG120" i="17"/>
  <c r="AF120" i="17"/>
  <c r="AE120" i="17"/>
  <c r="AD120" i="17"/>
  <c r="AC120" i="17"/>
  <c r="AB120" i="17"/>
  <c r="AA120" i="17"/>
  <c r="Z120" i="17"/>
  <c r="Y120" i="17"/>
  <c r="X120" i="17"/>
  <c r="W120" i="17"/>
  <c r="V120" i="17"/>
  <c r="U120" i="17"/>
  <c r="T120" i="17"/>
  <c r="S120" i="17"/>
  <c r="R120" i="17"/>
  <c r="Q120" i="17"/>
  <c r="P120" i="17"/>
  <c r="O120" i="17"/>
  <c r="N120" i="17"/>
  <c r="M120" i="17"/>
  <c r="L120" i="17"/>
  <c r="K120" i="17"/>
  <c r="J120" i="17"/>
  <c r="I120" i="17"/>
  <c r="H120" i="17"/>
  <c r="E120" i="17"/>
  <c r="D120" i="17"/>
  <c r="B120" i="17"/>
  <c r="C120" i="17"/>
  <c r="AG119" i="17"/>
  <c r="AF119" i="17"/>
  <c r="AE119" i="17"/>
  <c r="AD119" i="17"/>
  <c r="AC119" i="17"/>
  <c r="AB119" i="17"/>
  <c r="AA119" i="17"/>
  <c r="Z119" i="17"/>
  <c r="Y119" i="17"/>
  <c r="X119" i="17"/>
  <c r="W119" i="17"/>
  <c r="V119" i="17"/>
  <c r="U119" i="17"/>
  <c r="T119" i="17"/>
  <c r="S119" i="17"/>
  <c r="R119" i="17"/>
  <c r="Q119" i="17"/>
  <c r="P119" i="17"/>
  <c r="O119" i="17"/>
  <c r="N119" i="17"/>
  <c r="M119" i="17"/>
  <c r="L119" i="17"/>
  <c r="K119" i="17"/>
  <c r="J119" i="17"/>
  <c r="I119" i="17"/>
  <c r="H119" i="17"/>
  <c r="E119" i="17"/>
  <c r="D119" i="17"/>
  <c r="B119" i="17"/>
  <c r="C119" i="17"/>
  <c r="AG118" i="17"/>
  <c r="AF118" i="17"/>
  <c r="AE118" i="17"/>
  <c r="AD118" i="17"/>
  <c r="AC118" i="17"/>
  <c r="AB118" i="17"/>
  <c r="AA118" i="17"/>
  <c r="Z118" i="17"/>
  <c r="Y118" i="17"/>
  <c r="X118" i="17"/>
  <c r="W118" i="17"/>
  <c r="V118" i="17"/>
  <c r="U118" i="17"/>
  <c r="T118" i="17"/>
  <c r="S118" i="17"/>
  <c r="S133" i="17" s="1"/>
  <c r="R118" i="17"/>
  <c r="Q118" i="17"/>
  <c r="P118" i="17"/>
  <c r="O118" i="17"/>
  <c r="N118" i="17"/>
  <c r="M118" i="17"/>
  <c r="L118" i="17"/>
  <c r="K118" i="17"/>
  <c r="J118" i="17"/>
  <c r="I118" i="17"/>
  <c r="H118" i="17"/>
  <c r="E118" i="17"/>
  <c r="D118" i="17"/>
  <c r="B118" i="17"/>
  <c r="C118" i="17"/>
  <c r="B115" i="17"/>
  <c r="AG113" i="17"/>
  <c r="AF113" i="17"/>
  <c r="AE113" i="17"/>
  <c r="AD113" i="17"/>
  <c r="AC113" i="17"/>
  <c r="AB113" i="17"/>
  <c r="AA113" i="17"/>
  <c r="Z113" i="17"/>
  <c r="Y113" i="17"/>
  <c r="X113" i="17"/>
  <c r="W113" i="17"/>
  <c r="V113" i="17"/>
  <c r="U113" i="17"/>
  <c r="T113" i="17"/>
  <c r="S113" i="17"/>
  <c r="R113" i="17"/>
  <c r="Q113" i="17"/>
  <c r="P113" i="17"/>
  <c r="O113" i="17"/>
  <c r="N113" i="17"/>
  <c r="M113" i="17"/>
  <c r="L113" i="17"/>
  <c r="K113" i="17"/>
  <c r="J113" i="17"/>
  <c r="I113" i="17"/>
  <c r="H113" i="17"/>
  <c r="F113" i="17"/>
  <c r="E113" i="17"/>
  <c r="D113" i="17"/>
  <c r="C113" i="17"/>
  <c r="A113" i="17"/>
  <c r="AG112" i="17"/>
  <c r="AF112" i="17"/>
  <c r="AE112" i="17"/>
  <c r="AD112" i="17"/>
  <c r="AC112" i="17"/>
  <c r="AB112" i="17"/>
  <c r="AA112" i="17"/>
  <c r="Z112" i="17"/>
  <c r="Y112" i="17"/>
  <c r="X112" i="17"/>
  <c r="W112" i="17"/>
  <c r="V112" i="17"/>
  <c r="U112" i="17"/>
  <c r="T112" i="17"/>
  <c r="S112" i="17"/>
  <c r="R112" i="17"/>
  <c r="Q112" i="17"/>
  <c r="P112" i="17"/>
  <c r="O112" i="17"/>
  <c r="N112" i="17"/>
  <c r="M112" i="17"/>
  <c r="L112" i="17"/>
  <c r="K112" i="17"/>
  <c r="J112" i="17"/>
  <c r="I112" i="17"/>
  <c r="H112" i="17"/>
  <c r="F112" i="17"/>
  <c r="E112" i="17"/>
  <c r="D112" i="17"/>
  <c r="C112" i="17"/>
  <c r="A112" i="17"/>
  <c r="AG111" i="17"/>
  <c r="AF111" i="17"/>
  <c r="AE111" i="17"/>
  <c r="AD111" i="17"/>
  <c r="AC111" i="17"/>
  <c r="AB111" i="17"/>
  <c r="AA111" i="17"/>
  <c r="Z111" i="17"/>
  <c r="Y111" i="17"/>
  <c r="X111" i="17"/>
  <c r="W111" i="17"/>
  <c r="V111" i="17"/>
  <c r="U111" i="17"/>
  <c r="T111" i="17"/>
  <c r="S111" i="17"/>
  <c r="R111" i="17"/>
  <c r="Q111" i="17"/>
  <c r="P111" i="17"/>
  <c r="O111" i="17"/>
  <c r="N111" i="17"/>
  <c r="M111" i="17"/>
  <c r="L111" i="17"/>
  <c r="K111" i="17"/>
  <c r="J111" i="17"/>
  <c r="I111" i="17"/>
  <c r="H111" i="17"/>
  <c r="F111" i="17"/>
  <c r="E111" i="17"/>
  <c r="D111" i="17"/>
  <c r="C111" i="17"/>
  <c r="A111" i="17"/>
  <c r="AG110" i="17"/>
  <c r="AF110" i="17"/>
  <c r="AE110" i="17"/>
  <c r="AD110" i="17"/>
  <c r="AC110" i="17"/>
  <c r="AB110" i="17"/>
  <c r="AA110" i="17"/>
  <c r="Z110" i="17"/>
  <c r="Y110" i="17"/>
  <c r="X110" i="17"/>
  <c r="W110" i="17"/>
  <c r="V110" i="17"/>
  <c r="U110" i="17"/>
  <c r="T110" i="17"/>
  <c r="S110" i="17"/>
  <c r="R110" i="17"/>
  <c r="Q110" i="17"/>
  <c r="P110" i="17"/>
  <c r="O110" i="17"/>
  <c r="N110" i="17"/>
  <c r="M110" i="17"/>
  <c r="L110" i="17"/>
  <c r="K110" i="17"/>
  <c r="J110" i="17"/>
  <c r="I110" i="17"/>
  <c r="H110" i="17"/>
  <c r="F110" i="17"/>
  <c r="E110" i="17"/>
  <c r="D110" i="17"/>
  <c r="C110" i="17"/>
  <c r="A110" i="17"/>
  <c r="AG109" i="17"/>
  <c r="AF109" i="17"/>
  <c r="AE109" i="17"/>
  <c r="AD109" i="17"/>
  <c r="AC109" i="17"/>
  <c r="AB109" i="17"/>
  <c r="AA109" i="17"/>
  <c r="Z109" i="17"/>
  <c r="Y109" i="17"/>
  <c r="X109" i="17"/>
  <c r="W109" i="17"/>
  <c r="V109" i="17"/>
  <c r="U109" i="17"/>
  <c r="T109" i="17"/>
  <c r="S109" i="17"/>
  <c r="R109" i="17"/>
  <c r="Q109" i="17"/>
  <c r="P109" i="17"/>
  <c r="O109" i="17"/>
  <c r="N109" i="17"/>
  <c r="M109" i="17"/>
  <c r="L109" i="17"/>
  <c r="K109" i="17"/>
  <c r="J109" i="17"/>
  <c r="I109" i="17"/>
  <c r="H109" i="17"/>
  <c r="E109" i="17"/>
  <c r="D109" i="17"/>
  <c r="C109" i="17"/>
  <c r="AG108" i="17"/>
  <c r="AF108" i="17"/>
  <c r="AE108" i="17"/>
  <c r="AD108" i="17"/>
  <c r="AC108" i="17"/>
  <c r="AB108" i="17"/>
  <c r="AA108" i="17"/>
  <c r="Z108" i="17"/>
  <c r="Y108" i="17"/>
  <c r="X108" i="17"/>
  <c r="W108" i="17"/>
  <c r="V108" i="17"/>
  <c r="U108" i="17"/>
  <c r="T108" i="17"/>
  <c r="S108" i="17"/>
  <c r="R108" i="17"/>
  <c r="Q108" i="17"/>
  <c r="P108" i="17"/>
  <c r="O108" i="17"/>
  <c r="N108" i="17"/>
  <c r="M108" i="17"/>
  <c r="L108" i="17"/>
  <c r="K108" i="17"/>
  <c r="J108" i="17"/>
  <c r="I108" i="17"/>
  <c r="H108" i="17"/>
  <c r="E108" i="17"/>
  <c r="D108" i="17"/>
  <c r="B108" i="17"/>
  <c r="C108" i="17"/>
  <c r="AG107" i="17"/>
  <c r="AF107" i="17"/>
  <c r="AE107" i="17"/>
  <c r="AD107" i="17"/>
  <c r="AC107" i="17"/>
  <c r="AB107" i="17"/>
  <c r="AA107" i="17"/>
  <c r="Z107" i="17"/>
  <c r="Y107" i="17"/>
  <c r="X107" i="17"/>
  <c r="W107" i="17"/>
  <c r="V107" i="17"/>
  <c r="U107" i="17"/>
  <c r="T107" i="17"/>
  <c r="S107" i="17"/>
  <c r="R107" i="17"/>
  <c r="Q107" i="17"/>
  <c r="P107" i="17"/>
  <c r="O107" i="17"/>
  <c r="N107" i="17"/>
  <c r="M107" i="17"/>
  <c r="L107" i="17"/>
  <c r="K107" i="17"/>
  <c r="J107" i="17"/>
  <c r="I107" i="17"/>
  <c r="H107" i="17"/>
  <c r="E107" i="17"/>
  <c r="D107" i="17"/>
  <c r="B107" i="17"/>
  <c r="C107" i="17"/>
  <c r="AG106" i="17"/>
  <c r="AF106" i="17"/>
  <c r="AE106" i="17"/>
  <c r="AD106" i="17"/>
  <c r="AC106" i="17"/>
  <c r="AB106" i="17"/>
  <c r="AA106" i="17"/>
  <c r="Z106" i="17"/>
  <c r="Y106" i="17"/>
  <c r="X106" i="17"/>
  <c r="W106" i="17"/>
  <c r="V106" i="17"/>
  <c r="U106" i="17"/>
  <c r="T106" i="17"/>
  <c r="S106" i="17"/>
  <c r="R106" i="17"/>
  <c r="Q106" i="17"/>
  <c r="P106" i="17"/>
  <c r="O106" i="17"/>
  <c r="N106" i="17"/>
  <c r="M106" i="17"/>
  <c r="L106" i="17"/>
  <c r="K106" i="17"/>
  <c r="J106" i="17"/>
  <c r="I106" i="17"/>
  <c r="H106" i="17"/>
  <c r="E106" i="17"/>
  <c r="D106" i="17"/>
  <c r="B106" i="17"/>
  <c r="C106" i="17"/>
  <c r="AG105" i="17"/>
  <c r="AF105" i="17"/>
  <c r="AE105" i="17"/>
  <c r="AD105" i="17"/>
  <c r="AC105" i="17"/>
  <c r="AB105" i="17"/>
  <c r="AA105" i="17"/>
  <c r="Z105" i="17"/>
  <c r="Y105" i="17"/>
  <c r="X105" i="17"/>
  <c r="W105" i="17"/>
  <c r="V105" i="17"/>
  <c r="U105" i="17"/>
  <c r="T105" i="17"/>
  <c r="S105" i="17"/>
  <c r="R105" i="17"/>
  <c r="Q105" i="17"/>
  <c r="P105" i="17"/>
  <c r="O105" i="17"/>
  <c r="N105" i="17"/>
  <c r="M105" i="17"/>
  <c r="L105" i="17"/>
  <c r="K105" i="17"/>
  <c r="J105" i="17"/>
  <c r="I105" i="17"/>
  <c r="H105" i="17"/>
  <c r="F105" i="17"/>
  <c r="E105" i="17"/>
  <c r="D105" i="17"/>
  <c r="B105" i="17"/>
  <c r="C105" i="17"/>
  <c r="A105" i="17"/>
  <c r="AG104" i="17"/>
  <c r="AF104" i="17"/>
  <c r="AE104" i="17"/>
  <c r="AD104" i="17"/>
  <c r="AC104" i="17"/>
  <c r="AB104" i="17"/>
  <c r="AA104" i="17"/>
  <c r="Z104" i="17"/>
  <c r="Y104" i="17"/>
  <c r="X104" i="17"/>
  <c r="W104" i="17"/>
  <c r="V104" i="17"/>
  <c r="U104" i="17"/>
  <c r="T104" i="17"/>
  <c r="S104" i="17"/>
  <c r="R104" i="17"/>
  <c r="Q104" i="17"/>
  <c r="P104" i="17"/>
  <c r="O104" i="17"/>
  <c r="N104" i="17"/>
  <c r="M104" i="17"/>
  <c r="L104" i="17"/>
  <c r="K104" i="17"/>
  <c r="J104" i="17"/>
  <c r="I104" i="17"/>
  <c r="H104" i="17"/>
  <c r="E104" i="17"/>
  <c r="D104" i="17"/>
  <c r="B104" i="17"/>
  <c r="C104" i="17"/>
  <c r="AG103" i="17"/>
  <c r="AF103" i="17"/>
  <c r="AE103" i="17"/>
  <c r="AD103" i="17"/>
  <c r="AC103" i="17"/>
  <c r="AB103" i="17"/>
  <c r="AA103" i="17"/>
  <c r="Z103" i="17"/>
  <c r="Y103" i="17"/>
  <c r="X103" i="17"/>
  <c r="W103" i="17"/>
  <c r="V103" i="17"/>
  <c r="U103" i="17"/>
  <c r="T103" i="17"/>
  <c r="S103" i="17"/>
  <c r="R103" i="17"/>
  <c r="Q103" i="17"/>
  <c r="P103" i="17"/>
  <c r="O103" i="17"/>
  <c r="N103" i="17"/>
  <c r="M103" i="17"/>
  <c r="L103" i="17"/>
  <c r="K103" i="17"/>
  <c r="J103" i="17"/>
  <c r="I103" i="17"/>
  <c r="H103" i="17"/>
  <c r="E103" i="17"/>
  <c r="D103" i="17"/>
  <c r="B103" i="17"/>
  <c r="C103" i="17"/>
  <c r="AG102" i="17"/>
  <c r="AF102" i="17"/>
  <c r="AE102" i="17"/>
  <c r="AD102" i="17"/>
  <c r="AC102" i="17"/>
  <c r="AB102" i="17"/>
  <c r="AA102" i="17"/>
  <c r="Z102" i="17"/>
  <c r="Y102" i="17"/>
  <c r="X102" i="17"/>
  <c r="W102" i="17"/>
  <c r="V102" i="17"/>
  <c r="U102" i="17"/>
  <c r="T102" i="17"/>
  <c r="S102" i="17"/>
  <c r="R102" i="17"/>
  <c r="Q102" i="17"/>
  <c r="P102" i="17"/>
  <c r="O102" i="17"/>
  <c r="N102" i="17"/>
  <c r="M102" i="17"/>
  <c r="L102" i="17"/>
  <c r="K102" i="17"/>
  <c r="J102" i="17"/>
  <c r="I102" i="17"/>
  <c r="H102" i="17"/>
  <c r="E102" i="17"/>
  <c r="D102" i="17"/>
  <c r="B102" i="17"/>
  <c r="C102" i="17"/>
  <c r="AG101" i="17"/>
  <c r="AF101" i="17"/>
  <c r="AE101" i="17"/>
  <c r="AD101" i="17"/>
  <c r="AC101" i="17"/>
  <c r="AB101" i="17"/>
  <c r="AA101" i="17"/>
  <c r="Z101" i="17"/>
  <c r="Y101" i="17"/>
  <c r="X101" i="17"/>
  <c r="W101" i="17"/>
  <c r="V101" i="17"/>
  <c r="U101" i="17"/>
  <c r="T101" i="17"/>
  <c r="S101" i="17"/>
  <c r="R101" i="17"/>
  <c r="Q101" i="17"/>
  <c r="P101" i="17"/>
  <c r="O101" i="17"/>
  <c r="N101" i="17"/>
  <c r="M101" i="17"/>
  <c r="L101" i="17"/>
  <c r="K101" i="17"/>
  <c r="J101" i="17"/>
  <c r="I101" i="17"/>
  <c r="H101" i="17"/>
  <c r="E101" i="17"/>
  <c r="D101" i="17"/>
  <c r="B101" i="17"/>
  <c r="C101" i="17"/>
  <c r="AG100" i="17"/>
  <c r="AF100" i="17"/>
  <c r="AE100" i="17"/>
  <c r="AD100" i="17"/>
  <c r="AC100" i="17"/>
  <c r="AB100" i="17"/>
  <c r="AA100" i="17"/>
  <c r="Z100" i="17"/>
  <c r="Y100" i="17"/>
  <c r="X100" i="17"/>
  <c r="W100" i="17"/>
  <c r="V100" i="17"/>
  <c r="U100" i="17"/>
  <c r="T100" i="17"/>
  <c r="S100" i="17"/>
  <c r="R100" i="17"/>
  <c r="Q100" i="17"/>
  <c r="P100" i="17"/>
  <c r="O100" i="17"/>
  <c r="N100" i="17"/>
  <c r="M100" i="17"/>
  <c r="L100" i="17"/>
  <c r="K100" i="17"/>
  <c r="J100" i="17"/>
  <c r="I100" i="17"/>
  <c r="H100" i="17"/>
  <c r="E100" i="17"/>
  <c r="D100" i="17"/>
  <c r="B100" i="17"/>
  <c r="C100" i="17"/>
  <c r="AG99" i="17"/>
  <c r="AF99" i="17"/>
  <c r="AE99" i="17"/>
  <c r="AD99" i="17"/>
  <c r="AC99" i="17"/>
  <c r="AB99" i="17"/>
  <c r="AA99" i="17"/>
  <c r="Z99" i="17"/>
  <c r="Y99" i="17"/>
  <c r="X99" i="17"/>
  <c r="W99" i="17"/>
  <c r="V99" i="17"/>
  <c r="U99" i="17"/>
  <c r="T99" i="17"/>
  <c r="S99" i="17"/>
  <c r="R99" i="17"/>
  <c r="Q99" i="17"/>
  <c r="P99" i="17"/>
  <c r="O99" i="17"/>
  <c r="N99" i="17"/>
  <c r="M99" i="17"/>
  <c r="L99" i="17"/>
  <c r="K99" i="17"/>
  <c r="J99" i="17"/>
  <c r="I99" i="17"/>
  <c r="H99" i="17"/>
  <c r="E99" i="17"/>
  <c r="D99" i="17"/>
  <c r="B99" i="17"/>
  <c r="C99" i="17"/>
  <c r="G96" i="17"/>
  <c r="B96" i="17"/>
  <c r="F95" i="17"/>
  <c r="AG94" i="17"/>
  <c r="AF94" i="17"/>
  <c r="AE94" i="17"/>
  <c r="AD94" i="17"/>
  <c r="AC94" i="17"/>
  <c r="AB94" i="17"/>
  <c r="AA94" i="17"/>
  <c r="Z94" i="17"/>
  <c r="Y94" i="17"/>
  <c r="X94" i="17"/>
  <c r="W94" i="17"/>
  <c r="V94" i="17"/>
  <c r="U94" i="17"/>
  <c r="T94" i="17"/>
  <c r="S94" i="17"/>
  <c r="R94" i="17"/>
  <c r="Q94" i="17"/>
  <c r="P94" i="17"/>
  <c r="O94" i="17"/>
  <c r="N94" i="17"/>
  <c r="M94" i="17"/>
  <c r="L94" i="17"/>
  <c r="K94" i="17"/>
  <c r="J94" i="17"/>
  <c r="I94" i="17"/>
  <c r="H94" i="17"/>
  <c r="F94" i="17"/>
  <c r="E94" i="17"/>
  <c r="D94" i="17"/>
  <c r="B94" i="17"/>
  <c r="C94" i="17"/>
  <c r="A94" i="17"/>
  <c r="AG93" i="17"/>
  <c r="AF93" i="17"/>
  <c r="AE93" i="17"/>
  <c r="AD93" i="17"/>
  <c r="AC93" i="17"/>
  <c r="AB93" i="17"/>
  <c r="AA93" i="17"/>
  <c r="Z93" i="17"/>
  <c r="Y93" i="17"/>
  <c r="X93" i="17"/>
  <c r="W93" i="17"/>
  <c r="V93" i="17"/>
  <c r="U93" i="17"/>
  <c r="T93" i="17"/>
  <c r="S93" i="17"/>
  <c r="R93" i="17"/>
  <c r="Q93" i="17"/>
  <c r="P93" i="17"/>
  <c r="O93" i="17"/>
  <c r="N93" i="17"/>
  <c r="M93" i="17"/>
  <c r="L93" i="17"/>
  <c r="K93" i="17"/>
  <c r="J93" i="17"/>
  <c r="I93" i="17"/>
  <c r="H93" i="17"/>
  <c r="F93" i="17"/>
  <c r="E93" i="17"/>
  <c r="D93" i="17"/>
  <c r="B93" i="17"/>
  <c r="C93" i="17"/>
  <c r="A93" i="17"/>
  <c r="AG92" i="17"/>
  <c r="AF92" i="17"/>
  <c r="AE92" i="17"/>
  <c r="AD92" i="17"/>
  <c r="AC92" i="17"/>
  <c r="AB92" i="17"/>
  <c r="AA92" i="17"/>
  <c r="Z92" i="17"/>
  <c r="Y92" i="17"/>
  <c r="X92" i="17"/>
  <c r="W92" i="17"/>
  <c r="V92" i="17"/>
  <c r="U92" i="17"/>
  <c r="T92" i="17"/>
  <c r="S92" i="17"/>
  <c r="R92" i="17"/>
  <c r="Q92" i="17"/>
  <c r="P92" i="17"/>
  <c r="O92" i="17"/>
  <c r="N92" i="17"/>
  <c r="M92" i="17"/>
  <c r="L92" i="17"/>
  <c r="K92" i="17"/>
  <c r="J92" i="17"/>
  <c r="I92" i="17"/>
  <c r="H92" i="17"/>
  <c r="F92" i="17"/>
  <c r="E92" i="17"/>
  <c r="D92" i="17"/>
  <c r="B92" i="17"/>
  <c r="C92" i="17"/>
  <c r="A92" i="17"/>
  <c r="AG91" i="17"/>
  <c r="AF91" i="17"/>
  <c r="AE91" i="17"/>
  <c r="AD91" i="17"/>
  <c r="AC91" i="17"/>
  <c r="AB91" i="17"/>
  <c r="AA91" i="17"/>
  <c r="Z91" i="17"/>
  <c r="Y91" i="17"/>
  <c r="X91" i="17"/>
  <c r="W91" i="17"/>
  <c r="V91" i="17"/>
  <c r="U91" i="17"/>
  <c r="T91" i="17"/>
  <c r="S91" i="17"/>
  <c r="R91" i="17"/>
  <c r="Q91" i="17"/>
  <c r="P91" i="17"/>
  <c r="O91" i="17"/>
  <c r="N91" i="17"/>
  <c r="M91" i="17"/>
  <c r="L91" i="17"/>
  <c r="K91" i="17"/>
  <c r="J91" i="17"/>
  <c r="I91" i="17"/>
  <c r="H91" i="17"/>
  <c r="F91" i="17"/>
  <c r="E91" i="17"/>
  <c r="D91" i="17"/>
  <c r="B91" i="17"/>
  <c r="C91" i="17"/>
  <c r="A91" i="17"/>
  <c r="AG90" i="17"/>
  <c r="AF90" i="17"/>
  <c r="AE90" i="17"/>
  <c r="AD90" i="17"/>
  <c r="AC90" i="17"/>
  <c r="AB90" i="17"/>
  <c r="AA90" i="17"/>
  <c r="Z90" i="17"/>
  <c r="Y90" i="17"/>
  <c r="X90" i="17"/>
  <c r="W90" i="17"/>
  <c r="V90" i="17"/>
  <c r="U90" i="17"/>
  <c r="T90" i="17"/>
  <c r="S90" i="17"/>
  <c r="R90" i="17"/>
  <c r="Q90" i="17"/>
  <c r="P90" i="17"/>
  <c r="O90" i="17"/>
  <c r="N90" i="17"/>
  <c r="M90" i="17"/>
  <c r="L90" i="17"/>
  <c r="K90" i="17"/>
  <c r="J90" i="17"/>
  <c r="I90" i="17"/>
  <c r="H90" i="17"/>
  <c r="F90" i="17"/>
  <c r="E90" i="17"/>
  <c r="D90" i="17"/>
  <c r="B90" i="17"/>
  <c r="C90" i="17"/>
  <c r="A90" i="17"/>
  <c r="AG89" i="17"/>
  <c r="AF89" i="17"/>
  <c r="AE89" i="17"/>
  <c r="AD89" i="17"/>
  <c r="AC89" i="17"/>
  <c r="AB89" i="17"/>
  <c r="AA89" i="17"/>
  <c r="Z89" i="17"/>
  <c r="Y89" i="17"/>
  <c r="X89" i="17"/>
  <c r="W89" i="17"/>
  <c r="V89" i="17"/>
  <c r="U89" i="17"/>
  <c r="T89" i="17"/>
  <c r="S89" i="17"/>
  <c r="R89" i="17"/>
  <c r="Q89" i="17"/>
  <c r="P89" i="17"/>
  <c r="O89" i="17"/>
  <c r="N89" i="17"/>
  <c r="M89" i="17"/>
  <c r="M95" i="17" s="1"/>
  <c r="M96" i="17" s="1"/>
  <c r="L89" i="17"/>
  <c r="K89" i="17"/>
  <c r="J89" i="17"/>
  <c r="I89" i="17"/>
  <c r="H89" i="17"/>
  <c r="E89" i="17"/>
  <c r="D89" i="17"/>
  <c r="B89" i="17"/>
  <c r="C89" i="17"/>
  <c r="AG88" i="17"/>
  <c r="AF88" i="17"/>
  <c r="AE88" i="17"/>
  <c r="AD88" i="17"/>
  <c r="AC88" i="17"/>
  <c r="AB88" i="17"/>
  <c r="AA88" i="17"/>
  <c r="Z88" i="17"/>
  <c r="Y88" i="17"/>
  <c r="X88" i="17"/>
  <c r="W88" i="17"/>
  <c r="V88" i="17"/>
  <c r="U88" i="17"/>
  <c r="T88" i="17"/>
  <c r="S88" i="17"/>
  <c r="R88" i="17"/>
  <c r="Q88" i="17"/>
  <c r="P88" i="17"/>
  <c r="O88" i="17"/>
  <c r="N88" i="17"/>
  <c r="M88" i="17"/>
  <c r="L88" i="17"/>
  <c r="K88" i="17"/>
  <c r="J88" i="17"/>
  <c r="I88" i="17"/>
  <c r="H88" i="17"/>
  <c r="E88" i="17"/>
  <c r="D88" i="17"/>
  <c r="B88" i="17"/>
  <c r="C88" i="17"/>
  <c r="AG87" i="17"/>
  <c r="AF87" i="17"/>
  <c r="AE87" i="17"/>
  <c r="AD87" i="17"/>
  <c r="AC87" i="17"/>
  <c r="AB87" i="17"/>
  <c r="AA87" i="17"/>
  <c r="Z87" i="17"/>
  <c r="Y87" i="17"/>
  <c r="X87" i="17"/>
  <c r="W87" i="17"/>
  <c r="V87" i="17"/>
  <c r="U87" i="17"/>
  <c r="T87" i="17"/>
  <c r="S87" i="17"/>
  <c r="R87" i="17"/>
  <c r="Q87" i="17"/>
  <c r="P87" i="17"/>
  <c r="O87" i="17"/>
  <c r="N87" i="17"/>
  <c r="M87" i="17"/>
  <c r="L87" i="17"/>
  <c r="K87" i="17"/>
  <c r="J87" i="17"/>
  <c r="I87" i="17"/>
  <c r="H87" i="17"/>
  <c r="E87" i="17"/>
  <c r="D87" i="17"/>
  <c r="B87" i="17"/>
  <c r="C87" i="17"/>
  <c r="AG86" i="17"/>
  <c r="AF86" i="17"/>
  <c r="AE86" i="17"/>
  <c r="AD86" i="17"/>
  <c r="AC86" i="17"/>
  <c r="AB86" i="17"/>
  <c r="AA86" i="17"/>
  <c r="Z86" i="17"/>
  <c r="Y86" i="17"/>
  <c r="X86" i="17"/>
  <c r="W86" i="17"/>
  <c r="V86" i="17"/>
  <c r="U86" i="17"/>
  <c r="T86" i="17"/>
  <c r="S86" i="17"/>
  <c r="R86" i="17"/>
  <c r="Q86" i="17"/>
  <c r="P86" i="17"/>
  <c r="O86" i="17"/>
  <c r="N86" i="17"/>
  <c r="M86" i="17"/>
  <c r="L86" i="17"/>
  <c r="K86" i="17"/>
  <c r="J86" i="17"/>
  <c r="I86" i="17"/>
  <c r="H86" i="17"/>
  <c r="E86" i="17"/>
  <c r="D86" i="17"/>
  <c r="B86" i="17"/>
  <c r="C86" i="17"/>
  <c r="AG85" i="17"/>
  <c r="AF85" i="17"/>
  <c r="AE85" i="17"/>
  <c r="AD85" i="17"/>
  <c r="AC85" i="17"/>
  <c r="AB85" i="17"/>
  <c r="AA85" i="17"/>
  <c r="Z85" i="17"/>
  <c r="Y85" i="17"/>
  <c r="X85" i="17"/>
  <c r="W85" i="17"/>
  <c r="V85" i="17"/>
  <c r="U85" i="17"/>
  <c r="T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E85" i="17"/>
  <c r="D85" i="17"/>
  <c r="B85" i="17"/>
  <c r="C85" i="17"/>
  <c r="AG84" i="17"/>
  <c r="AF84" i="17"/>
  <c r="AE84" i="17"/>
  <c r="AD84" i="17"/>
  <c r="AC84" i="17"/>
  <c r="AB84" i="17"/>
  <c r="AA84" i="17"/>
  <c r="Z84" i="17"/>
  <c r="Y84" i="17"/>
  <c r="X84" i="17"/>
  <c r="W84" i="17"/>
  <c r="V84" i="17"/>
  <c r="U84" i="17"/>
  <c r="T84" i="17"/>
  <c r="S84" i="17"/>
  <c r="R84" i="17"/>
  <c r="Q84" i="17"/>
  <c r="P84" i="17"/>
  <c r="O84" i="17"/>
  <c r="N84" i="17"/>
  <c r="M84" i="17"/>
  <c r="L84" i="17"/>
  <c r="K84" i="17"/>
  <c r="J84" i="17"/>
  <c r="I84" i="17"/>
  <c r="H84" i="17"/>
  <c r="E84" i="17"/>
  <c r="D84" i="17"/>
  <c r="B84" i="17"/>
  <c r="C84" i="17"/>
  <c r="AG83" i="17"/>
  <c r="AF83" i="17"/>
  <c r="AE83" i="17"/>
  <c r="AD83" i="17"/>
  <c r="AC83" i="17"/>
  <c r="AB83" i="17"/>
  <c r="AA83" i="17"/>
  <c r="Z83" i="17"/>
  <c r="Y83" i="17"/>
  <c r="X83" i="17"/>
  <c r="W83" i="17"/>
  <c r="V83" i="17"/>
  <c r="U83" i="17"/>
  <c r="T83" i="17"/>
  <c r="S83" i="17"/>
  <c r="R83" i="17"/>
  <c r="Q83" i="17"/>
  <c r="P83" i="17"/>
  <c r="O83" i="17"/>
  <c r="N83" i="17"/>
  <c r="M83" i="17"/>
  <c r="L83" i="17"/>
  <c r="K83" i="17"/>
  <c r="J83" i="17"/>
  <c r="I83" i="17"/>
  <c r="H83" i="17"/>
  <c r="E83" i="17"/>
  <c r="D83" i="17"/>
  <c r="B83" i="17"/>
  <c r="C83" i="17"/>
  <c r="AG82" i="17"/>
  <c r="AF82" i="17"/>
  <c r="AE82" i="17"/>
  <c r="AD82" i="17"/>
  <c r="AC82" i="17"/>
  <c r="AB82" i="17"/>
  <c r="AA82" i="17"/>
  <c r="Z82" i="17"/>
  <c r="Y82" i="17"/>
  <c r="X82" i="17"/>
  <c r="W82" i="17"/>
  <c r="V82" i="17"/>
  <c r="U82" i="17"/>
  <c r="T82" i="17"/>
  <c r="S82" i="17"/>
  <c r="R82" i="17"/>
  <c r="Q82" i="17"/>
  <c r="P82" i="17"/>
  <c r="O82" i="17"/>
  <c r="N82" i="17"/>
  <c r="M82" i="17"/>
  <c r="L82" i="17"/>
  <c r="K82" i="17"/>
  <c r="J82" i="17"/>
  <c r="I82" i="17"/>
  <c r="H82" i="17"/>
  <c r="E82" i="17"/>
  <c r="D82" i="17"/>
  <c r="B82" i="17"/>
  <c r="C82" i="17"/>
  <c r="AG81" i="17"/>
  <c r="AF81" i="17"/>
  <c r="AE81" i="17"/>
  <c r="AD81" i="17"/>
  <c r="AC81" i="17"/>
  <c r="AB81" i="17"/>
  <c r="AA81" i="17"/>
  <c r="Z81" i="17"/>
  <c r="Y81" i="17"/>
  <c r="X81" i="17"/>
  <c r="W81" i="17"/>
  <c r="V81" i="17"/>
  <c r="U81" i="17"/>
  <c r="T81" i="17"/>
  <c r="S81" i="17"/>
  <c r="R81" i="17"/>
  <c r="Q81" i="17"/>
  <c r="P81" i="17"/>
  <c r="O81" i="17"/>
  <c r="N81" i="17"/>
  <c r="M81" i="17"/>
  <c r="L81" i="17"/>
  <c r="K81" i="17"/>
  <c r="J81" i="17"/>
  <c r="I81" i="17"/>
  <c r="H81" i="17"/>
  <c r="E81" i="17"/>
  <c r="D81" i="17"/>
  <c r="B81" i="17"/>
  <c r="C81" i="17"/>
  <c r="AG80" i="17"/>
  <c r="AF80" i="17"/>
  <c r="AE80" i="17"/>
  <c r="AD80" i="17"/>
  <c r="AC80" i="17"/>
  <c r="AB80" i="17"/>
  <c r="AA80" i="17"/>
  <c r="Z80" i="17"/>
  <c r="Y80" i="17"/>
  <c r="X80" i="17"/>
  <c r="W80" i="17"/>
  <c r="V80" i="17"/>
  <c r="U80" i="17"/>
  <c r="T80" i="17"/>
  <c r="S80" i="17"/>
  <c r="R80" i="17"/>
  <c r="Q80" i="17"/>
  <c r="P80" i="17"/>
  <c r="O80" i="17"/>
  <c r="N80" i="17"/>
  <c r="M80" i="17"/>
  <c r="L80" i="17"/>
  <c r="K80" i="17"/>
  <c r="J80" i="17"/>
  <c r="I80" i="17"/>
  <c r="H80" i="17"/>
  <c r="E80" i="17"/>
  <c r="D80" i="17"/>
  <c r="B80" i="17"/>
  <c r="C80" i="17"/>
  <c r="G77" i="17"/>
  <c r="B77" i="17"/>
  <c r="F76" i="17"/>
  <c r="AG75" i="17"/>
  <c r="AF75" i="17"/>
  <c r="AE75" i="17"/>
  <c r="AD75" i="17"/>
  <c r="AC75" i="17"/>
  <c r="AB75" i="17"/>
  <c r="AA75" i="17"/>
  <c r="Z75" i="17"/>
  <c r="Y75" i="17"/>
  <c r="X75" i="17"/>
  <c r="W75" i="17"/>
  <c r="V75" i="17"/>
  <c r="U75" i="17"/>
  <c r="T75" i="17"/>
  <c r="S75" i="17"/>
  <c r="R75" i="17"/>
  <c r="Q75" i="17"/>
  <c r="P75" i="17"/>
  <c r="O75" i="17"/>
  <c r="N75" i="17"/>
  <c r="M75" i="17"/>
  <c r="L75" i="17"/>
  <c r="K75" i="17"/>
  <c r="J75" i="17"/>
  <c r="I75" i="17"/>
  <c r="H75" i="17"/>
  <c r="F75" i="17"/>
  <c r="E75" i="17"/>
  <c r="D75" i="17"/>
  <c r="B75" i="17"/>
  <c r="C75" i="17"/>
  <c r="A75" i="17"/>
  <c r="AG74" i="17"/>
  <c r="AF74" i="17"/>
  <c r="AE74" i="17"/>
  <c r="AD74" i="17"/>
  <c r="AC74" i="17"/>
  <c r="AB74" i="17"/>
  <c r="AA74" i="17"/>
  <c r="Z74" i="17"/>
  <c r="Y74" i="17"/>
  <c r="X74" i="17"/>
  <c r="W74" i="17"/>
  <c r="V74" i="17"/>
  <c r="U74" i="17"/>
  <c r="T74" i="17"/>
  <c r="S74" i="17"/>
  <c r="R74" i="17"/>
  <c r="Q74" i="17"/>
  <c r="P74" i="17"/>
  <c r="O74" i="17"/>
  <c r="N74" i="17"/>
  <c r="M74" i="17"/>
  <c r="L74" i="17"/>
  <c r="E74" i="17"/>
  <c r="D74" i="17"/>
  <c r="B74" i="17"/>
  <c r="AG73" i="17"/>
  <c r="AF73" i="17"/>
  <c r="AE73" i="17"/>
  <c r="AD73" i="17"/>
  <c r="AC73" i="17"/>
  <c r="AB73" i="17"/>
  <c r="AA73" i="17"/>
  <c r="Z73" i="17"/>
  <c r="Y73" i="17"/>
  <c r="X73" i="17"/>
  <c r="W73" i="17"/>
  <c r="V73" i="17"/>
  <c r="U73" i="17"/>
  <c r="T73" i="17"/>
  <c r="S73" i="17"/>
  <c r="R73" i="17"/>
  <c r="Q73" i="17"/>
  <c r="P73" i="17"/>
  <c r="O73" i="17"/>
  <c r="N73" i="17"/>
  <c r="M73" i="17"/>
  <c r="L73" i="17"/>
  <c r="K73" i="17"/>
  <c r="J73" i="17"/>
  <c r="I73" i="17"/>
  <c r="H73" i="17"/>
  <c r="E73" i="17"/>
  <c r="D73" i="17"/>
  <c r="B73" i="17"/>
  <c r="C73" i="17"/>
  <c r="AG72" i="17"/>
  <c r="AF72" i="17"/>
  <c r="AE72" i="17"/>
  <c r="AD72" i="17"/>
  <c r="AC72" i="17"/>
  <c r="AB72" i="17"/>
  <c r="AA72" i="17"/>
  <c r="Z72" i="17"/>
  <c r="Y72" i="17"/>
  <c r="X72" i="17"/>
  <c r="W72" i="17"/>
  <c r="V72" i="17"/>
  <c r="U72" i="17"/>
  <c r="T72" i="17"/>
  <c r="S72" i="17"/>
  <c r="R72" i="17"/>
  <c r="Q72" i="17"/>
  <c r="P72" i="17"/>
  <c r="O72" i="17"/>
  <c r="N72" i="17"/>
  <c r="M72" i="17"/>
  <c r="L72" i="17"/>
  <c r="E72" i="17"/>
  <c r="D72" i="17"/>
  <c r="B72" i="17"/>
  <c r="AG71" i="17"/>
  <c r="AF71" i="17"/>
  <c r="AE71" i="17"/>
  <c r="AD71" i="17"/>
  <c r="AC71" i="17"/>
  <c r="AB71" i="17"/>
  <c r="AA71" i="17"/>
  <c r="Z71" i="17"/>
  <c r="Y71" i="17"/>
  <c r="X71" i="17"/>
  <c r="W71" i="17"/>
  <c r="V71" i="17"/>
  <c r="U71" i="17"/>
  <c r="T71" i="17"/>
  <c r="S71" i="17"/>
  <c r="R71" i="17"/>
  <c r="Q71" i="17"/>
  <c r="P71" i="17"/>
  <c r="O71" i="17"/>
  <c r="N71" i="17"/>
  <c r="M71" i="17"/>
  <c r="L71" i="17"/>
  <c r="K71" i="17"/>
  <c r="J71" i="17"/>
  <c r="I71" i="17"/>
  <c r="H71" i="17"/>
  <c r="E71" i="17"/>
  <c r="D71" i="17"/>
  <c r="B71" i="17"/>
  <c r="C71" i="17"/>
  <c r="AG70" i="17"/>
  <c r="AF70" i="17"/>
  <c r="AE70" i="17"/>
  <c r="AD70" i="17"/>
  <c r="AC70" i="17"/>
  <c r="AB70" i="17"/>
  <c r="AA70" i="17"/>
  <c r="Z70" i="17"/>
  <c r="Y70" i="17"/>
  <c r="X70" i="17"/>
  <c r="W70" i="17"/>
  <c r="V70" i="17"/>
  <c r="U70" i="17"/>
  <c r="T70" i="17"/>
  <c r="S70" i="17"/>
  <c r="R70" i="17"/>
  <c r="Q70" i="17"/>
  <c r="P70" i="17"/>
  <c r="O70" i="17"/>
  <c r="N70" i="17"/>
  <c r="M70" i="17"/>
  <c r="L70" i="17"/>
  <c r="K70" i="17"/>
  <c r="J70" i="17"/>
  <c r="I70" i="17"/>
  <c r="H70" i="17"/>
  <c r="E70" i="17"/>
  <c r="D70" i="17"/>
  <c r="B70" i="17"/>
  <c r="C70" i="17"/>
  <c r="AG69" i="17"/>
  <c r="AF69" i="17"/>
  <c r="AE69" i="17"/>
  <c r="AD69" i="17"/>
  <c r="AC69" i="17"/>
  <c r="AB69" i="17"/>
  <c r="AA69" i="17"/>
  <c r="Z69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F69" i="17"/>
  <c r="E69" i="17"/>
  <c r="D69" i="17"/>
  <c r="B69" i="17"/>
  <c r="C69" i="17"/>
  <c r="A69" i="17"/>
  <c r="AG68" i="17"/>
  <c r="AF68" i="17"/>
  <c r="AE68" i="17"/>
  <c r="AD68" i="17"/>
  <c r="AC68" i="17"/>
  <c r="AB68" i="17"/>
  <c r="AA68" i="17"/>
  <c r="Z68" i="17"/>
  <c r="Y68" i="17"/>
  <c r="X68" i="17"/>
  <c r="W68" i="17"/>
  <c r="V68" i="17"/>
  <c r="U68" i="17"/>
  <c r="T68" i="17"/>
  <c r="S68" i="17"/>
  <c r="R68" i="17"/>
  <c r="Q68" i="17"/>
  <c r="P68" i="17"/>
  <c r="O68" i="17"/>
  <c r="N68" i="17"/>
  <c r="M68" i="17"/>
  <c r="L68" i="17"/>
  <c r="K68" i="17"/>
  <c r="J68" i="17"/>
  <c r="I68" i="17"/>
  <c r="H68" i="17"/>
  <c r="E68" i="17"/>
  <c r="D68" i="17"/>
  <c r="B68" i="17"/>
  <c r="C68" i="17"/>
  <c r="AG67" i="17"/>
  <c r="AF67" i="17"/>
  <c r="AE67" i="17"/>
  <c r="AD67" i="17"/>
  <c r="AC67" i="17"/>
  <c r="AB67" i="17"/>
  <c r="AA67" i="17"/>
  <c r="Z67" i="17"/>
  <c r="Y67" i="17"/>
  <c r="X67" i="17"/>
  <c r="W67" i="17"/>
  <c r="V67" i="17"/>
  <c r="U67" i="17"/>
  <c r="T67" i="17"/>
  <c r="S67" i="17"/>
  <c r="R67" i="17"/>
  <c r="Q67" i="17"/>
  <c r="P67" i="17"/>
  <c r="O67" i="17"/>
  <c r="N67" i="17"/>
  <c r="M67" i="17"/>
  <c r="L67" i="17"/>
  <c r="K67" i="17"/>
  <c r="J67" i="17"/>
  <c r="I67" i="17"/>
  <c r="H67" i="17"/>
  <c r="E67" i="17"/>
  <c r="D67" i="17"/>
  <c r="B67" i="17"/>
  <c r="C67" i="17"/>
  <c r="AG66" i="17"/>
  <c r="AF66" i="17"/>
  <c r="AE66" i="17"/>
  <c r="AD66" i="17"/>
  <c r="AC66" i="17"/>
  <c r="AB66" i="17"/>
  <c r="AA66" i="17"/>
  <c r="Z66" i="17"/>
  <c r="Y66" i="17"/>
  <c r="X66" i="17"/>
  <c r="W66" i="17"/>
  <c r="V66" i="17"/>
  <c r="U66" i="17"/>
  <c r="T66" i="17"/>
  <c r="S66" i="17"/>
  <c r="R66" i="17"/>
  <c r="Q66" i="17"/>
  <c r="P66" i="17"/>
  <c r="O66" i="17"/>
  <c r="N66" i="17"/>
  <c r="M66" i="17"/>
  <c r="L66" i="17"/>
  <c r="K66" i="17"/>
  <c r="J66" i="17"/>
  <c r="I66" i="17"/>
  <c r="H66" i="17"/>
  <c r="E66" i="17"/>
  <c r="D66" i="17"/>
  <c r="B66" i="17"/>
  <c r="C66" i="17"/>
  <c r="AG65" i="17"/>
  <c r="AF65" i="17"/>
  <c r="AE65" i="17"/>
  <c r="AD65" i="17"/>
  <c r="AC65" i="17"/>
  <c r="AB65" i="17"/>
  <c r="AA65" i="17"/>
  <c r="Z65" i="17"/>
  <c r="Y65" i="17"/>
  <c r="X65" i="17"/>
  <c r="W65" i="17"/>
  <c r="V65" i="17"/>
  <c r="U65" i="17"/>
  <c r="T65" i="17"/>
  <c r="S65" i="17"/>
  <c r="R65" i="17"/>
  <c r="Q65" i="17"/>
  <c r="P65" i="17"/>
  <c r="O65" i="17"/>
  <c r="N65" i="17"/>
  <c r="M65" i="17"/>
  <c r="L65" i="17"/>
  <c r="K65" i="17"/>
  <c r="J65" i="17"/>
  <c r="I65" i="17"/>
  <c r="H65" i="17"/>
  <c r="E65" i="17"/>
  <c r="D65" i="17"/>
  <c r="B65" i="17"/>
  <c r="C65" i="17"/>
  <c r="AG64" i="17"/>
  <c r="AF64" i="17"/>
  <c r="AE64" i="17"/>
  <c r="AD64" i="17"/>
  <c r="AC64" i="17"/>
  <c r="AB64" i="17"/>
  <c r="AA64" i="17"/>
  <c r="Z64" i="17"/>
  <c r="Y64" i="17"/>
  <c r="X64" i="17"/>
  <c r="W64" i="17"/>
  <c r="V64" i="17"/>
  <c r="U64" i="17"/>
  <c r="T64" i="17"/>
  <c r="S64" i="17"/>
  <c r="R64" i="17"/>
  <c r="Q64" i="17"/>
  <c r="P64" i="17"/>
  <c r="O64" i="17"/>
  <c r="N64" i="17"/>
  <c r="M64" i="17"/>
  <c r="L64" i="17"/>
  <c r="K64" i="17"/>
  <c r="J64" i="17"/>
  <c r="I64" i="17"/>
  <c r="H64" i="17"/>
  <c r="E64" i="17"/>
  <c r="D64" i="17"/>
  <c r="B64" i="17"/>
  <c r="C64" i="17"/>
  <c r="AG63" i="17"/>
  <c r="AF63" i="17"/>
  <c r="AE63" i="17"/>
  <c r="AD63" i="17"/>
  <c r="AC63" i="17"/>
  <c r="AB63" i="17"/>
  <c r="AA63" i="17"/>
  <c r="Z63" i="17"/>
  <c r="Y63" i="17"/>
  <c r="X63" i="17"/>
  <c r="W63" i="17"/>
  <c r="V63" i="17"/>
  <c r="U63" i="17"/>
  <c r="T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E63" i="17"/>
  <c r="D63" i="17"/>
  <c r="B63" i="17"/>
  <c r="C63" i="17"/>
  <c r="AG62" i="17"/>
  <c r="AF62" i="17"/>
  <c r="AE62" i="17"/>
  <c r="AD62" i="17"/>
  <c r="AC62" i="17"/>
  <c r="AB62" i="17"/>
  <c r="AA62" i="17"/>
  <c r="Z62" i="17"/>
  <c r="Y62" i="17"/>
  <c r="X62" i="17"/>
  <c r="W62" i="17"/>
  <c r="V62" i="17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E62" i="17"/>
  <c r="D62" i="17"/>
  <c r="B62" i="17"/>
  <c r="C62" i="17"/>
  <c r="AG61" i="17"/>
  <c r="AF61" i="17"/>
  <c r="AE61" i="17"/>
  <c r="AD61" i="17"/>
  <c r="AC61" i="17"/>
  <c r="AB61" i="17"/>
  <c r="AA61" i="17"/>
  <c r="Z61" i="17"/>
  <c r="Y61" i="17"/>
  <c r="X61" i="17"/>
  <c r="W61" i="17"/>
  <c r="V61" i="17"/>
  <c r="U61" i="17"/>
  <c r="T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E61" i="17"/>
  <c r="D61" i="17"/>
  <c r="B61" i="17"/>
  <c r="C61" i="17"/>
  <c r="G58" i="17"/>
  <c r="B58" i="17"/>
  <c r="F57" i="17"/>
  <c r="AG56" i="17"/>
  <c r="AF56" i="17"/>
  <c r="AE56" i="17"/>
  <c r="AD56" i="17"/>
  <c r="AC56" i="17"/>
  <c r="AB56" i="17"/>
  <c r="AA56" i="17"/>
  <c r="Z56" i="17"/>
  <c r="Y56" i="17"/>
  <c r="X56" i="17"/>
  <c r="W56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F56" i="17"/>
  <c r="E56" i="17"/>
  <c r="D56" i="17"/>
  <c r="C56" i="17"/>
  <c r="A56" i="17"/>
  <c r="AG55" i="17"/>
  <c r="AF55" i="17"/>
  <c r="AE55" i="17"/>
  <c r="AD55" i="17"/>
  <c r="AC55" i="17"/>
  <c r="AB55" i="17"/>
  <c r="AA55" i="17"/>
  <c r="Z55" i="17"/>
  <c r="Y55" i="17"/>
  <c r="X55" i="17"/>
  <c r="W55" i="17"/>
  <c r="V55" i="17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F55" i="17"/>
  <c r="E55" i="17"/>
  <c r="D55" i="17"/>
  <c r="C55" i="17"/>
  <c r="A55" i="17"/>
  <c r="AG54" i="17"/>
  <c r="AF54" i="17"/>
  <c r="AE54" i="17"/>
  <c r="AD54" i="17"/>
  <c r="AC54" i="17"/>
  <c r="AB54" i="17"/>
  <c r="AA54" i="17"/>
  <c r="Z54" i="17"/>
  <c r="Y54" i="17"/>
  <c r="X54" i="17"/>
  <c r="W54" i="17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F54" i="17"/>
  <c r="E54" i="17"/>
  <c r="D54" i="17"/>
  <c r="C54" i="17"/>
  <c r="A54" i="17"/>
  <c r="AG53" i="17"/>
  <c r="AF53" i="17"/>
  <c r="AE53" i="17"/>
  <c r="AD53" i="17"/>
  <c r="AC53" i="17"/>
  <c r="AB53" i="17"/>
  <c r="AA53" i="17"/>
  <c r="Z53" i="17"/>
  <c r="Y53" i="17"/>
  <c r="X53" i="17"/>
  <c r="W53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F53" i="17"/>
  <c r="E53" i="17"/>
  <c r="D53" i="17"/>
  <c r="B53" i="17"/>
  <c r="C53" i="17"/>
  <c r="A53" i="17"/>
  <c r="AG52" i="17"/>
  <c r="AF52" i="17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E52" i="17"/>
  <c r="D52" i="17"/>
  <c r="B52" i="17"/>
  <c r="C52" i="17"/>
  <c r="AG51" i="17"/>
  <c r="AF51" i="17"/>
  <c r="AE51" i="17"/>
  <c r="AD51" i="17"/>
  <c r="AC51" i="17"/>
  <c r="AB51" i="17"/>
  <c r="AA51" i="17"/>
  <c r="Z51" i="17"/>
  <c r="Y51" i="17"/>
  <c r="X51" i="17"/>
  <c r="W51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E51" i="17"/>
  <c r="D51" i="17"/>
  <c r="B51" i="17"/>
  <c r="C51" i="17"/>
  <c r="AG50" i="17"/>
  <c r="AF50" i="17"/>
  <c r="AE50" i="17"/>
  <c r="AD50" i="17"/>
  <c r="AC50" i="17"/>
  <c r="AB50" i="17"/>
  <c r="AA50" i="17"/>
  <c r="Z50" i="17"/>
  <c r="Y50" i="17"/>
  <c r="X50" i="17"/>
  <c r="W50" i="17"/>
  <c r="V50" i="17"/>
  <c r="U50" i="17"/>
  <c r="T50" i="17"/>
  <c r="S50" i="17"/>
  <c r="R50" i="17"/>
  <c r="Q50" i="17"/>
  <c r="P50" i="17"/>
  <c r="O50" i="17"/>
  <c r="N50" i="17"/>
  <c r="M50" i="17"/>
  <c r="L50" i="17"/>
  <c r="K50" i="17"/>
  <c r="J50" i="17"/>
  <c r="I50" i="17"/>
  <c r="H50" i="17"/>
  <c r="E50" i="17"/>
  <c r="D50" i="17"/>
  <c r="B50" i="17"/>
  <c r="C50" i="17"/>
  <c r="AG49" i="17"/>
  <c r="AF49" i="17"/>
  <c r="AE49" i="17"/>
  <c r="AD49" i="17"/>
  <c r="AC49" i="17"/>
  <c r="AB49" i="17"/>
  <c r="AA49" i="17"/>
  <c r="Z49" i="17"/>
  <c r="Y49" i="17"/>
  <c r="X49" i="17"/>
  <c r="W49" i="17"/>
  <c r="V49" i="17"/>
  <c r="U49" i="17"/>
  <c r="T49" i="17"/>
  <c r="S49" i="17"/>
  <c r="R49" i="17"/>
  <c r="Q49" i="17"/>
  <c r="P49" i="17"/>
  <c r="O49" i="17"/>
  <c r="N49" i="17"/>
  <c r="M49" i="17"/>
  <c r="L49" i="17"/>
  <c r="K49" i="17"/>
  <c r="J49" i="17"/>
  <c r="I49" i="17"/>
  <c r="H49" i="17"/>
  <c r="E49" i="17"/>
  <c r="D49" i="17"/>
  <c r="B49" i="17"/>
  <c r="C49" i="17"/>
  <c r="AG48" i="17"/>
  <c r="AF48" i="17"/>
  <c r="AE48" i="17"/>
  <c r="AD48" i="17"/>
  <c r="AC48" i="17"/>
  <c r="AB48" i="17"/>
  <c r="AA48" i="17"/>
  <c r="Z48" i="17"/>
  <c r="Y48" i="17"/>
  <c r="X48" i="17"/>
  <c r="W48" i="17"/>
  <c r="V48" i="17"/>
  <c r="U48" i="17"/>
  <c r="T48" i="17"/>
  <c r="S48" i="17"/>
  <c r="R48" i="17"/>
  <c r="Q48" i="17"/>
  <c r="P48" i="17"/>
  <c r="O48" i="17"/>
  <c r="N48" i="17"/>
  <c r="M48" i="17"/>
  <c r="L48" i="17"/>
  <c r="K48" i="17"/>
  <c r="J48" i="17"/>
  <c r="I48" i="17"/>
  <c r="H48" i="17"/>
  <c r="E48" i="17"/>
  <c r="D48" i="17"/>
  <c r="B48" i="17"/>
  <c r="C48" i="17"/>
  <c r="AG47" i="17"/>
  <c r="AF47" i="17"/>
  <c r="AE47" i="17"/>
  <c r="AD47" i="17"/>
  <c r="AC47" i="17"/>
  <c r="AB47" i="17"/>
  <c r="AA47" i="17"/>
  <c r="Z47" i="17"/>
  <c r="Y47" i="17"/>
  <c r="X47" i="17"/>
  <c r="W47" i="17"/>
  <c r="V47" i="17"/>
  <c r="U47" i="17"/>
  <c r="T47" i="17"/>
  <c r="S47" i="17"/>
  <c r="R47" i="17"/>
  <c r="Q47" i="17"/>
  <c r="P47" i="17"/>
  <c r="O47" i="17"/>
  <c r="N47" i="17"/>
  <c r="M47" i="17"/>
  <c r="L47" i="17"/>
  <c r="K47" i="17"/>
  <c r="J47" i="17"/>
  <c r="I47" i="17"/>
  <c r="H47" i="17"/>
  <c r="E47" i="17"/>
  <c r="D47" i="17"/>
  <c r="B47" i="17"/>
  <c r="C47" i="17"/>
  <c r="AG46" i="17"/>
  <c r="AF46" i="17"/>
  <c r="AE46" i="17"/>
  <c r="AD46" i="17"/>
  <c r="AC46" i="17"/>
  <c r="AB46" i="17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E46" i="17"/>
  <c r="D46" i="17"/>
  <c r="B46" i="17"/>
  <c r="C46" i="17"/>
  <c r="AG45" i="17"/>
  <c r="AF45" i="17"/>
  <c r="AE45" i="17"/>
  <c r="AD45" i="17"/>
  <c r="AC45" i="17"/>
  <c r="AB45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E45" i="17"/>
  <c r="D45" i="17"/>
  <c r="B45" i="17"/>
  <c r="C45" i="17"/>
  <c r="AG44" i="17"/>
  <c r="AF44" i="17"/>
  <c r="AE44" i="17"/>
  <c r="AD44" i="17"/>
  <c r="AC44" i="17"/>
  <c r="AB44" i="17"/>
  <c r="AA44" i="17"/>
  <c r="Z44" i="17"/>
  <c r="Y44" i="17"/>
  <c r="X44" i="17"/>
  <c r="W44" i="17"/>
  <c r="V44" i="17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E44" i="17"/>
  <c r="D44" i="17"/>
  <c r="B44" i="17"/>
  <c r="C44" i="17"/>
  <c r="AG43" i="17"/>
  <c r="AF43" i="17"/>
  <c r="AE43" i="17"/>
  <c r="AD43" i="17"/>
  <c r="AC43" i="17"/>
  <c r="AB43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E43" i="17"/>
  <c r="D43" i="17"/>
  <c r="B43" i="17"/>
  <c r="C43" i="17"/>
  <c r="AG42" i="17"/>
  <c r="AF42" i="17"/>
  <c r="AE42" i="17"/>
  <c r="AD42" i="17"/>
  <c r="AC42" i="17"/>
  <c r="AB42" i="17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E42" i="17"/>
  <c r="D42" i="17"/>
  <c r="B42" i="17"/>
  <c r="C42" i="17"/>
  <c r="C41" i="17"/>
  <c r="G39" i="17"/>
  <c r="B39" i="17"/>
  <c r="F38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E37" i="17"/>
  <c r="D37" i="17"/>
  <c r="B37" i="17"/>
  <c r="C37" i="17"/>
  <c r="A37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E36" i="17"/>
  <c r="D36" i="17"/>
  <c r="B36" i="17"/>
  <c r="C36" i="17"/>
  <c r="AG35" i="17"/>
  <c r="AF35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E35" i="17"/>
  <c r="D35" i="17"/>
  <c r="B35" i="17"/>
  <c r="C35" i="17"/>
  <c r="AG34" i="17"/>
  <c r="AF34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E34" i="17"/>
  <c r="D34" i="17"/>
  <c r="B34" i="17"/>
  <c r="C34" i="17"/>
  <c r="AG33" i="17"/>
  <c r="AF33" i="17"/>
  <c r="AE33" i="17"/>
  <c r="AD33" i="17"/>
  <c r="AC33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E33" i="17"/>
  <c r="D33" i="17"/>
  <c r="B33" i="17"/>
  <c r="C33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E32" i="17"/>
  <c r="D32" i="17"/>
  <c r="B32" i="17"/>
  <c r="C32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E31" i="17"/>
  <c r="D31" i="17"/>
  <c r="B31" i="17"/>
  <c r="C31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E30" i="17"/>
  <c r="D30" i="17"/>
  <c r="B30" i="17"/>
  <c r="C30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E29" i="17"/>
  <c r="D29" i="17"/>
  <c r="B29" i="17"/>
  <c r="C29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E28" i="17"/>
  <c r="D28" i="17"/>
  <c r="B28" i="17"/>
  <c r="C28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E27" i="17"/>
  <c r="D27" i="17"/>
  <c r="B27" i="17"/>
  <c r="C27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E26" i="17"/>
  <c r="D26" i="17"/>
  <c r="B26" i="17"/>
  <c r="C26" i="17"/>
  <c r="AG25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E25" i="17"/>
  <c r="D25" i="17"/>
  <c r="B25" i="17"/>
  <c r="C25" i="17"/>
  <c r="AG24" i="17"/>
  <c r="AF24" i="17"/>
  <c r="AE24" i="17"/>
  <c r="AD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E24" i="17"/>
  <c r="D24" i="17"/>
  <c r="B24" i="17"/>
  <c r="C24" i="17"/>
  <c r="AG23" i="17"/>
  <c r="AF23" i="17"/>
  <c r="AE23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H39" i="17"/>
  <c r="E23" i="17"/>
  <c r="D23" i="17"/>
  <c r="B23" i="17"/>
  <c r="C23" i="17"/>
  <c r="G20" i="17"/>
  <c r="B20" i="17"/>
  <c r="F19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F18" i="17"/>
  <c r="E18" i="17"/>
  <c r="D18" i="17"/>
  <c r="B18" i="17"/>
  <c r="C18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E17" i="17"/>
  <c r="D17" i="17"/>
  <c r="B17" i="17"/>
  <c r="C17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E16" i="17"/>
  <c r="D16" i="17"/>
  <c r="B16" i="17"/>
  <c r="C16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E15" i="17"/>
  <c r="D15" i="17"/>
  <c r="B15" i="17"/>
  <c r="C15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E14" i="17"/>
  <c r="D14" i="17"/>
  <c r="B14" i="17"/>
  <c r="C14" i="17"/>
  <c r="J14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E13" i="17"/>
  <c r="D13" i="17"/>
  <c r="B13" i="17"/>
  <c r="C13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E12" i="17"/>
  <c r="D12" i="17"/>
  <c r="B12" i="17"/>
  <c r="C12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E11" i="17"/>
  <c r="D11" i="17"/>
  <c r="B11" i="17"/>
  <c r="C11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E10" i="17"/>
  <c r="D10" i="17"/>
  <c r="B10" i="17"/>
  <c r="C10" i="17"/>
  <c r="AG9" i="17"/>
  <c r="AF9" i="17"/>
  <c r="AE9" i="17"/>
  <c r="AD9" i="17"/>
  <c r="AC9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E9" i="17"/>
  <c r="D9" i="17"/>
  <c r="B9" i="17"/>
  <c r="C9" i="17"/>
  <c r="AG8" i="17"/>
  <c r="AF8" i="17"/>
  <c r="AE8" i="17"/>
  <c r="AD8" i="17"/>
  <c r="AC8" i="17"/>
  <c r="AB8" i="17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E8" i="17"/>
  <c r="D8" i="17"/>
  <c r="B8" i="17"/>
  <c r="C8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E7" i="17"/>
  <c r="D7" i="17"/>
  <c r="B7" i="17"/>
  <c r="C7" i="17"/>
  <c r="AG6" i="17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E6" i="17"/>
  <c r="D6" i="17"/>
  <c r="B6" i="17"/>
  <c r="C6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E5" i="17"/>
  <c r="D5" i="17"/>
  <c r="B5" i="17"/>
  <c r="C5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E4" i="17"/>
  <c r="D4" i="17"/>
  <c r="B4" i="17"/>
  <c r="C4" i="17"/>
  <c r="H3" i="26"/>
  <c r="P4" i="8"/>
  <c r="Q4" i="8"/>
  <c r="AM4" i="8" s="1"/>
  <c r="P5" i="8"/>
  <c r="Q5" i="8"/>
  <c r="P6" i="8"/>
  <c r="Q6" i="8"/>
  <c r="R6" i="8"/>
  <c r="P7" i="8"/>
  <c r="AL7" i="8" s="1"/>
  <c r="Q7" i="8"/>
  <c r="S7" i="8" s="1"/>
  <c r="P8" i="8"/>
  <c r="S8" i="8" s="1"/>
  <c r="Q8" i="8"/>
  <c r="AM8" i="8" s="1"/>
  <c r="P9" i="8"/>
  <c r="Q9" i="8"/>
  <c r="P10" i="8"/>
  <c r="Q10" i="8"/>
  <c r="P11" i="8"/>
  <c r="AL11" i="8" s="1"/>
  <c r="Q11" i="8"/>
  <c r="AM11" i="8" s="1"/>
  <c r="P12" i="8"/>
  <c r="Q12" i="8"/>
  <c r="R12" i="8"/>
  <c r="P13" i="8"/>
  <c r="Q13" i="8"/>
  <c r="P14" i="8"/>
  <c r="Q14" i="8"/>
  <c r="AM14" i="8" s="1"/>
  <c r="P15" i="8"/>
  <c r="Q15" i="8"/>
  <c r="R15" i="8"/>
  <c r="K14" i="17"/>
  <c r="H14" i="17"/>
  <c r="I14" i="17"/>
  <c r="C72" i="17"/>
  <c r="K72" i="17"/>
  <c r="C74" i="17"/>
  <c r="K74" i="17"/>
  <c r="J15" i="17"/>
  <c r="I15" i="17"/>
  <c r="K15" i="17"/>
  <c r="H15" i="17"/>
  <c r="H210" i="17"/>
  <c r="H209" i="17"/>
  <c r="H57" i="17"/>
  <c r="H38" i="17"/>
  <c r="S15" i="8"/>
  <c r="I72" i="17"/>
  <c r="H72" i="17"/>
  <c r="H77" i="17"/>
  <c r="L11" i="26"/>
  <c r="J72" i="17"/>
  <c r="I74" i="17"/>
  <c r="H74" i="17"/>
  <c r="J74" i="17"/>
  <c r="H76" i="17"/>
  <c r="P6" i="5"/>
  <c r="Q6" i="5"/>
  <c r="AM6" i="5" s="1"/>
  <c r="P7" i="5"/>
  <c r="Q7" i="5"/>
  <c r="AM7" i="5" s="1"/>
  <c r="P8" i="5"/>
  <c r="AL8" i="5" s="1"/>
  <c r="Q8" i="5"/>
  <c r="P9" i="5"/>
  <c r="Q9" i="5"/>
  <c r="P10" i="5"/>
  <c r="Q10" i="5"/>
  <c r="AM10" i="5"/>
  <c r="P11" i="5"/>
  <c r="Q11" i="5"/>
  <c r="AM11" i="5" s="1"/>
  <c r="P12" i="5"/>
  <c r="Q12" i="5"/>
  <c r="AM12" i="5"/>
  <c r="P13" i="5"/>
  <c r="Q13" i="5"/>
  <c r="AM13" i="5" s="1"/>
  <c r="P14" i="5"/>
  <c r="Q14" i="5"/>
  <c r="P15" i="5"/>
  <c r="Q15" i="5"/>
  <c r="P4" i="5"/>
  <c r="P5" i="5"/>
  <c r="AL5" i="5" s="1"/>
  <c r="R15" i="5"/>
  <c r="S15" i="5"/>
  <c r="I19" i="9"/>
  <c r="H19" i="9"/>
  <c r="E19" i="9"/>
  <c r="D19" i="9"/>
  <c r="X19" i="3"/>
  <c r="W19" i="3"/>
  <c r="L19" i="15"/>
  <c r="J19" i="15"/>
  <c r="W19" i="4"/>
  <c r="AP1" i="10"/>
  <c r="AP1" i="5"/>
  <c r="AP1" i="7"/>
  <c r="AP1" i="8"/>
  <c r="AP1" i="6"/>
  <c r="AP15" i="6" s="1"/>
  <c r="AP1" i="15"/>
  <c r="AP17" i="15"/>
  <c r="AP1" i="3"/>
  <c r="AP18" i="3" s="1"/>
  <c r="AP1" i="12"/>
  <c r="AP1" i="13"/>
  <c r="AP15" i="13" s="1"/>
  <c r="AP1" i="1"/>
  <c r="AP18" i="1"/>
  <c r="AP1" i="23"/>
  <c r="AP1" i="9"/>
  <c r="AP18" i="9"/>
  <c r="AP1" i="16"/>
  <c r="AP1" i="4"/>
  <c r="U19" i="4"/>
  <c r="H68" i="19"/>
  <c r="I68" i="19"/>
  <c r="H69" i="19"/>
  <c r="I69" i="19"/>
  <c r="H70" i="19"/>
  <c r="I70" i="19"/>
  <c r="P11" i="9"/>
  <c r="AL11" i="9" s="1"/>
  <c r="I13" i="19"/>
  <c r="I59" i="19"/>
  <c r="Q6" i="9"/>
  <c r="P6" i="9"/>
  <c r="R6" i="9" s="1"/>
  <c r="B77" i="19"/>
  <c r="C77" i="19"/>
  <c r="B78" i="19"/>
  <c r="C78" i="19"/>
  <c r="B79" i="19"/>
  <c r="C79" i="19"/>
  <c r="B80" i="19"/>
  <c r="C80" i="19"/>
  <c r="B81" i="19"/>
  <c r="C81" i="19"/>
  <c r="B82" i="19"/>
  <c r="C82" i="19"/>
  <c r="B83" i="19"/>
  <c r="C83" i="19"/>
  <c r="B84" i="19"/>
  <c r="C84" i="19"/>
  <c r="B85" i="19"/>
  <c r="C85" i="19"/>
  <c r="B86" i="19"/>
  <c r="C86" i="19"/>
  <c r="E59" i="19"/>
  <c r="F59" i="19"/>
  <c r="F72" i="19"/>
  <c r="E60" i="19"/>
  <c r="F60" i="19"/>
  <c r="E61" i="19"/>
  <c r="F61" i="19"/>
  <c r="E62" i="19"/>
  <c r="F62" i="19"/>
  <c r="E63" i="19"/>
  <c r="F63" i="19"/>
  <c r="E64" i="19"/>
  <c r="F64" i="19"/>
  <c r="E65" i="19"/>
  <c r="F65" i="19"/>
  <c r="E66" i="19"/>
  <c r="F66" i="19"/>
  <c r="E67" i="19"/>
  <c r="F67" i="19"/>
  <c r="E68" i="19"/>
  <c r="F68" i="19"/>
  <c r="E69" i="19"/>
  <c r="F69" i="19"/>
  <c r="H41" i="19"/>
  <c r="I41" i="19"/>
  <c r="H42" i="19"/>
  <c r="I42" i="19"/>
  <c r="I54" i="19"/>
  <c r="H43" i="19"/>
  <c r="I43" i="19"/>
  <c r="H44" i="19"/>
  <c r="I44" i="19"/>
  <c r="H45" i="19"/>
  <c r="I45" i="19"/>
  <c r="H46" i="19"/>
  <c r="I46" i="19"/>
  <c r="H47" i="19"/>
  <c r="I47" i="19"/>
  <c r="H48" i="19"/>
  <c r="I48" i="19"/>
  <c r="H49" i="19"/>
  <c r="I49" i="19"/>
  <c r="H50" i="19"/>
  <c r="I50" i="19"/>
  <c r="H51" i="19"/>
  <c r="I51" i="19"/>
  <c r="H52" i="19"/>
  <c r="I52" i="19"/>
  <c r="B41" i="19"/>
  <c r="C41" i="19"/>
  <c r="B42" i="19"/>
  <c r="C42" i="19"/>
  <c r="B43" i="19"/>
  <c r="C43" i="19"/>
  <c r="B44" i="19"/>
  <c r="C44" i="19"/>
  <c r="B45" i="19"/>
  <c r="C45" i="19"/>
  <c r="B46" i="19"/>
  <c r="C46" i="19"/>
  <c r="B47" i="19"/>
  <c r="C47" i="19"/>
  <c r="B48" i="19"/>
  <c r="C48" i="19"/>
  <c r="B49" i="19"/>
  <c r="C49" i="19"/>
  <c r="B50" i="19"/>
  <c r="C50" i="19"/>
  <c r="B51" i="19"/>
  <c r="C51" i="19"/>
  <c r="B52" i="19"/>
  <c r="C52" i="19"/>
  <c r="H25" i="19"/>
  <c r="I25" i="19"/>
  <c r="H26" i="19"/>
  <c r="H27" i="19"/>
  <c r="I27" i="19"/>
  <c r="H28" i="19"/>
  <c r="I28" i="19"/>
  <c r="H29" i="19"/>
  <c r="I29" i="19"/>
  <c r="H30" i="19"/>
  <c r="I30" i="19"/>
  <c r="I36" i="19" s="1"/>
  <c r="H31" i="19"/>
  <c r="I31" i="19"/>
  <c r="E23" i="19"/>
  <c r="F23" i="19"/>
  <c r="E24" i="19"/>
  <c r="F24" i="19"/>
  <c r="E25" i="19"/>
  <c r="F25" i="19"/>
  <c r="E26" i="19"/>
  <c r="F26" i="19"/>
  <c r="E27" i="19"/>
  <c r="F27" i="19"/>
  <c r="E28" i="19"/>
  <c r="F28" i="19"/>
  <c r="E29" i="19"/>
  <c r="F29" i="19"/>
  <c r="E30" i="19"/>
  <c r="F30" i="19"/>
  <c r="E31" i="19"/>
  <c r="F31" i="19"/>
  <c r="E32" i="19"/>
  <c r="F32" i="19"/>
  <c r="E33" i="19"/>
  <c r="E34" i="19"/>
  <c r="F34" i="19"/>
  <c r="E7" i="19"/>
  <c r="F7" i="19"/>
  <c r="E8" i="19"/>
  <c r="F8" i="19"/>
  <c r="E9" i="19"/>
  <c r="F9" i="19"/>
  <c r="E10" i="19"/>
  <c r="F10" i="19"/>
  <c r="E11" i="19"/>
  <c r="F11" i="19"/>
  <c r="E12" i="19"/>
  <c r="F12" i="19"/>
  <c r="E13" i="19"/>
  <c r="F13" i="19"/>
  <c r="E14" i="19"/>
  <c r="F14" i="19"/>
  <c r="E15" i="19"/>
  <c r="F15" i="19"/>
  <c r="E16" i="19"/>
  <c r="F16" i="19"/>
  <c r="E17" i="19"/>
  <c r="F17" i="19"/>
  <c r="T19" i="3"/>
  <c r="P15" i="7"/>
  <c r="Q15" i="7"/>
  <c r="P16" i="7"/>
  <c r="Q16" i="7"/>
  <c r="P17" i="7"/>
  <c r="Q17" i="7"/>
  <c r="R17" i="7"/>
  <c r="S16" i="7"/>
  <c r="R16" i="7"/>
  <c r="S17" i="7"/>
  <c r="C87" i="19"/>
  <c r="I67" i="19"/>
  <c r="I66" i="19"/>
  <c r="I65" i="19"/>
  <c r="C70" i="19"/>
  <c r="C68" i="19"/>
  <c r="C65" i="19"/>
  <c r="C64" i="19"/>
  <c r="C63" i="19"/>
  <c r="C62" i="19"/>
  <c r="C60" i="19"/>
  <c r="F71" i="19"/>
  <c r="F70" i="19"/>
  <c r="C53" i="19"/>
  <c r="I32" i="19"/>
  <c r="I23" i="19"/>
  <c r="F35" i="19"/>
  <c r="C33" i="19"/>
  <c r="C16" i="19"/>
  <c r="C15" i="19"/>
  <c r="C13" i="19"/>
  <c r="C12" i="19"/>
  <c r="C18" i="19"/>
  <c r="C7" i="19"/>
  <c r="C6" i="19"/>
  <c r="C5" i="19"/>
  <c r="T19" i="5"/>
  <c r="T16" i="5"/>
  <c r="T17" i="5"/>
  <c r="T18" i="5"/>
  <c r="I17" i="19"/>
  <c r="E83" i="19"/>
  <c r="F83" i="19"/>
  <c r="E84" i="19"/>
  <c r="F84" i="19"/>
  <c r="E85" i="19"/>
  <c r="F85" i="19"/>
  <c r="E86" i="19"/>
  <c r="F86" i="19"/>
  <c r="E87" i="19"/>
  <c r="F87" i="19"/>
  <c r="B87" i="19"/>
  <c r="H63" i="19"/>
  <c r="I63" i="19"/>
  <c r="H64" i="19"/>
  <c r="I64" i="19"/>
  <c r="H65" i="19"/>
  <c r="H66" i="19"/>
  <c r="H67" i="19"/>
  <c r="H71" i="19"/>
  <c r="I71" i="19"/>
  <c r="E71" i="19"/>
  <c r="E70" i="19"/>
  <c r="B60" i="19"/>
  <c r="B61" i="19"/>
  <c r="C61" i="19"/>
  <c r="B62" i="19"/>
  <c r="B63" i="19"/>
  <c r="B64" i="19"/>
  <c r="B65" i="19"/>
  <c r="B66" i="19"/>
  <c r="C66" i="19"/>
  <c r="B67" i="19"/>
  <c r="C67" i="19"/>
  <c r="B68" i="19"/>
  <c r="B69" i="19"/>
  <c r="C69" i="19"/>
  <c r="B70" i="19"/>
  <c r="C71" i="19"/>
  <c r="B71" i="19"/>
  <c r="B53" i="19"/>
  <c r="B23" i="19"/>
  <c r="C23" i="19"/>
  <c r="B24" i="19"/>
  <c r="C24" i="19"/>
  <c r="B25" i="19"/>
  <c r="C25" i="19"/>
  <c r="B26" i="19"/>
  <c r="B27" i="19"/>
  <c r="B28" i="19"/>
  <c r="B29" i="19"/>
  <c r="C29" i="19"/>
  <c r="B30" i="19"/>
  <c r="B31" i="19"/>
  <c r="B32" i="19"/>
  <c r="C32" i="19"/>
  <c r="B33" i="19"/>
  <c r="B34" i="19"/>
  <c r="B35" i="19"/>
  <c r="E35" i="19"/>
  <c r="H23" i="19"/>
  <c r="H24" i="19"/>
  <c r="H32" i="19"/>
  <c r="H33" i="19"/>
  <c r="H34" i="19"/>
  <c r="H35" i="19"/>
  <c r="Q18" i="6"/>
  <c r="P18" i="6"/>
  <c r="S18" i="6"/>
  <c r="Q17" i="6"/>
  <c r="P17" i="6"/>
  <c r="S17" i="6"/>
  <c r="Q16" i="6"/>
  <c r="P16" i="6"/>
  <c r="S16" i="6"/>
  <c r="Q15" i="6"/>
  <c r="P15" i="6"/>
  <c r="S15" i="6"/>
  <c r="Q14" i="6"/>
  <c r="P14" i="6"/>
  <c r="Q13" i="6"/>
  <c r="AM13" i="6" s="1"/>
  <c r="P13" i="6"/>
  <c r="Q12" i="6"/>
  <c r="P12" i="6"/>
  <c r="Q11" i="6"/>
  <c r="P11" i="6"/>
  <c r="Q10" i="6"/>
  <c r="P10" i="6"/>
  <c r="AL10" i="6"/>
  <c r="Q9" i="6"/>
  <c r="AM9" i="6" s="1"/>
  <c r="P9" i="6"/>
  <c r="Q8" i="6"/>
  <c r="P8" i="6"/>
  <c r="Q7" i="6"/>
  <c r="AM7" i="6"/>
  <c r="P7" i="6"/>
  <c r="Q6" i="6"/>
  <c r="P6" i="6"/>
  <c r="AL6" i="6"/>
  <c r="Q5" i="6"/>
  <c r="P5" i="6"/>
  <c r="Q4" i="6"/>
  <c r="AM4" i="6"/>
  <c r="A80" i="17"/>
  <c r="P4" i="6"/>
  <c r="S4" i="6" s="1"/>
  <c r="I33" i="19"/>
  <c r="I34" i="19"/>
  <c r="I35" i="19"/>
  <c r="H53" i="19"/>
  <c r="I53" i="19"/>
  <c r="E52" i="19"/>
  <c r="E53" i="19"/>
  <c r="F53" i="19"/>
  <c r="B40" i="19"/>
  <c r="B39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I5" i="19"/>
  <c r="I6" i="19"/>
  <c r="I7" i="19"/>
  <c r="I9" i="19"/>
  <c r="I15" i="19"/>
  <c r="F4" i="19"/>
  <c r="C8" i="19"/>
  <c r="C9" i="19"/>
  <c r="C10" i="19"/>
  <c r="C11" i="19"/>
  <c r="C14" i="19"/>
  <c r="B4" i="19"/>
  <c r="B5" i="19"/>
  <c r="B6" i="19"/>
  <c r="B7" i="19"/>
  <c r="B8" i="19"/>
  <c r="B9" i="19"/>
  <c r="B10" i="19"/>
  <c r="B11" i="19"/>
  <c r="B12" i="19"/>
  <c r="B13" i="19"/>
  <c r="B14" i="19"/>
  <c r="B15" i="19"/>
  <c r="B16" i="19"/>
  <c r="B17" i="19"/>
  <c r="P4" i="23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C19" i="23"/>
  <c r="D19" i="23"/>
  <c r="E19" i="23"/>
  <c r="F19" i="23"/>
  <c r="G19" i="23"/>
  <c r="H19" i="23"/>
  <c r="I19" i="23"/>
  <c r="J19" i="23"/>
  <c r="K19" i="23"/>
  <c r="L19" i="23"/>
  <c r="M19" i="23"/>
  <c r="N19" i="23"/>
  <c r="O19" i="23"/>
  <c r="AI18" i="16"/>
  <c r="AH18" i="16"/>
  <c r="AI17" i="16"/>
  <c r="AH17" i="16"/>
  <c r="AI16" i="16"/>
  <c r="AH16" i="16"/>
  <c r="AI15" i="16"/>
  <c r="AH15" i="16"/>
  <c r="AI14" i="16"/>
  <c r="AH14" i="16"/>
  <c r="AI13" i="16"/>
  <c r="AH13" i="16"/>
  <c r="AI12" i="16"/>
  <c r="AH12" i="16"/>
  <c r="AI11" i="16"/>
  <c r="AH11" i="16"/>
  <c r="AI10" i="16"/>
  <c r="AH10" i="16"/>
  <c r="AI9" i="16"/>
  <c r="AH9" i="16"/>
  <c r="AI8" i="16"/>
  <c r="AH8" i="16"/>
  <c r="AI7" i="16"/>
  <c r="AH7" i="16"/>
  <c r="AI6" i="16"/>
  <c r="AH6" i="16"/>
  <c r="AI5" i="16"/>
  <c r="AH5" i="16"/>
  <c r="AI4" i="16"/>
  <c r="AH4" i="16"/>
  <c r="Q18" i="16"/>
  <c r="P18" i="16"/>
  <c r="S18" i="16"/>
  <c r="Q17" i="16"/>
  <c r="P17" i="16"/>
  <c r="S17" i="16"/>
  <c r="Q16" i="16"/>
  <c r="P16" i="16"/>
  <c r="S16" i="16"/>
  <c r="Q15" i="16"/>
  <c r="P15" i="16"/>
  <c r="Q14" i="16"/>
  <c r="P14" i="16"/>
  <c r="Q13" i="16"/>
  <c r="P13" i="16"/>
  <c r="Q12" i="16"/>
  <c r="P12" i="16"/>
  <c r="Q11" i="16"/>
  <c r="AM11" i="16" s="1"/>
  <c r="P11" i="16"/>
  <c r="AL11" i="16" s="1"/>
  <c r="Q10" i="16"/>
  <c r="P10" i="16"/>
  <c r="AL10" i="16"/>
  <c r="Q9" i="16"/>
  <c r="P9" i="16"/>
  <c r="Q8" i="16"/>
  <c r="AM8" i="16" s="1"/>
  <c r="P8" i="16"/>
  <c r="Q7" i="16"/>
  <c r="R7" i="16"/>
  <c r="P7" i="16"/>
  <c r="Q6" i="16"/>
  <c r="AM6" i="16" s="1"/>
  <c r="P6" i="16"/>
  <c r="Q5" i="16"/>
  <c r="P5" i="16"/>
  <c r="Q4" i="16"/>
  <c r="AM4" i="16" s="1"/>
  <c r="P4" i="16"/>
  <c r="AH5" i="4"/>
  <c r="AI5" i="4"/>
  <c r="AH6" i="4"/>
  <c r="AJ6" i="4"/>
  <c r="AI6" i="4"/>
  <c r="AH7" i="4"/>
  <c r="AI7" i="4"/>
  <c r="AH8" i="4"/>
  <c r="AI8" i="4"/>
  <c r="AH9" i="4"/>
  <c r="AI9" i="4"/>
  <c r="AH10" i="4"/>
  <c r="AI10" i="4"/>
  <c r="AH11" i="4"/>
  <c r="AI11" i="4"/>
  <c r="AH12" i="4"/>
  <c r="AI12" i="4"/>
  <c r="AH13" i="4"/>
  <c r="AI13" i="4"/>
  <c r="AH14" i="4"/>
  <c r="AI14" i="4"/>
  <c r="AH15" i="4"/>
  <c r="AI15" i="4"/>
  <c r="AH16" i="4"/>
  <c r="AI16" i="4"/>
  <c r="AH17" i="4"/>
  <c r="AJ17" i="4"/>
  <c r="AI17" i="4"/>
  <c r="AH18" i="4"/>
  <c r="AJ18" i="4"/>
  <c r="AI18" i="4"/>
  <c r="AH5" i="10"/>
  <c r="AI5" i="10"/>
  <c r="AH6" i="10"/>
  <c r="AI6" i="10"/>
  <c r="AH7" i="10"/>
  <c r="AI7" i="10"/>
  <c r="AH8" i="10"/>
  <c r="AI8" i="10"/>
  <c r="AH9" i="10"/>
  <c r="AI9" i="10"/>
  <c r="AH10" i="10"/>
  <c r="AI10" i="10"/>
  <c r="AH11" i="10"/>
  <c r="AI11" i="10"/>
  <c r="AH12" i="10"/>
  <c r="AI12" i="10"/>
  <c r="AH13" i="10"/>
  <c r="AI13" i="10"/>
  <c r="AH14" i="10"/>
  <c r="AI14" i="10"/>
  <c r="AH15" i="10"/>
  <c r="AI15" i="10"/>
  <c r="AH16" i="10"/>
  <c r="AI16" i="10"/>
  <c r="AH17" i="10"/>
  <c r="AI17" i="10"/>
  <c r="AH18" i="10"/>
  <c r="AI18" i="10"/>
  <c r="AH5" i="5"/>
  <c r="AI5" i="5"/>
  <c r="AH6" i="5"/>
  <c r="AI6" i="5"/>
  <c r="AH7" i="5"/>
  <c r="AI7" i="5"/>
  <c r="AH8" i="5"/>
  <c r="AI8" i="5"/>
  <c r="AH9" i="5"/>
  <c r="AI9" i="5"/>
  <c r="AH10" i="5"/>
  <c r="AI10" i="5"/>
  <c r="AH11" i="5"/>
  <c r="AI11" i="5"/>
  <c r="AH12" i="5"/>
  <c r="AI12" i="5"/>
  <c r="AH13" i="5"/>
  <c r="AI13" i="5"/>
  <c r="AH14" i="5"/>
  <c r="AI14" i="5"/>
  <c r="AH15" i="5"/>
  <c r="AI15" i="5"/>
  <c r="AH16" i="5"/>
  <c r="AJ16" i="5"/>
  <c r="AI16" i="5"/>
  <c r="AH17" i="5"/>
  <c r="AJ17" i="5"/>
  <c r="AI17" i="5"/>
  <c r="AH18" i="5"/>
  <c r="AJ18" i="5"/>
  <c r="AI18" i="5"/>
  <c r="AH5" i="7"/>
  <c r="AI5" i="7"/>
  <c r="AH6" i="7"/>
  <c r="AI6" i="7"/>
  <c r="AH7" i="7"/>
  <c r="AI7" i="7"/>
  <c r="AH8" i="7"/>
  <c r="AI8" i="7"/>
  <c r="AH9" i="7"/>
  <c r="AI9" i="7"/>
  <c r="AH10" i="7"/>
  <c r="AI10" i="7"/>
  <c r="AH11" i="7"/>
  <c r="AI11" i="7"/>
  <c r="AH12" i="7"/>
  <c r="AI12" i="7"/>
  <c r="AH13" i="7"/>
  <c r="AI13" i="7"/>
  <c r="AH14" i="7"/>
  <c r="AI14" i="7"/>
  <c r="AH15" i="7"/>
  <c r="AI15" i="7"/>
  <c r="AH16" i="7"/>
  <c r="AI16" i="7"/>
  <c r="AH17" i="7"/>
  <c r="AJ17" i="7"/>
  <c r="AI17" i="7"/>
  <c r="AH18" i="7"/>
  <c r="AJ18" i="7"/>
  <c r="AI18" i="7"/>
  <c r="AH5" i="8"/>
  <c r="AI5" i="8"/>
  <c r="AH6" i="8"/>
  <c r="AI6" i="8"/>
  <c r="AH7" i="8"/>
  <c r="AI7" i="8"/>
  <c r="AH8" i="8"/>
  <c r="AI8" i="8"/>
  <c r="AH9" i="8"/>
  <c r="AI9" i="8"/>
  <c r="AH10" i="8"/>
  <c r="AI10" i="8"/>
  <c r="AH11" i="8"/>
  <c r="AI11" i="8"/>
  <c r="AH12" i="8"/>
  <c r="AI12" i="8"/>
  <c r="AH13" i="8"/>
  <c r="AI13" i="8"/>
  <c r="AH14" i="8"/>
  <c r="AI14" i="8"/>
  <c r="AH15" i="8"/>
  <c r="AI15" i="8"/>
  <c r="AH16" i="8"/>
  <c r="AJ16" i="8"/>
  <c r="AI16" i="8"/>
  <c r="AH17" i="8"/>
  <c r="AJ17" i="8"/>
  <c r="AI17" i="8"/>
  <c r="AH18" i="8"/>
  <c r="AJ18" i="8"/>
  <c r="AI18" i="8"/>
  <c r="AH5" i="6"/>
  <c r="AI5" i="6"/>
  <c r="AH6" i="6"/>
  <c r="AI6" i="6"/>
  <c r="AH7" i="6"/>
  <c r="AI7" i="6"/>
  <c r="AH8" i="6"/>
  <c r="AI8" i="6"/>
  <c r="AH9" i="6"/>
  <c r="AI9" i="6"/>
  <c r="AH10" i="6"/>
  <c r="AI10" i="6"/>
  <c r="AH11" i="6"/>
  <c r="AI11" i="6"/>
  <c r="AH12" i="6"/>
  <c r="AI12" i="6"/>
  <c r="AH13" i="6"/>
  <c r="AJ13" i="6"/>
  <c r="AI13" i="6"/>
  <c r="AH14" i="6"/>
  <c r="AJ14" i="6"/>
  <c r="AI14" i="6"/>
  <c r="AH15" i="6"/>
  <c r="AJ15" i="6"/>
  <c r="AI15" i="6"/>
  <c r="AM15" i="6"/>
  <c r="AH16" i="6"/>
  <c r="AJ16" i="6"/>
  <c r="AI16" i="6"/>
  <c r="AM16" i="6"/>
  <c r="AH17" i="6"/>
  <c r="AJ17" i="6"/>
  <c r="AI17" i="6"/>
  <c r="AH18" i="6"/>
  <c r="AJ18" i="6"/>
  <c r="AI18" i="6"/>
  <c r="AH5" i="15"/>
  <c r="AI5" i="15"/>
  <c r="AH6" i="15"/>
  <c r="AI6" i="15"/>
  <c r="AH7" i="15"/>
  <c r="AI7" i="15"/>
  <c r="AH8" i="15"/>
  <c r="AI8" i="15"/>
  <c r="AH9" i="15"/>
  <c r="AI9" i="15"/>
  <c r="AH10" i="15"/>
  <c r="AI10" i="15"/>
  <c r="AH11" i="15"/>
  <c r="AI11" i="15"/>
  <c r="AH12" i="15"/>
  <c r="AI12" i="15"/>
  <c r="AH13" i="15"/>
  <c r="AI13" i="15"/>
  <c r="AH14" i="15"/>
  <c r="AJ14" i="15"/>
  <c r="AI14" i="15"/>
  <c r="AH15" i="15"/>
  <c r="AJ15" i="15"/>
  <c r="AI15" i="15"/>
  <c r="AH16" i="15"/>
  <c r="AJ16" i="15"/>
  <c r="AI16" i="15"/>
  <c r="AH17" i="15"/>
  <c r="AJ17" i="15"/>
  <c r="AI17" i="15"/>
  <c r="AH18" i="15"/>
  <c r="AJ18" i="15"/>
  <c r="AI18" i="15"/>
  <c r="AH5" i="3"/>
  <c r="AI5" i="3"/>
  <c r="AH6" i="3"/>
  <c r="AI6" i="3"/>
  <c r="AH7" i="3"/>
  <c r="AI7" i="3"/>
  <c r="AH8" i="3"/>
  <c r="AI8" i="3"/>
  <c r="AH9" i="3"/>
  <c r="AI9" i="3"/>
  <c r="AH10" i="3"/>
  <c r="AI10" i="3"/>
  <c r="AJ10" i="3"/>
  <c r="AH11" i="3"/>
  <c r="AI11" i="3"/>
  <c r="AH12" i="3"/>
  <c r="AI12" i="3"/>
  <c r="AH13" i="3"/>
  <c r="AI13" i="3"/>
  <c r="AH14" i="3"/>
  <c r="AI14" i="3"/>
  <c r="AH15" i="3"/>
  <c r="AI15" i="3"/>
  <c r="AH16" i="3"/>
  <c r="AI16" i="3"/>
  <c r="AH17" i="3"/>
  <c r="AI17" i="3"/>
  <c r="AH18" i="3"/>
  <c r="AJ18" i="3"/>
  <c r="AI18" i="3"/>
  <c r="AH5" i="12"/>
  <c r="AI5" i="12"/>
  <c r="AH6" i="12"/>
  <c r="AI6" i="12"/>
  <c r="AH7" i="12"/>
  <c r="AI7" i="12"/>
  <c r="AH8" i="12"/>
  <c r="AI8" i="12"/>
  <c r="AH9" i="12"/>
  <c r="AI9" i="12"/>
  <c r="AH10" i="12"/>
  <c r="AI10" i="12"/>
  <c r="AH11" i="12"/>
  <c r="AJ11" i="12"/>
  <c r="AI11" i="12"/>
  <c r="AH12" i="12"/>
  <c r="AJ12" i="12"/>
  <c r="AI12" i="12"/>
  <c r="AH13" i="12"/>
  <c r="AI13" i="12"/>
  <c r="AH14" i="12"/>
  <c r="AI14" i="12"/>
  <c r="AH15" i="12"/>
  <c r="AI15" i="12"/>
  <c r="AH16" i="12"/>
  <c r="AI16" i="12"/>
  <c r="AJ16" i="12"/>
  <c r="AH17" i="12"/>
  <c r="AJ17" i="12"/>
  <c r="AI17" i="12"/>
  <c r="AH18" i="12"/>
  <c r="AJ18" i="12"/>
  <c r="AI18" i="12"/>
  <c r="AH5" i="13"/>
  <c r="AI5" i="13"/>
  <c r="AH6" i="13"/>
  <c r="AI6" i="13"/>
  <c r="AH7" i="13"/>
  <c r="AI7" i="13"/>
  <c r="AH8" i="13"/>
  <c r="AI8" i="13"/>
  <c r="AH9" i="13"/>
  <c r="AI9" i="13"/>
  <c r="AH10" i="13"/>
  <c r="AI10" i="13"/>
  <c r="AH11" i="13"/>
  <c r="AI11" i="13"/>
  <c r="AH12" i="13"/>
  <c r="AI12" i="13"/>
  <c r="AH13" i="13"/>
  <c r="AI13" i="13"/>
  <c r="AH14" i="13"/>
  <c r="AJ14" i="13"/>
  <c r="AI14" i="13"/>
  <c r="AH15" i="13"/>
  <c r="AJ15" i="13"/>
  <c r="AI15" i="13"/>
  <c r="AH16" i="13"/>
  <c r="AJ16" i="13"/>
  <c r="AI16" i="13"/>
  <c r="AH17" i="13"/>
  <c r="AJ17" i="13"/>
  <c r="AI17" i="13"/>
  <c r="AH18" i="13"/>
  <c r="AJ18" i="13"/>
  <c r="AI18" i="13"/>
  <c r="AH5" i="1"/>
  <c r="AI5" i="1"/>
  <c r="AH6" i="1"/>
  <c r="AI6" i="1"/>
  <c r="AH7" i="1"/>
  <c r="AI7" i="1"/>
  <c r="AH8" i="1"/>
  <c r="AI8" i="1"/>
  <c r="AH9" i="1"/>
  <c r="AI9" i="1"/>
  <c r="AH10" i="1"/>
  <c r="AI10" i="1"/>
  <c r="AH11" i="1"/>
  <c r="AI11" i="1"/>
  <c r="AH12" i="1"/>
  <c r="AI12" i="1"/>
  <c r="AH13" i="1"/>
  <c r="AI13" i="1"/>
  <c r="AH14" i="1"/>
  <c r="AI14" i="1"/>
  <c r="AH15" i="1"/>
  <c r="AJ15" i="1"/>
  <c r="AI15" i="1"/>
  <c r="AH16" i="1"/>
  <c r="AI16" i="1"/>
  <c r="AJ16" i="1"/>
  <c r="AH17" i="1"/>
  <c r="AJ17" i="1"/>
  <c r="AI17" i="1"/>
  <c r="AH18" i="1"/>
  <c r="AJ18" i="1"/>
  <c r="AI18" i="1"/>
  <c r="AH5" i="23"/>
  <c r="AI5" i="23"/>
  <c r="AH6" i="23"/>
  <c r="AI6" i="23"/>
  <c r="AH7" i="23"/>
  <c r="AI7" i="23"/>
  <c r="AH8" i="23"/>
  <c r="AI8" i="23"/>
  <c r="AH9" i="23"/>
  <c r="AI9" i="23"/>
  <c r="AH10" i="23"/>
  <c r="AI10" i="23"/>
  <c r="AH11" i="23"/>
  <c r="AI11" i="23"/>
  <c r="AH12" i="23"/>
  <c r="AI12" i="23"/>
  <c r="AH13" i="23"/>
  <c r="AI13" i="23"/>
  <c r="AH14" i="23"/>
  <c r="AI14" i="23"/>
  <c r="AH15" i="23"/>
  <c r="AI15" i="23"/>
  <c r="AH16" i="23"/>
  <c r="AI16" i="23"/>
  <c r="AH17" i="23"/>
  <c r="AI17" i="23"/>
  <c r="AH18" i="23"/>
  <c r="AJ18" i="23"/>
  <c r="AI18" i="23"/>
  <c r="AH5" i="9"/>
  <c r="AI5" i="9"/>
  <c r="AH6" i="9"/>
  <c r="AI6" i="9"/>
  <c r="AH7" i="9"/>
  <c r="AI7" i="9"/>
  <c r="AH8" i="9"/>
  <c r="AI8" i="9"/>
  <c r="AH9" i="9"/>
  <c r="AJ9" i="9"/>
  <c r="AI9" i="9"/>
  <c r="AH10" i="9"/>
  <c r="AI10" i="9"/>
  <c r="AH11" i="9"/>
  <c r="AI11" i="9"/>
  <c r="AH12" i="9"/>
  <c r="AI12" i="9"/>
  <c r="AH13" i="9"/>
  <c r="AI13" i="9"/>
  <c r="AH14" i="9"/>
  <c r="AI14" i="9"/>
  <c r="AH15" i="9"/>
  <c r="AI15" i="9"/>
  <c r="AH16" i="9"/>
  <c r="AI16" i="9"/>
  <c r="AH17" i="9"/>
  <c r="AJ17" i="9"/>
  <c r="AI17" i="9"/>
  <c r="AH18" i="9"/>
  <c r="AJ18" i="9"/>
  <c r="AI18" i="9"/>
  <c r="P5" i="4"/>
  <c r="Q5" i="4"/>
  <c r="AM5" i="4"/>
  <c r="P6" i="4"/>
  <c r="Q6" i="4"/>
  <c r="AM6" i="4"/>
  <c r="P7" i="4"/>
  <c r="Q7" i="4"/>
  <c r="AM7" i="4" s="1"/>
  <c r="P8" i="4"/>
  <c r="Q8" i="4"/>
  <c r="AM8" i="4"/>
  <c r="A8" i="17" s="1"/>
  <c r="P9" i="4"/>
  <c r="Q9" i="4"/>
  <c r="P10" i="4"/>
  <c r="Q10" i="4"/>
  <c r="P11" i="4"/>
  <c r="Q11" i="4"/>
  <c r="P12" i="4"/>
  <c r="AL12" i="4" s="1"/>
  <c r="Q12" i="4"/>
  <c r="P13" i="4"/>
  <c r="Q13" i="4"/>
  <c r="AM13" i="4"/>
  <c r="P14" i="4"/>
  <c r="Q14" i="4"/>
  <c r="AM14" i="4" s="1"/>
  <c r="P15" i="4"/>
  <c r="Q15" i="4"/>
  <c r="P16" i="4"/>
  <c r="AL16" i="4"/>
  <c r="F16" i="17"/>
  <c r="Q16" i="4"/>
  <c r="P17" i="4"/>
  <c r="Q17" i="4"/>
  <c r="P18" i="4"/>
  <c r="Q18" i="4"/>
  <c r="P5" i="10"/>
  <c r="AL5" i="10"/>
  <c r="Q5" i="10"/>
  <c r="AM5" i="10"/>
  <c r="P6" i="10"/>
  <c r="Q6" i="10"/>
  <c r="AM6" i="10" s="1"/>
  <c r="P7" i="10"/>
  <c r="Q7" i="10"/>
  <c r="AM7" i="10" s="1"/>
  <c r="P8" i="10"/>
  <c r="Q8" i="10"/>
  <c r="P9" i="10"/>
  <c r="Q9" i="10"/>
  <c r="AM9" i="10"/>
  <c r="P10" i="10"/>
  <c r="Q10" i="10"/>
  <c r="R10" i="10" s="1"/>
  <c r="P11" i="10"/>
  <c r="Q11" i="10"/>
  <c r="P12" i="10"/>
  <c r="Q12" i="10"/>
  <c r="AM12" i="10" s="1"/>
  <c r="P13" i="10"/>
  <c r="Q13" i="10"/>
  <c r="S13" i="10"/>
  <c r="P14" i="10"/>
  <c r="AL14" i="10"/>
  <c r="Q14" i="10"/>
  <c r="P15" i="10"/>
  <c r="Q15" i="10"/>
  <c r="AM15" i="10"/>
  <c r="P16" i="10"/>
  <c r="Q16" i="10"/>
  <c r="R16" i="10"/>
  <c r="P17" i="10"/>
  <c r="AL17" i="10"/>
  <c r="F36" i="17"/>
  <c r="Q17" i="10"/>
  <c r="AM17" i="10"/>
  <c r="P18" i="10"/>
  <c r="Q18" i="10"/>
  <c r="Q5" i="5"/>
  <c r="P16" i="5"/>
  <c r="AL16" i="5"/>
  <c r="Q16" i="5"/>
  <c r="P17" i="5"/>
  <c r="Q17" i="5"/>
  <c r="P18" i="5"/>
  <c r="AL18" i="5"/>
  <c r="Q18" i="5"/>
  <c r="P5" i="7"/>
  <c r="AL5" i="7"/>
  <c r="Q5" i="7"/>
  <c r="AM5" i="7" s="1"/>
  <c r="P6" i="7"/>
  <c r="Q6" i="7"/>
  <c r="AM6" i="7"/>
  <c r="P7" i="7"/>
  <c r="Q7" i="7"/>
  <c r="AM7" i="7" s="1"/>
  <c r="P8" i="7"/>
  <c r="Q8" i="7"/>
  <c r="P9" i="7"/>
  <c r="Q9" i="7"/>
  <c r="R9" i="7"/>
  <c r="P10" i="7"/>
  <c r="AL10" i="7"/>
  <c r="Q10" i="7"/>
  <c r="AM10" i="7" s="1"/>
  <c r="P11" i="7"/>
  <c r="Q11" i="7"/>
  <c r="P12" i="7"/>
  <c r="Q12" i="7"/>
  <c r="P13" i="7"/>
  <c r="Q13" i="7"/>
  <c r="S13" i="7"/>
  <c r="P14" i="7"/>
  <c r="Q14" i="7"/>
  <c r="AM14" i="7" s="1"/>
  <c r="P18" i="7"/>
  <c r="Q18" i="7"/>
  <c r="P16" i="8"/>
  <c r="R16" i="8"/>
  <c r="Q16" i="8"/>
  <c r="AM16" i="8"/>
  <c r="P17" i="8"/>
  <c r="Q17" i="8"/>
  <c r="AM17" i="8"/>
  <c r="P18" i="8"/>
  <c r="AL18" i="8"/>
  <c r="Q18" i="8"/>
  <c r="P5" i="15"/>
  <c r="S5" i="15" s="1"/>
  <c r="Q5" i="15"/>
  <c r="AM5" i="15" s="1"/>
  <c r="P6" i="15"/>
  <c r="Q6" i="15"/>
  <c r="AM6" i="15"/>
  <c r="P7" i="15"/>
  <c r="AL7" i="15" s="1"/>
  <c r="Q7" i="15"/>
  <c r="P8" i="15"/>
  <c r="AL8" i="15"/>
  <c r="Q8" i="15"/>
  <c r="P9" i="15"/>
  <c r="AL9" i="15" s="1"/>
  <c r="Q9" i="15"/>
  <c r="P10" i="15"/>
  <c r="Q10" i="15"/>
  <c r="P11" i="15"/>
  <c r="AL11" i="15"/>
  <c r="F106" i="17"/>
  <c r="Q11" i="15"/>
  <c r="P12" i="15"/>
  <c r="AL12" i="15" s="1"/>
  <c r="Q12" i="15"/>
  <c r="AM12" i="15" s="1"/>
  <c r="P13" i="15"/>
  <c r="Q13" i="15"/>
  <c r="S13" i="15"/>
  <c r="P14" i="15"/>
  <c r="AL14" i="15"/>
  <c r="F109" i="17"/>
  <c r="Q14" i="15"/>
  <c r="AM14" i="15"/>
  <c r="P15" i="15"/>
  <c r="AL15" i="15"/>
  <c r="Q15" i="15"/>
  <c r="AM15" i="15"/>
  <c r="P16" i="15"/>
  <c r="Q16" i="15"/>
  <c r="AM16" i="15"/>
  <c r="P17" i="15"/>
  <c r="Q17" i="15"/>
  <c r="P18" i="15"/>
  <c r="R18" i="15"/>
  <c r="Q18" i="15"/>
  <c r="P5" i="3"/>
  <c r="Q5" i="3"/>
  <c r="S5" i="3"/>
  <c r="P6" i="3"/>
  <c r="Q6" i="3"/>
  <c r="S6" i="3"/>
  <c r="P7" i="3"/>
  <c r="Q7" i="3"/>
  <c r="AM7" i="3" s="1"/>
  <c r="P8" i="3"/>
  <c r="AL8" i="3" s="1"/>
  <c r="Q8" i="3"/>
  <c r="P9" i="3"/>
  <c r="AL9" i="3" s="1"/>
  <c r="Q9" i="3"/>
  <c r="P10" i="3"/>
  <c r="AL10" i="3"/>
  <c r="Q10" i="3"/>
  <c r="S10" i="3"/>
  <c r="P11" i="3"/>
  <c r="R11" i="3" s="1"/>
  <c r="Q11" i="3"/>
  <c r="P12" i="3"/>
  <c r="Q12" i="3"/>
  <c r="S12" i="3"/>
  <c r="P13" i="3"/>
  <c r="AL13" i="3"/>
  <c r="AO13" i="3"/>
  <c r="Q13" i="3"/>
  <c r="AM13" i="3"/>
  <c r="P14" i="3"/>
  <c r="Q14" i="3"/>
  <c r="AM14" i="3"/>
  <c r="P15" i="3"/>
  <c r="AL15" i="3"/>
  <c r="Q15" i="3"/>
  <c r="P16" i="3"/>
  <c r="AL16" i="3"/>
  <c r="Q16" i="3"/>
  <c r="P17" i="3"/>
  <c r="AL17" i="3"/>
  <c r="Q17" i="3"/>
  <c r="S17" i="3"/>
  <c r="P18" i="3"/>
  <c r="AL18" i="3"/>
  <c r="Q18" i="3"/>
  <c r="P5" i="12"/>
  <c r="AL5" i="12" s="1"/>
  <c r="Q5" i="12"/>
  <c r="P6" i="12"/>
  <c r="Q6" i="12"/>
  <c r="P7" i="12"/>
  <c r="Q7" i="12"/>
  <c r="P8" i="12"/>
  <c r="AL8" i="12" s="1"/>
  <c r="Q8" i="12"/>
  <c r="AM8" i="12" s="1"/>
  <c r="P9" i="12"/>
  <c r="Q9" i="12"/>
  <c r="AM9" i="12"/>
  <c r="P10" i="12"/>
  <c r="Q10" i="12"/>
  <c r="R10" i="12"/>
  <c r="P11" i="12"/>
  <c r="R11" i="12" s="1"/>
  <c r="Q11" i="12"/>
  <c r="P12" i="12"/>
  <c r="Q12" i="12"/>
  <c r="S12" i="12"/>
  <c r="P13" i="12"/>
  <c r="AL13" i="12" s="1"/>
  <c r="Q13" i="12"/>
  <c r="P14" i="12"/>
  <c r="Q14" i="12"/>
  <c r="P15" i="12"/>
  <c r="Q15" i="12"/>
  <c r="P16" i="12"/>
  <c r="Q16" i="12"/>
  <c r="P17" i="12"/>
  <c r="R17" i="12"/>
  <c r="Q17" i="12"/>
  <c r="P18" i="12"/>
  <c r="AL18" i="12"/>
  <c r="Q18" i="12"/>
  <c r="AM18" i="12"/>
  <c r="P5" i="13"/>
  <c r="Q5" i="13"/>
  <c r="AM5" i="13"/>
  <c r="P6" i="13"/>
  <c r="Q6" i="13"/>
  <c r="P7" i="13"/>
  <c r="AL7" i="13"/>
  <c r="Q7" i="13"/>
  <c r="AM7" i="13"/>
  <c r="P8" i="13"/>
  <c r="AL8" i="13" s="1"/>
  <c r="Q8" i="13"/>
  <c r="AM8" i="13" s="1"/>
  <c r="P9" i="13"/>
  <c r="AL9" i="13"/>
  <c r="Q9" i="13"/>
  <c r="R9" i="13"/>
  <c r="P10" i="13"/>
  <c r="AL10" i="13" s="1"/>
  <c r="Q10" i="13"/>
  <c r="AM10" i="13" s="1"/>
  <c r="P11" i="13"/>
  <c r="Q11" i="13"/>
  <c r="P12" i="13"/>
  <c r="AL12" i="13"/>
  <c r="Q12" i="13"/>
  <c r="AM12" i="13" s="1"/>
  <c r="P13" i="13"/>
  <c r="AL13" i="13"/>
  <c r="Q13" i="13"/>
  <c r="P14" i="13"/>
  <c r="Q14" i="13"/>
  <c r="AM14" i="13"/>
  <c r="P15" i="13"/>
  <c r="R15" i="13"/>
  <c r="Q15" i="13"/>
  <c r="P16" i="13"/>
  <c r="AL16" i="13"/>
  <c r="Q16" i="13"/>
  <c r="AM16" i="13"/>
  <c r="P17" i="13"/>
  <c r="Q17" i="13"/>
  <c r="AM17" i="13"/>
  <c r="P18" i="13"/>
  <c r="AL18" i="13"/>
  <c r="Q18" i="13"/>
  <c r="P5" i="1"/>
  <c r="AL5" i="1"/>
  <c r="Q5" i="1"/>
  <c r="R5" i="1"/>
  <c r="P6" i="1"/>
  <c r="AL6" i="1" s="1"/>
  <c r="Q6" i="1"/>
  <c r="P7" i="1"/>
  <c r="Q7" i="1"/>
  <c r="AM7" i="1" s="1"/>
  <c r="P8" i="1"/>
  <c r="Q8" i="1"/>
  <c r="P9" i="1"/>
  <c r="Q9" i="1"/>
  <c r="R9" i="1" s="1"/>
  <c r="P10" i="1"/>
  <c r="AL10" i="1"/>
  <c r="Q10" i="1"/>
  <c r="P11" i="1"/>
  <c r="AL11" i="1"/>
  <c r="Q11" i="1"/>
  <c r="P12" i="1"/>
  <c r="Q12" i="1"/>
  <c r="P13" i="1"/>
  <c r="AL13" i="1" s="1"/>
  <c r="Q13" i="1"/>
  <c r="P14" i="1"/>
  <c r="AL14" i="1"/>
  <c r="Q14" i="1"/>
  <c r="S14" i="1"/>
  <c r="P15" i="1"/>
  <c r="Q15" i="1"/>
  <c r="P16" i="1"/>
  <c r="AL16" i="1"/>
  <c r="Q16" i="1"/>
  <c r="P17" i="1"/>
  <c r="R17" i="1"/>
  <c r="Q17" i="1"/>
  <c r="AM17" i="1"/>
  <c r="P18" i="1"/>
  <c r="Q18" i="1"/>
  <c r="R18" i="1"/>
  <c r="Q5" i="23"/>
  <c r="AM5" i="23" s="1"/>
  <c r="Q6" i="23"/>
  <c r="R6" i="23" s="1"/>
  <c r="Q7" i="23"/>
  <c r="Q8" i="23"/>
  <c r="Q9" i="23"/>
  <c r="AM9" i="23"/>
  <c r="Q10" i="23"/>
  <c r="Q11" i="23"/>
  <c r="Q12" i="23"/>
  <c r="R12" i="23"/>
  <c r="Q13" i="23"/>
  <c r="Q14" i="23"/>
  <c r="S14" i="23"/>
  <c r="Q15" i="23"/>
  <c r="AM15" i="23" s="1"/>
  <c r="Q16" i="23"/>
  <c r="Q17" i="23"/>
  <c r="R17" i="23"/>
  <c r="Q18" i="23"/>
  <c r="AM18" i="23"/>
  <c r="P5" i="9"/>
  <c r="S5" i="9" s="1"/>
  <c r="Q5" i="9"/>
  <c r="P7" i="9"/>
  <c r="AL7" i="9"/>
  <c r="Q7" i="9"/>
  <c r="R7" i="9"/>
  <c r="P8" i="9"/>
  <c r="AL8" i="9"/>
  <c r="Q8" i="9"/>
  <c r="AM8" i="9"/>
  <c r="P9" i="9"/>
  <c r="Q9" i="9"/>
  <c r="AM9" i="9" s="1"/>
  <c r="P10" i="9"/>
  <c r="AL10" i="9"/>
  <c r="Q10" i="9"/>
  <c r="AM10" i="9"/>
  <c r="Q11" i="9"/>
  <c r="S11" i="9" s="1"/>
  <c r="P12" i="9"/>
  <c r="Q12" i="9"/>
  <c r="AM12" i="9"/>
  <c r="P13" i="9"/>
  <c r="Q13" i="9"/>
  <c r="S13" i="9" s="1"/>
  <c r="P14" i="9"/>
  <c r="Q14" i="9"/>
  <c r="S14" i="9"/>
  <c r="P15" i="9"/>
  <c r="AL15" i="9" s="1"/>
  <c r="Q15" i="9"/>
  <c r="P16" i="9"/>
  <c r="Q16" i="9"/>
  <c r="AM16" i="9"/>
  <c r="P17" i="9"/>
  <c r="S17" i="9"/>
  <c r="Q17" i="9"/>
  <c r="AM17" i="9"/>
  <c r="P18" i="9"/>
  <c r="AL18" i="9"/>
  <c r="Q18" i="9"/>
  <c r="AM18" i="9"/>
  <c r="AI4" i="10"/>
  <c r="AH4" i="10"/>
  <c r="Q4" i="9"/>
  <c r="P4" i="9"/>
  <c r="Q4" i="23"/>
  <c r="AM4" i="23" s="1"/>
  <c r="Q4" i="1"/>
  <c r="AM4" i="1"/>
  <c r="P4" i="1"/>
  <c r="Q4" i="13"/>
  <c r="AM4" i="13" s="1"/>
  <c r="P4" i="13"/>
  <c r="B19" i="10"/>
  <c r="AM18" i="3"/>
  <c r="AM16" i="5"/>
  <c r="AP16" i="5"/>
  <c r="AM7" i="23"/>
  <c r="AL9" i="7"/>
  <c r="I16" i="19"/>
  <c r="AL17" i="4"/>
  <c r="F17" i="17"/>
  <c r="AM16" i="4"/>
  <c r="F33" i="19"/>
  <c r="AO18" i="8"/>
  <c r="AP17" i="8"/>
  <c r="AP16" i="8"/>
  <c r="AO18" i="3"/>
  <c r="AJ11" i="6"/>
  <c r="C35" i="19"/>
  <c r="R16" i="5"/>
  <c r="AM16" i="16"/>
  <c r="I14" i="19"/>
  <c r="AL6" i="13"/>
  <c r="AL13" i="7"/>
  <c r="AL12" i="3"/>
  <c r="AM15" i="8"/>
  <c r="AL16" i="12"/>
  <c r="AL12" i="8"/>
  <c r="AJ15" i="8"/>
  <c r="AM14" i="12"/>
  <c r="AJ11" i="23"/>
  <c r="AJ16" i="3"/>
  <c r="AL6" i="5"/>
  <c r="AL12" i="5"/>
  <c r="AJ5" i="12"/>
  <c r="AL5" i="3"/>
  <c r="AM6" i="8"/>
  <c r="A139" i="17"/>
  <c r="AJ15" i="9"/>
  <c r="AJ14" i="9"/>
  <c r="AJ5" i="6"/>
  <c r="AL10" i="12"/>
  <c r="AJ6" i="12"/>
  <c r="AJ17" i="23"/>
  <c r="AJ5" i="23"/>
  <c r="AJ10" i="8"/>
  <c r="AL13" i="8"/>
  <c r="F146" i="17" s="1"/>
  <c r="AJ8" i="9"/>
  <c r="AJ6" i="6"/>
  <c r="AJ12" i="4"/>
  <c r="AJ9" i="16"/>
  <c r="AJ10" i="16"/>
  <c r="AJ15" i="7"/>
  <c r="AJ15" i="3"/>
  <c r="AJ14" i="3"/>
  <c r="AJ12" i="3"/>
  <c r="AL8" i="23"/>
  <c r="AJ14" i="23"/>
  <c r="AL18" i="23"/>
  <c r="AL17" i="23"/>
  <c r="R14" i="13"/>
  <c r="S13" i="16"/>
  <c r="R15" i="23"/>
  <c r="R12" i="6"/>
  <c r="AL6" i="4"/>
  <c r="AJ7" i="10"/>
  <c r="AL8" i="10"/>
  <c r="AL14" i="5"/>
  <c r="AL7" i="5"/>
  <c r="AL11" i="7"/>
  <c r="AM10" i="15"/>
  <c r="AJ8" i="15"/>
  <c r="AJ12" i="15"/>
  <c r="AJ6" i="15"/>
  <c r="AJ5" i="16"/>
  <c r="AJ13" i="16"/>
  <c r="S14" i="16"/>
  <c r="S15" i="16"/>
  <c r="R14" i="16"/>
  <c r="AM13" i="16"/>
  <c r="A260" i="17"/>
  <c r="AJ12" i="9"/>
  <c r="AJ6" i="9"/>
  <c r="AJ7" i="9"/>
  <c r="AJ11" i="9"/>
  <c r="AJ5" i="9"/>
  <c r="AJ16" i="9"/>
  <c r="AJ10" i="9"/>
  <c r="AJ13" i="9"/>
  <c r="S4" i="9"/>
  <c r="AJ15" i="23"/>
  <c r="AL5" i="23"/>
  <c r="AJ16" i="23"/>
  <c r="AJ8" i="23"/>
  <c r="AJ10" i="23"/>
  <c r="AJ13" i="23"/>
  <c r="AJ7" i="23"/>
  <c r="AJ12" i="23"/>
  <c r="AJ6" i="23"/>
  <c r="R7" i="23"/>
  <c r="AL14" i="23"/>
  <c r="S7" i="23"/>
  <c r="AL10" i="23"/>
  <c r="AJ10" i="12"/>
  <c r="AJ15" i="12"/>
  <c r="AJ9" i="12"/>
  <c r="AJ14" i="12"/>
  <c r="AJ8" i="12"/>
  <c r="AJ13" i="12"/>
  <c r="AJ7" i="12"/>
  <c r="AL10" i="4"/>
  <c r="AJ11" i="4"/>
  <c r="R16" i="12"/>
  <c r="AJ13" i="1"/>
  <c r="AJ7" i="1"/>
  <c r="AJ12" i="1"/>
  <c r="AJ6" i="1"/>
  <c r="AJ11" i="1"/>
  <c r="AJ5" i="1"/>
  <c r="AJ10" i="1"/>
  <c r="AJ9" i="1"/>
  <c r="AJ14" i="1"/>
  <c r="AJ8" i="1"/>
  <c r="AL18" i="1"/>
  <c r="AM18" i="1"/>
  <c r="AJ9" i="13"/>
  <c r="AJ13" i="13"/>
  <c r="AJ7" i="13"/>
  <c r="AJ12" i="13"/>
  <c r="AJ6" i="13"/>
  <c r="AJ8" i="13"/>
  <c r="AJ11" i="13"/>
  <c r="AJ5" i="13"/>
  <c r="AJ10" i="13"/>
  <c r="AJ14" i="8"/>
  <c r="AJ8" i="8"/>
  <c r="AJ13" i="8"/>
  <c r="AJ7" i="8"/>
  <c r="AJ12" i="8"/>
  <c r="AJ6" i="8"/>
  <c r="AJ11" i="8"/>
  <c r="AJ5" i="8"/>
  <c r="AL10" i="8"/>
  <c r="AJ11" i="3"/>
  <c r="AJ17" i="3"/>
  <c r="AJ8" i="3"/>
  <c r="AJ13" i="3"/>
  <c r="AJ7" i="3"/>
  <c r="AJ5" i="3"/>
  <c r="AJ9" i="3"/>
  <c r="AL6" i="15"/>
  <c r="AJ10" i="15"/>
  <c r="AJ9" i="15"/>
  <c r="AJ13" i="15"/>
  <c r="AJ7" i="15"/>
  <c r="AJ11" i="15"/>
  <c r="AJ5" i="15"/>
  <c r="AL16" i="15"/>
  <c r="AL10" i="15"/>
  <c r="AJ10" i="6"/>
  <c r="AJ9" i="6"/>
  <c r="AJ8" i="6"/>
  <c r="AJ7" i="6"/>
  <c r="S5" i="6"/>
  <c r="S12" i="6"/>
  <c r="AM18" i="6"/>
  <c r="AJ9" i="7"/>
  <c r="AJ14" i="7"/>
  <c r="AJ8" i="7"/>
  <c r="AJ13" i="7"/>
  <c r="AM9" i="7"/>
  <c r="A66" i="17"/>
  <c r="AJ11" i="7"/>
  <c r="AJ5" i="7"/>
  <c r="AJ16" i="7"/>
  <c r="AJ10" i="7"/>
  <c r="AL14" i="7"/>
  <c r="F71" i="17" s="1"/>
  <c r="AJ11" i="5"/>
  <c r="AJ5" i="5"/>
  <c r="AJ10" i="5"/>
  <c r="AJ15" i="5"/>
  <c r="AJ9" i="5"/>
  <c r="AJ14" i="5"/>
  <c r="AJ8" i="5"/>
  <c r="AJ13" i="5"/>
  <c r="AJ7" i="5"/>
  <c r="AJ12" i="5"/>
  <c r="AJ6" i="5"/>
  <c r="AM17" i="5"/>
  <c r="AL17" i="5"/>
  <c r="AJ9" i="4"/>
  <c r="AJ14" i="4"/>
  <c r="AJ8" i="4"/>
  <c r="AJ13" i="4"/>
  <c r="AJ7" i="4"/>
  <c r="AL9" i="4"/>
  <c r="AJ5" i="4"/>
  <c r="AJ16" i="4"/>
  <c r="AJ10" i="4"/>
  <c r="AJ13" i="10"/>
  <c r="AJ18" i="10"/>
  <c r="AJ12" i="10"/>
  <c r="AJ11" i="10"/>
  <c r="AJ4" i="10"/>
  <c r="AJ10" i="10"/>
  <c r="AJ15" i="10"/>
  <c r="AJ14" i="10"/>
  <c r="AJ8" i="10"/>
  <c r="R18" i="10"/>
  <c r="AJ17" i="10"/>
  <c r="AJ16" i="10"/>
  <c r="AL9" i="10"/>
  <c r="AJ6" i="10"/>
  <c r="AJ5" i="10"/>
  <c r="F52" i="19"/>
  <c r="C40" i="19"/>
  <c r="C39" i="19"/>
  <c r="I24" i="19"/>
  <c r="F22" i="19"/>
  <c r="I11" i="19"/>
  <c r="I10" i="19"/>
  <c r="I8" i="19"/>
  <c r="I4" i="19"/>
  <c r="F6" i="19"/>
  <c r="F5" i="19"/>
  <c r="AM15" i="16"/>
  <c r="AL16" i="16"/>
  <c r="AL17" i="16"/>
  <c r="AM17" i="16"/>
  <c r="AL12" i="16"/>
  <c r="AL18" i="16"/>
  <c r="AM18" i="16"/>
  <c r="R17" i="16"/>
  <c r="AL7" i="16"/>
  <c r="AL14" i="16"/>
  <c r="AM14" i="16"/>
  <c r="AL15" i="16"/>
  <c r="AJ17" i="16"/>
  <c r="AJ6" i="16"/>
  <c r="AJ15" i="16"/>
  <c r="AJ18" i="16"/>
  <c r="AJ4" i="16"/>
  <c r="AJ16" i="16"/>
  <c r="AJ8" i="16"/>
  <c r="AL13" i="16"/>
  <c r="AL14" i="9"/>
  <c r="AL15" i="1"/>
  <c r="AM15" i="1"/>
  <c r="AM15" i="13"/>
  <c r="AL14" i="13"/>
  <c r="AN14" i="13"/>
  <c r="AM18" i="13"/>
  <c r="AL17" i="13"/>
  <c r="AL14" i="12"/>
  <c r="AM17" i="12"/>
  <c r="AL15" i="12"/>
  <c r="AM17" i="15"/>
  <c r="AL15" i="6"/>
  <c r="AM14" i="6"/>
  <c r="R18" i="6"/>
  <c r="AL16" i="8"/>
  <c r="AM18" i="7"/>
  <c r="AL18" i="7"/>
  <c r="AL12" i="7"/>
  <c r="AM15" i="5"/>
  <c r="AL16" i="10"/>
  <c r="F37" i="17"/>
  <c r="AL11" i="10"/>
  <c r="AL15" i="10"/>
  <c r="F34" i="17"/>
  <c r="AL13" i="4"/>
  <c r="AL18" i="4"/>
  <c r="AJ14" i="16"/>
  <c r="AM15" i="4"/>
  <c r="A15" i="17"/>
  <c r="AJ15" i="4"/>
  <c r="AJ6" i="3"/>
  <c r="AJ12" i="6"/>
  <c r="AM12" i="6"/>
  <c r="A88" i="17"/>
  <c r="AJ9" i="10"/>
  <c r="AJ9" i="8"/>
  <c r="S14" i="6"/>
  <c r="R15" i="6"/>
  <c r="C31" i="19"/>
  <c r="C30" i="19"/>
  <c r="C26" i="19"/>
  <c r="C27" i="19"/>
  <c r="C28" i="19"/>
  <c r="C34" i="19"/>
  <c r="AJ12" i="7"/>
  <c r="AM12" i="7"/>
  <c r="AJ6" i="7"/>
  <c r="AJ7" i="7"/>
  <c r="AL16" i="7"/>
  <c r="F73" i="17"/>
  <c r="AL15" i="7"/>
  <c r="R12" i="7"/>
  <c r="I12" i="19"/>
  <c r="R15" i="4"/>
  <c r="S15" i="4"/>
  <c r="C17" i="19"/>
  <c r="S18" i="4"/>
  <c r="B19" i="7"/>
  <c r="AL17" i="6"/>
  <c r="R16" i="6"/>
  <c r="AL8" i="6"/>
  <c r="R5" i="6"/>
  <c r="R14" i="6"/>
  <c r="R17" i="6"/>
  <c r="AL14" i="6"/>
  <c r="R16" i="4"/>
  <c r="R18" i="4"/>
  <c r="AM18" i="4"/>
  <c r="R17" i="4"/>
  <c r="AM17" i="4"/>
  <c r="AL18" i="10"/>
  <c r="AH19" i="10"/>
  <c r="AM18" i="5"/>
  <c r="AM14" i="5"/>
  <c r="A52" i="17"/>
  <c r="R17" i="5"/>
  <c r="AM16" i="7"/>
  <c r="A73" i="17"/>
  <c r="R18" i="7"/>
  <c r="AL15" i="8"/>
  <c r="AL6" i="8"/>
  <c r="R18" i="8"/>
  <c r="AL14" i="8"/>
  <c r="AM18" i="8"/>
  <c r="AL17" i="8"/>
  <c r="AL8" i="8"/>
  <c r="AM17" i="6"/>
  <c r="AL12" i="6"/>
  <c r="AL16" i="6"/>
  <c r="AL7" i="6"/>
  <c r="AL18" i="6"/>
  <c r="AM18" i="15"/>
  <c r="AL18" i="15"/>
  <c r="R17" i="15"/>
  <c r="AL13" i="15"/>
  <c r="R15" i="15"/>
  <c r="AL6" i="3"/>
  <c r="R18" i="3"/>
  <c r="AL12" i="12"/>
  <c r="AM16" i="12"/>
  <c r="AM15" i="12"/>
  <c r="AL11" i="12"/>
  <c r="R14" i="12"/>
  <c r="R17" i="13"/>
  <c r="R18" i="13"/>
  <c r="AL5" i="13"/>
  <c r="AL8" i="1"/>
  <c r="R16" i="1"/>
  <c r="AM16" i="1"/>
  <c r="R15" i="1"/>
  <c r="AL6" i="23"/>
  <c r="AJ9" i="23"/>
  <c r="AL12" i="23"/>
  <c r="R17" i="9"/>
  <c r="AL16" i="9"/>
  <c r="AL6" i="9"/>
  <c r="R18" i="9"/>
  <c r="AJ12" i="16"/>
  <c r="AJ7" i="16"/>
  <c r="AJ11" i="16"/>
  <c r="R13" i="16"/>
  <c r="R16" i="16"/>
  <c r="R15" i="16"/>
  <c r="R18" i="16"/>
  <c r="AN18" i="9"/>
  <c r="AO18" i="9"/>
  <c r="AL9" i="9"/>
  <c r="AL11" i="23"/>
  <c r="AN16" i="1"/>
  <c r="AO16" i="1"/>
  <c r="AN18" i="13"/>
  <c r="AO18" i="13"/>
  <c r="AL15" i="13"/>
  <c r="AL17" i="12"/>
  <c r="AN15" i="15"/>
  <c r="AO15" i="15"/>
  <c r="AL5" i="6"/>
  <c r="AN9" i="7"/>
  <c r="AN17" i="5"/>
  <c r="AO17" i="5"/>
  <c r="AL13" i="10"/>
  <c r="AL15" i="4"/>
  <c r="F15" i="17"/>
  <c r="S18" i="1"/>
  <c r="S15" i="1"/>
  <c r="S17" i="13"/>
  <c r="S16" i="12"/>
  <c r="S18" i="3"/>
  <c r="S18" i="8"/>
  <c r="S16" i="5"/>
  <c r="S18" i="10"/>
  <c r="S17" i="4"/>
  <c r="AM10" i="6"/>
  <c r="A86" i="17"/>
  <c r="AM17" i="7"/>
  <c r="A74" i="17"/>
  <c r="AM18" i="10"/>
  <c r="AN18" i="3"/>
  <c r="AL17" i="15"/>
  <c r="AL17" i="7"/>
  <c r="F74" i="17"/>
  <c r="AN16" i="5"/>
  <c r="AO16" i="5"/>
  <c r="AL17" i="9"/>
  <c r="AL9" i="1"/>
  <c r="S18" i="23"/>
  <c r="S17" i="1"/>
  <c r="S16" i="13"/>
  <c r="S18" i="12"/>
  <c r="S15" i="12"/>
  <c r="S10" i="15"/>
  <c r="S17" i="8"/>
  <c r="S18" i="5"/>
  <c r="S16" i="4"/>
  <c r="R18" i="23"/>
  <c r="R16" i="13"/>
  <c r="R18" i="12"/>
  <c r="R15" i="12"/>
  <c r="R16" i="15"/>
  <c r="R13" i="15"/>
  <c r="R10" i="15"/>
  <c r="R17" i="8"/>
  <c r="R18" i="5"/>
  <c r="AN18" i="8"/>
  <c r="AL7" i="23"/>
  <c r="AL13" i="9"/>
  <c r="AN18" i="23"/>
  <c r="AO18" i="23"/>
  <c r="AL15" i="23"/>
  <c r="AL17" i="1"/>
  <c r="AN16" i="13"/>
  <c r="AO16" i="13"/>
  <c r="AN18" i="12"/>
  <c r="AO18" i="12"/>
  <c r="AL9" i="12"/>
  <c r="AL11" i="3"/>
  <c r="AN16" i="15"/>
  <c r="AO16" i="15"/>
  <c r="AN15" i="6"/>
  <c r="AN18" i="5"/>
  <c r="AO18" i="5"/>
  <c r="AL15" i="5"/>
  <c r="AN16" i="4"/>
  <c r="AO16" i="4"/>
  <c r="AM5" i="6"/>
  <c r="A81" i="17"/>
  <c r="AL5" i="9"/>
  <c r="S18" i="9"/>
  <c r="S16" i="1"/>
  <c r="S18" i="13"/>
  <c r="S15" i="13"/>
  <c r="S17" i="12"/>
  <c r="S14" i="12"/>
  <c r="S13" i="3"/>
  <c r="S18" i="15"/>
  <c r="S16" i="8"/>
  <c r="S18" i="7"/>
  <c r="S12" i="7"/>
  <c r="S9" i="7"/>
  <c r="S17" i="5"/>
  <c r="S16" i="10"/>
  <c r="R4" i="9"/>
  <c r="AN17" i="6"/>
  <c r="AO18" i="1"/>
  <c r="AO18" i="6"/>
  <c r="AO17" i="16"/>
  <c r="AN16" i="16"/>
  <c r="AO17" i="13"/>
  <c r="AO18" i="16"/>
  <c r="AN18" i="15"/>
  <c r="AP18" i="5"/>
  <c r="AP15" i="16"/>
  <c r="AO15" i="1"/>
  <c r="AN15" i="16"/>
  <c r="AO15" i="6"/>
  <c r="AN14" i="12"/>
  <c r="AP17" i="5"/>
  <c r="AN18" i="7"/>
  <c r="AN16" i="8"/>
  <c r="AP18" i="8"/>
  <c r="AO17" i="8"/>
  <c r="AP18" i="7"/>
  <c r="AP17" i="7"/>
  <c r="AP12" i="7"/>
  <c r="AN18" i="1"/>
  <c r="AO16" i="16"/>
  <c r="AN17" i="4"/>
  <c r="AP17" i="4"/>
  <c r="AN14" i="16"/>
  <c r="AP14" i="16"/>
  <c r="AN17" i="8"/>
  <c r="AP13" i="16"/>
  <c r="AP16" i="7"/>
  <c r="AP15" i="5"/>
  <c r="AN15" i="8"/>
  <c r="AP15" i="4"/>
  <c r="AP18" i="10"/>
  <c r="AP15" i="8"/>
  <c r="AO16" i="12"/>
  <c r="AN16" i="12"/>
  <c r="AO12" i="7"/>
  <c r="AN12" i="7"/>
  <c r="AN13" i="16"/>
  <c r="AO10" i="15"/>
  <c r="AN10" i="15"/>
  <c r="AO15" i="16"/>
  <c r="AO14" i="16"/>
  <c r="AN17" i="16"/>
  <c r="AN15" i="12"/>
  <c r="AO15" i="12"/>
  <c r="AN16" i="7"/>
  <c r="AN18" i="4"/>
  <c r="AN18" i="10"/>
  <c r="AO18" i="10"/>
  <c r="C54" i="19"/>
  <c r="AN18" i="16"/>
  <c r="AO13" i="16"/>
  <c r="AN15" i="1"/>
  <c r="AN17" i="13"/>
  <c r="AO14" i="12"/>
  <c r="AO14" i="6"/>
  <c r="AO17" i="6"/>
  <c r="AO15" i="8"/>
  <c r="AO16" i="8"/>
  <c r="AO18" i="7"/>
  <c r="AO17" i="4"/>
  <c r="AO18" i="4"/>
  <c r="AO18" i="15"/>
  <c r="AN14" i="6"/>
  <c r="AO16" i="7"/>
  <c r="AN18" i="6"/>
  <c r="AO16" i="6"/>
  <c r="AN16" i="6"/>
  <c r="AN17" i="12"/>
  <c r="AO17" i="12"/>
  <c r="AN15" i="4"/>
  <c r="AO15" i="4"/>
  <c r="AN17" i="7"/>
  <c r="AO17" i="7"/>
  <c r="AN15" i="5"/>
  <c r="AO15" i="5"/>
  <c r="AO17" i="9"/>
  <c r="AN17" i="9"/>
  <c r="AO17" i="15"/>
  <c r="AN17" i="15"/>
  <c r="AN15" i="13"/>
  <c r="AO15" i="13"/>
  <c r="AO7" i="23"/>
  <c r="AN7" i="23"/>
  <c r="AN17" i="1"/>
  <c r="AO17" i="1"/>
  <c r="AG19" i="23"/>
  <c r="W19" i="23"/>
  <c r="X19" i="23"/>
  <c r="Y19" i="23"/>
  <c r="Z19" i="23"/>
  <c r="AA19" i="23"/>
  <c r="AB19" i="23"/>
  <c r="AC19" i="23"/>
  <c r="AD19" i="23"/>
  <c r="AE19" i="23"/>
  <c r="AF19" i="23"/>
  <c r="V19" i="23"/>
  <c r="U19" i="23"/>
  <c r="T19" i="23"/>
  <c r="T19" i="12"/>
  <c r="B19" i="12"/>
  <c r="B75" i="19"/>
  <c r="C75" i="19"/>
  <c r="E75" i="19"/>
  <c r="F75" i="19"/>
  <c r="B76" i="19"/>
  <c r="C76" i="19"/>
  <c r="E76" i="19"/>
  <c r="F76" i="19"/>
  <c r="E77" i="19"/>
  <c r="F77" i="19"/>
  <c r="E78" i="19"/>
  <c r="F78" i="19"/>
  <c r="E79" i="19"/>
  <c r="F79" i="19"/>
  <c r="E80" i="19"/>
  <c r="F80" i="19"/>
  <c r="E81" i="19"/>
  <c r="F81" i="19"/>
  <c r="E82" i="19"/>
  <c r="F82" i="19"/>
  <c r="E51" i="19"/>
  <c r="F51" i="19"/>
  <c r="Y19" i="3"/>
  <c r="Z19" i="3"/>
  <c r="AA19" i="3"/>
  <c r="AB19" i="3"/>
  <c r="AC19" i="3"/>
  <c r="AD19" i="3"/>
  <c r="AE19" i="3"/>
  <c r="AF19" i="3"/>
  <c r="AG19" i="3"/>
  <c r="V19" i="3"/>
  <c r="U19" i="3"/>
  <c r="E19" i="3"/>
  <c r="F19" i="3"/>
  <c r="G19" i="3"/>
  <c r="H19" i="3"/>
  <c r="I19" i="3"/>
  <c r="J19" i="3"/>
  <c r="K19" i="3"/>
  <c r="L19" i="3"/>
  <c r="M19" i="3"/>
  <c r="N19" i="3"/>
  <c r="O19" i="3"/>
  <c r="D19" i="3"/>
  <c r="C19" i="3"/>
  <c r="B19" i="3"/>
  <c r="F40" i="19"/>
  <c r="F41" i="19"/>
  <c r="F42" i="19"/>
  <c r="F43" i="19"/>
  <c r="F44" i="19"/>
  <c r="F45" i="19"/>
  <c r="F46" i="19"/>
  <c r="F47" i="19"/>
  <c r="F48" i="19"/>
  <c r="F49" i="19"/>
  <c r="F50" i="19"/>
  <c r="F54" i="19"/>
  <c r="W19" i="13"/>
  <c r="X19" i="13"/>
  <c r="Y19" i="13"/>
  <c r="Z19" i="13"/>
  <c r="AA19" i="13"/>
  <c r="AB19" i="13"/>
  <c r="AC19" i="13"/>
  <c r="AD19" i="13"/>
  <c r="AE19" i="13"/>
  <c r="AF19" i="13"/>
  <c r="AG19" i="13"/>
  <c r="V19" i="13"/>
  <c r="U19" i="13"/>
  <c r="O19" i="13"/>
  <c r="E19" i="13"/>
  <c r="F19" i="13"/>
  <c r="G19" i="13"/>
  <c r="H19" i="13"/>
  <c r="I19" i="13"/>
  <c r="J19" i="13"/>
  <c r="K19" i="13"/>
  <c r="L19" i="13"/>
  <c r="M19" i="13"/>
  <c r="N19" i="13"/>
  <c r="D19" i="13"/>
  <c r="C19" i="13"/>
  <c r="T19" i="13"/>
  <c r="B19" i="13"/>
  <c r="W19" i="16"/>
  <c r="X19" i="16"/>
  <c r="Y19" i="16"/>
  <c r="Z19" i="16"/>
  <c r="AA19" i="16"/>
  <c r="AB19" i="16"/>
  <c r="AC19" i="16"/>
  <c r="AD19" i="16"/>
  <c r="AE19" i="16"/>
  <c r="AF19" i="16"/>
  <c r="AG19" i="16"/>
  <c r="V19" i="16"/>
  <c r="U19" i="16"/>
  <c r="E19" i="16"/>
  <c r="F19" i="16"/>
  <c r="G19" i="16"/>
  <c r="H19" i="16"/>
  <c r="I19" i="16"/>
  <c r="J19" i="16"/>
  <c r="K19" i="16"/>
  <c r="L19" i="16"/>
  <c r="M19" i="16"/>
  <c r="N19" i="16"/>
  <c r="O19" i="16"/>
  <c r="D19" i="16"/>
  <c r="C19" i="16"/>
  <c r="T19" i="16"/>
  <c r="B19" i="16"/>
  <c r="AI19" i="7"/>
  <c r="W19" i="7"/>
  <c r="X19" i="7"/>
  <c r="Y19" i="7"/>
  <c r="Z19" i="7"/>
  <c r="AA19" i="7"/>
  <c r="AB19" i="7"/>
  <c r="AC19" i="7"/>
  <c r="AD19" i="7"/>
  <c r="AE19" i="7"/>
  <c r="AF19" i="7"/>
  <c r="AG19" i="7"/>
  <c r="V19" i="7"/>
  <c r="U19" i="7"/>
  <c r="O19" i="7"/>
  <c r="E19" i="7"/>
  <c r="F19" i="7"/>
  <c r="G19" i="7"/>
  <c r="H19" i="7"/>
  <c r="I19" i="7"/>
  <c r="J19" i="7"/>
  <c r="K19" i="7"/>
  <c r="L19" i="7"/>
  <c r="M19" i="7"/>
  <c r="N19" i="7"/>
  <c r="D19" i="7"/>
  <c r="C19" i="7"/>
  <c r="T19" i="7"/>
  <c r="T19" i="10"/>
  <c r="W19" i="10"/>
  <c r="X19" i="10"/>
  <c r="Y19" i="10"/>
  <c r="Z19" i="10"/>
  <c r="AA19" i="10"/>
  <c r="AB19" i="10"/>
  <c r="AC19" i="10"/>
  <c r="AD19" i="10"/>
  <c r="AE19" i="10"/>
  <c r="AF19" i="10"/>
  <c r="AG19" i="10"/>
  <c r="V19" i="10"/>
  <c r="U19" i="10"/>
  <c r="O19" i="10"/>
  <c r="E19" i="10"/>
  <c r="F19" i="10"/>
  <c r="G19" i="10"/>
  <c r="H19" i="10"/>
  <c r="I19" i="10"/>
  <c r="J19" i="10"/>
  <c r="K19" i="10"/>
  <c r="L19" i="10"/>
  <c r="M19" i="10"/>
  <c r="N19" i="10"/>
  <c r="D19" i="10"/>
  <c r="C19" i="10"/>
  <c r="C21" i="19"/>
  <c r="C22" i="19"/>
  <c r="B22" i="19"/>
  <c r="I58" i="19"/>
  <c r="I60" i="19"/>
  <c r="I61" i="19"/>
  <c r="I62" i="19"/>
  <c r="I57" i="19"/>
  <c r="H58" i="19"/>
  <c r="H59" i="19"/>
  <c r="H60" i="19"/>
  <c r="H61" i="19"/>
  <c r="H62" i="19"/>
  <c r="H57" i="19"/>
  <c r="AI4" i="23"/>
  <c r="AH4" i="23"/>
  <c r="AH19" i="23"/>
  <c r="AJ4" i="23"/>
  <c r="AI19" i="23"/>
  <c r="AJ19" i="23"/>
  <c r="J19" i="6"/>
  <c r="I19" i="6"/>
  <c r="N19" i="15"/>
  <c r="M19" i="15"/>
  <c r="K19" i="15"/>
  <c r="I19" i="15"/>
  <c r="H19" i="15"/>
  <c r="G19" i="15"/>
  <c r="N19" i="9"/>
  <c r="O19" i="9"/>
  <c r="C19" i="9"/>
  <c r="F19" i="12"/>
  <c r="G19" i="12"/>
  <c r="H19" i="12"/>
  <c r="I19" i="12"/>
  <c r="J19" i="12"/>
  <c r="K19" i="12"/>
  <c r="L19" i="12"/>
  <c r="M19" i="12"/>
  <c r="AG19" i="5"/>
  <c r="W19" i="5"/>
  <c r="X19" i="5"/>
  <c r="Y19" i="5"/>
  <c r="Z19" i="5"/>
  <c r="AA19" i="5"/>
  <c r="AB19" i="5"/>
  <c r="AC19" i="5"/>
  <c r="AD19" i="5"/>
  <c r="AE19" i="5"/>
  <c r="AF19" i="5"/>
  <c r="V19" i="5"/>
  <c r="U19" i="5"/>
  <c r="O19" i="5"/>
  <c r="F19" i="5"/>
  <c r="G19" i="5"/>
  <c r="H19" i="5"/>
  <c r="I19" i="5"/>
  <c r="J19" i="5"/>
  <c r="K19" i="5"/>
  <c r="L19" i="5"/>
  <c r="M19" i="5"/>
  <c r="N19" i="5"/>
  <c r="D19" i="5"/>
  <c r="E19" i="5"/>
  <c r="C19" i="5"/>
  <c r="B19" i="5"/>
  <c r="T19" i="8"/>
  <c r="F21" i="19"/>
  <c r="F88" i="19"/>
  <c r="I40" i="19"/>
  <c r="I39" i="19"/>
  <c r="F58" i="19"/>
  <c r="F57" i="19"/>
  <c r="F3" i="19"/>
  <c r="I22" i="19"/>
  <c r="I21" i="19"/>
  <c r="I3" i="19"/>
  <c r="C4" i="19"/>
  <c r="C3" i="19"/>
  <c r="F39" i="19"/>
  <c r="C59" i="19"/>
  <c r="C72" i="19"/>
  <c r="C58" i="19"/>
  <c r="C57" i="19"/>
  <c r="F18" i="19"/>
  <c r="T19" i="4"/>
  <c r="B19" i="4"/>
  <c r="AG19" i="15"/>
  <c r="W19" i="15"/>
  <c r="X19" i="15"/>
  <c r="Y19" i="15"/>
  <c r="Z19" i="15"/>
  <c r="AA19" i="15"/>
  <c r="AB19" i="15"/>
  <c r="AC19" i="15"/>
  <c r="AD19" i="15"/>
  <c r="AE19" i="15"/>
  <c r="AF19" i="15"/>
  <c r="V19" i="15"/>
  <c r="U19" i="15"/>
  <c r="AG19" i="6"/>
  <c r="W19" i="6"/>
  <c r="X19" i="6"/>
  <c r="Y19" i="6"/>
  <c r="Z19" i="6"/>
  <c r="AA19" i="6"/>
  <c r="AB19" i="6"/>
  <c r="AC19" i="6"/>
  <c r="AD19" i="6"/>
  <c r="AE19" i="6"/>
  <c r="AF19" i="6"/>
  <c r="V19" i="6"/>
  <c r="U19" i="6"/>
  <c r="H19" i="6"/>
  <c r="K19" i="6"/>
  <c r="L19" i="6"/>
  <c r="AG19" i="8"/>
  <c r="W19" i="8"/>
  <c r="X19" i="8"/>
  <c r="Y19" i="8"/>
  <c r="Z19" i="8"/>
  <c r="AA19" i="8"/>
  <c r="AB19" i="8"/>
  <c r="AC19" i="8"/>
  <c r="AD19" i="8"/>
  <c r="AE19" i="8"/>
  <c r="AF19" i="8"/>
  <c r="V19" i="8"/>
  <c r="U19" i="8"/>
  <c r="AG19" i="1"/>
  <c r="W19" i="1"/>
  <c r="X19" i="1"/>
  <c r="Y19" i="1"/>
  <c r="Z19" i="1"/>
  <c r="AA19" i="1"/>
  <c r="AB19" i="1"/>
  <c r="AC19" i="1"/>
  <c r="AD19" i="1"/>
  <c r="AE19" i="1"/>
  <c r="AF19" i="1"/>
  <c r="V19" i="1"/>
  <c r="U19" i="1"/>
  <c r="AG19" i="9"/>
  <c r="W19" i="9"/>
  <c r="X19" i="9"/>
  <c r="Y19" i="9"/>
  <c r="Z19" i="9"/>
  <c r="AA19" i="9"/>
  <c r="AB19" i="9"/>
  <c r="AC19" i="9"/>
  <c r="AD19" i="9"/>
  <c r="AE19" i="9"/>
  <c r="AF19" i="9"/>
  <c r="V19" i="9"/>
  <c r="U19" i="9"/>
  <c r="J19" i="9"/>
  <c r="K19" i="9"/>
  <c r="L19" i="9"/>
  <c r="T19" i="9"/>
  <c r="AG19" i="12"/>
  <c r="W19" i="12"/>
  <c r="X19" i="12"/>
  <c r="Y19" i="12"/>
  <c r="Z19" i="12"/>
  <c r="AA19" i="12"/>
  <c r="AB19" i="12"/>
  <c r="AC19" i="12"/>
  <c r="AD19" i="12"/>
  <c r="AE19" i="12"/>
  <c r="AF19" i="12"/>
  <c r="V19" i="12"/>
  <c r="U19" i="12"/>
  <c r="T19" i="15"/>
  <c r="T19" i="6"/>
  <c r="H19" i="8"/>
  <c r="I19" i="8"/>
  <c r="J19" i="8"/>
  <c r="K19" i="8"/>
  <c r="L19" i="8"/>
  <c r="AG19" i="4"/>
  <c r="X19" i="4"/>
  <c r="Y19" i="4"/>
  <c r="Z19" i="4"/>
  <c r="AA19" i="4"/>
  <c r="AB19" i="4"/>
  <c r="AC19" i="4"/>
  <c r="AD19" i="4"/>
  <c r="AE19" i="4"/>
  <c r="AF19" i="4"/>
  <c r="V19" i="4"/>
  <c r="H19" i="4"/>
  <c r="I19" i="4"/>
  <c r="J19" i="4"/>
  <c r="K19" i="4"/>
  <c r="L19" i="4"/>
  <c r="J19" i="1"/>
  <c r="K19" i="1"/>
  <c r="L19" i="1"/>
  <c r="M19" i="1"/>
  <c r="N19" i="1"/>
  <c r="E22" i="19"/>
  <c r="E21" i="19"/>
  <c r="H40" i="19"/>
  <c r="H39" i="19"/>
  <c r="E58" i="19"/>
  <c r="E57" i="19"/>
  <c r="I72" i="19"/>
  <c r="E4" i="19"/>
  <c r="E5" i="19"/>
  <c r="E6" i="19"/>
  <c r="E3" i="19"/>
  <c r="B21" i="19"/>
  <c r="H22" i="19"/>
  <c r="H21" i="19"/>
  <c r="H4" i="19"/>
  <c r="H3" i="19"/>
  <c r="B3" i="19"/>
  <c r="E40" i="19"/>
  <c r="E41" i="19"/>
  <c r="E42" i="19"/>
  <c r="E43" i="19"/>
  <c r="E44" i="19"/>
  <c r="E45" i="19"/>
  <c r="E46" i="19"/>
  <c r="E47" i="19"/>
  <c r="E48" i="19"/>
  <c r="E49" i="19"/>
  <c r="E50" i="19"/>
  <c r="E39" i="19"/>
  <c r="B59" i="19"/>
  <c r="B58" i="19"/>
  <c r="B57" i="19"/>
  <c r="C36" i="19"/>
  <c r="C88" i="19"/>
  <c r="F36" i="19"/>
  <c r="I18" i="19"/>
  <c r="L12" i="26"/>
  <c r="T19" i="1"/>
  <c r="O19" i="15"/>
  <c r="D19" i="15"/>
  <c r="C19" i="15"/>
  <c r="B19" i="15"/>
  <c r="AI4" i="15"/>
  <c r="AH4" i="15"/>
  <c r="Q4" i="15"/>
  <c r="P4" i="15"/>
  <c r="R4" i="15" s="1"/>
  <c r="AL4" i="15"/>
  <c r="AI4" i="13"/>
  <c r="AH4" i="13"/>
  <c r="O19" i="12"/>
  <c r="N19" i="12"/>
  <c r="E19" i="12"/>
  <c r="D19" i="12"/>
  <c r="C19" i="12"/>
  <c r="AI4" i="12"/>
  <c r="AH4" i="12"/>
  <c r="Q4" i="12"/>
  <c r="P4" i="12"/>
  <c r="Q4" i="10"/>
  <c r="P4" i="10"/>
  <c r="M19" i="9"/>
  <c r="G19" i="9"/>
  <c r="F19" i="9"/>
  <c r="B19" i="9"/>
  <c r="AI4" i="9"/>
  <c r="AH4" i="9"/>
  <c r="AH19" i="9"/>
  <c r="O19" i="8"/>
  <c r="N19" i="8"/>
  <c r="M19" i="8"/>
  <c r="G19" i="8"/>
  <c r="F19" i="8"/>
  <c r="E19" i="8"/>
  <c r="D19" i="8"/>
  <c r="C19" i="8"/>
  <c r="B19" i="8"/>
  <c r="AI4" i="8"/>
  <c r="AH4" i="8"/>
  <c r="AI4" i="7"/>
  <c r="AH4" i="7"/>
  <c r="Q4" i="7"/>
  <c r="P4" i="7"/>
  <c r="AL4" i="7" s="1"/>
  <c r="O19" i="6"/>
  <c r="N19" i="6"/>
  <c r="M19" i="6"/>
  <c r="G19" i="6"/>
  <c r="F19" i="6"/>
  <c r="E19" i="6"/>
  <c r="D19" i="6"/>
  <c r="C19" i="6"/>
  <c r="B19" i="6"/>
  <c r="AI4" i="6"/>
  <c r="AH4" i="6"/>
  <c r="AI4" i="5"/>
  <c r="AH4" i="5"/>
  <c r="Q4" i="5"/>
  <c r="AH19" i="12"/>
  <c r="AH19" i="13"/>
  <c r="AH19" i="8"/>
  <c r="AH19" i="15"/>
  <c r="AH19" i="6"/>
  <c r="AH19" i="7"/>
  <c r="AJ19" i="7"/>
  <c r="AH19" i="5"/>
  <c r="AI19" i="13"/>
  <c r="AI19" i="10"/>
  <c r="AH19" i="16"/>
  <c r="AI19" i="16"/>
  <c r="AI19" i="5"/>
  <c r="AM4" i="9"/>
  <c r="AI19" i="9"/>
  <c r="AJ4" i="12"/>
  <c r="AJ4" i="7"/>
  <c r="AJ4" i="13"/>
  <c r="AI19" i="12"/>
  <c r="AJ4" i="15"/>
  <c r="AJ4" i="8"/>
  <c r="AJ4" i="6"/>
  <c r="AJ4" i="5"/>
  <c r="AI19" i="15"/>
  <c r="AI19" i="8"/>
  <c r="AI19" i="6"/>
  <c r="AL4" i="8"/>
  <c r="AO4" i="8" s="1"/>
  <c r="AL4" i="6"/>
  <c r="AO4" i="6" s="1"/>
  <c r="AL4" i="13"/>
  <c r="AJ4" i="9"/>
  <c r="AL4" i="9"/>
  <c r="O19" i="4"/>
  <c r="N19" i="4"/>
  <c r="M19" i="4"/>
  <c r="G19" i="4"/>
  <c r="F19" i="4"/>
  <c r="E19" i="4"/>
  <c r="D19" i="4"/>
  <c r="C19" i="4"/>
  <c r="AI4" i="4"/>
  <c r="AH4" i="4"/>
  <c r="Q4" i="4"/>
  <c r="AM4" i="4"/>
  <c r="P4" i="4"/>
  <c r="AI4" i="3"/>
  <c r="AH4" i="3"/>
  <c r="Q4" i="3"/>
  <c r="P4" i="3"/>
  <c r="AH19" i="3"/>
  <c r="AH19" i="4"/>
  <c r="AI19" i="3"/>
  <c r="AJ19" i="10"/>
  <c r="AJ19" i="6"/>
  <c r="AJ19" i="8"/>
  <c r="AJ4" i="3"/>
  <c r="AJ19" i="12"/>
  <c r="AJ19" i="9"/>
  <c r="AJ19" i="13"/>
  <c r="AJ4" i="4"/>
  <c r="AJ19" i="5"/>
  <c r="AJ19" i="16"/>
  <c r="AJ19" i="15"/>
  <c r="AI19" i="4"/>
  <c r="AN4" i="9"/>
  <c r="AO4" i="9"/>
  <c r="E19" i="1"/>
  <c r="F19" i="1"/>
  <c r="G19" i="1"/>
  <c r="H19" i="1"/>
  <c r="I19" i="1"/>
  <c r="O19" i="1"/>
  <c r="D19" i="1"/>
  <c r="C19" i="1"/>
  <c r="B19" i="1"/>
  <c r="AI4" i="1"/>
  <c r="AH4" i="1"/>
  <c r="AH19" i="1"/>
  <c r="AJ19" i="4"/>
  <c r="AJ19" i="3"/>
  <c r="AJ4" i="1"/>
  <c r="AI19" i="1"/>
  <c r="AJ19" i="1"/>
  <c r="AL4" i="1"/>
  <c r="S9" i="4"/>
  <c r="R9" i="4"/>
  <c r="S4" i="4"/>
  <c r="R11" i="1"/>
  <c r="AM11" i="1"/>
  <c r="F119" i="17"/>
  <c r="R4" i="6"/>
  <c r="AO5" i="6"/>
  <c r="R12" i="9"/>
  <c r="S6" i="12"/>
  <c r="R7" i="12"/>
  <c r="S6" i="13"/>
  <c r="S6" i="15"/>
  <c r="AM13" i="15"/>
  <c r="AN13" i="15"/>
  <c r="S10" i="7"/>
  <c r="S15" i="23"/>
  <c r="S4" i="23"/>
  <c r="AP18" i="6"/>
  <c r="AP16" i="6"/>
  <c r="F101" i="17"/>
  <c r="AP4" i="9"/>
  <c r="AP17" i="9"/>
  <c r="R6" i="3"/>
  <c r="AM16" i="10"/>
  <c r="R14" i="5"/>
  <c r="AN14" i="5"/>
  <c r="F200" i="17"/>
  <c r="AL6" i="12"/>
  <c r="R6" i="12"/>
  <c r="AM6" i="12"/>
  <c r="A196" i="17"/>
  <c r="S7" i="12"/>
  <c r="AL7" i="12"/>
  <c r="S4" i="1"/>
  <c r="R4" i="1"/>
  <c r="F175" i="17"/>
  <c r="R10" i="1"/>
  <c r="AN11" i="1"/>
  <c r="AL5" i="8"/>
  <c r="F139" i="17"/>
  <c r="S6" i="8"/>
  <c r="S10" i="9"/>
  <c r="R10" i="9"/>
  <c r="R8" i="9"/>
  <c r="S13" i="4"/>
  <c r="R6" i="4"/>
  <c r="S6" i="4"/>
  <c r="F6" i="17"/>
  <c r="AP14" i="12"/>
  <c r="AP17" i="12"/>
  <c r="AP16" i="12"/>
  <c r="AP18" i="12"/>
  <c r="AP15" i="12"/>
  <c r="AP16" i="1"/>
  <c r="AP18" i="13"/>
  <c r="AP16" i="13"/>
  <c r="AP17" i="13"/>
  <c r="AP16" i="15"/>
  <c r="AP14" i="6"/>
  <c r="AP15" i="1"/>
  <c r="AP18" i="23"/>
  <c r="AP15" i="15"/>
  <c r="AP17" i="1"/>
  <c r="AP7" i="23"/>
  <c r="AP18" i="15"/>
  <c r="AP10" i="15"/>
  <c r="AP17" i="6"/>
  <c r="R6" i="6"/>
  <c r="R13" i="6"/>
  <c r="AL13" i="6"/>
  <c r="S11" i="8"/>
  <c r="AO6" i="8"/>
  <c r="AN6" i="8"/>
  <c r="AP6" i="8"/>
  <c r="F137" i="17"/>
  <c r="S4" i="8"/>
  <c r="AF76" i="17"/>
  <c r="AF77" i="17" s="1"/>
  <c r="F68" i="17"/>
  <c r="F72" i="17"/>
  <c r="S15" i="7"/>
  <c r="R6" i="7"/>
  <c r="F161" i="17"/>
  <c r="R5" i="13"/>
  <c r="F27" i="17"/>
  <c r="S8" i="10"/>
  <c r="R6" i="10"/>
  <c r="R10" i="4"/>
  <c r="F13" i="17"/>
  <c r="R11" i="5"/>
  <c r="F44" i="17"/>
  <c r="AN5" i="6"/>
  <c r="R12" i="16"/>
  <c r="AP4" i="1"/>
  <c r="AN4" i="1"/>
  <c r="A175" i="17"/>
  <c r="AO4" i="1"/>
  <c r="P19" i="12"/>
  <c r="M209" i="17"/>
  <c r="L209" i="17"/>
  <c r="L133" i="17"/>
  <c r="L134" i="17"/>
  <c r="S11" i="15"/>
  <c r="F108" i="17"/>
  <c r="AL4" i="23"/>
  <c r="R4" i="23"/>
  <c r="F226" i="17"/>
  <c r="AM17" i="23"/>
  <c r="AN17" i="23"/>
  <c r="P19" i="23"/>
  <c r="AL9" i="23"/>
  <c r="AN9" i="23"/>
  <c r="R9" i="23"/>
  <c r="AP4" i="6"/>
  <c r="F81" i="17"/>
  <c r="S13" i="6"/>
  <c r="AO7" i="6"/>
  <c r="S11" i="1"/>
  <c r="F176" i="17"/>
  <c r="R5" i="7"/>
  <c r="F62" i="17"/>
  <c r="S76" i="17"/>
  <c r="S77" i="17" s="1"/>
  <c r="AE76" i="17"/>
  <c r="AE77" i="17" s="1"/>
  <c r="F70" i="17"/>
  <c r="O76" i="17"/>
  <c r="O77" i="17" s="1"/>
  <c r="AA76" i="17"/>
  <c r="AA77" i="17" s="1"/>
  <c r="AP9" i="7"/>
  <c r="F66" i="17"/>
  <c r="AO9" i="7"/>
  <c r="AM12" i="12"/>
  <c r="F202" i="17"/>
  <c r="S10" i="12"/>
  <c r="AM10" i="12"/>
  <c r="F165" i="17"/>
  <c r="N171" i="17"/>
  <c r="N172" i="17"/>
  <c r="S9" i="13"/>
  <c r="AM9" i="13"/>
  <c r="AM9" i="4"/>
  <c r="AL4" i="4"/>
  <c r="R4" i="4"/>
  <c r="R5" i="4"/>
  <c r="F129" i="17"/>
  <c r="AM17" i="3"/>
  <c r="A131" i="17"/>
  <c r="R17" i="3"/>
  <c r="AN17" i="3"/>
  <c r="F126" i="17"/>
  <c r="K133" i="17"/>
  <c r="K134" i="17"/>
  <c r="AG133" i="17"/>
  <c r="AG134" i="17" s="1"/>
  <c r="AM9" i="16"/>
  <c r="F259" i="17"/>
  <c r="R10" i="16"/>
  <c r="S10" i="16"/>
  <c r="M266" i="17"/>
  <c r="M267" i="17"/>
  <c r="AF38" i="17"/>
  <c r="AF39" i="17" s="1"/>
  <c r="S6" i="10"/>
  <c r="AL6" i="10"/>
  <c r="A240" i="17"/>
  <c r="AL12" i="9"/>
  <c r="P19" i="9"/>
  <c r="S12" i="9"/>
  <c r="R16" i="9"/>
  <c r="S10" i="5"/>
  <c r="F45" i="17"/>
  <c r="R7" i="5"/>
  <c r="AP6" i="15"/>
  <c r="AO6" i="15"/>
  <c r="AN6" i="15"/>
  <c r="A101" i="17"/>
  <c r="R6" i="15"/>
  <c r="S12" i="15"/>
  <c r="R8" i="8"/>
  <c r="R4" i="8"/>
  <c r="S12" i="8"/>
  <c r="P19" i="8"/>
  <c r="AL9" i="8"/>
  <c r="R5" i="8"/>
  <c r="J199" i="17"/>
  <c r="J209" i="17"/>
  <c r="I199" i="17"/>
  <c r="I209" i="17"/>
  <c r="I210" i="17"/>
  <c r="F214" i="17"/>
  <c r="F221" i="17"/>
  <c r="S8" i="12"/>
  <c r="R8" i="12"/>
  <c r="AM7" i="12"/>
  <c r="AO7" i="12"/>
  <c r="R12" i="12"/>
  <c r="R9" i="12"/>
  <c r="K209" i="17"/>
  <c r="K76" i="17"/>
  <c r="L76" i="17"/>
  <c r="L77" i="17"/>
  <c r="AB76" i="17"/>
  <c r="AB77" i="17" s="1"/>
  <c r="S5" i="7"/>
  <c r="W76" i="17"/>
  <c r="W77" i="17" s="1"/>
  <c r="J76" i="17"/>
  <c r="J77" i="17"/>
  <c r="V76" i="17"/>
  <c r="V77" i="17" s="1"/>
  <c r="M76" i="17"/>
  <c r="Y76" i="17"/>
  <c r="Y77" i="17" s="1"/>
  <c r="R13" i="7"/>
  <c r="AM13" i="7"/>
  <c r="S10" i="6"/>
  <c r="AP10" i="6"/>
  <c r="S95" i="17"/>
  <c r="S96" i="17" s="1"/>
  <c r="R7" i="6"/>
  <c r="AN4" i="6"/>
  <c r="F80" i="17"/>
  <c r="Y95" i="17"/>
  <c r="Y96" i="17" s="1"/>
  <c r="AE95" i="17"/>
  <c r="AE96" i="17" s="1"/>
  <c r="P95" i="17"/>
  <c r="P96" i="17" s="1"/>
  <c r="AB95" i="17"/>
  <c r="AB96" i="17" s="1"/>
  <c r="F244" i="17"/>
  <c r="S16" i="9"/>
  <c r="F236" i="17"/>
  <c r="F235" i="17"/>
  <c r="F157" i="17"/>
  <c r="R8" i="13"/>
  <c r="S8" i="13"/>
  <c r="F182" i="17"/>
  <c r="F181" i="17"/>
  <c r="M190" i="17"/>
  <c r="M191" i="17"/>
  <c r="F179" i="17"/>
  <c r="S5" i="1"/>
  <c r="AM5" i="1"/>
  <c r="R11" i="15"/>
  <c r="AM11" i="15"/>
  <c r="AP13" i="15"/>
  <c r="A108" i="17"/>
  <c r="S16" i="3"/>
  <c r="R16" i="3"/>
  <c r="S15" i="3"/>
  <c r="F120" i="17"/>
  <c r="S11" i="3"/>
  <c r="AM11" i="3"/>
  <c r="A125" i="17"/>
  <c r="S14" i="3"/>
  <c r="S9" i="3"/>
  <c r="F124" i="17"/>
  <c r="N133" i="17"/>
  <c r="N134" i="17"/>
  <c r="Z133" i="17"/>
  <c r="Z134" i="17" s="1"/>
  <c r="F52" i="17"/>
  <c r="F50" i="17"/>
  <c r="S12" i="5"/>
  <c r="AL11" i="5"/>
  <c r="S11" i="5"/>
  <c r="S7" i="5"/>
  <c r="L266" i="17"/>
  <c r="L267" i="17"/>
  <c r="K266" i="17"/>
  <c r="K267" i="17"/>
  <c r="AE19" i="17"/>
  <c r="AE20" i="17" s="1"/>
  <c r="AL11" i="4"/>
  <c r="F11" i="17"/>
  <c r="R11" i="4"/>
  <c r="AO9" i="4"/>
  <c r="F9" i="17"/>
  <c r="K19" i="17"/>
  <c r="AN13" i="4"/>
  <c r="AP15" i="10"/>
  <c r="A34" i="17"/>
  <c r="AN15" i="10"/>
  <c r="AO15" i="10"/>
  <c r="R15" i="10"/>
  <c r="S15" i="10"/>
  <c r="AP5" i="10"/>
  <c r="A24" i="17"/>
  <c r="F24" i="17"/>
  <c r="AO5" i="10"/>
  <c r="AN5" i="10"/>
  <c r="AD38" i="17"/>
  <c r="AD39" i="17" s="1"/>
  <c r="S5" i="10"/>
  <c r="R5" i="10"/>
  <c r="F32" i="17"/>
  <c r="A28" i="17"/>
  <c r="AP9" i="10"/>
  <c r="AO9" i="10"/>
  <c r="AN9" i="10"/>
  <c r="AE38" i="17"/>
  <c r="AE39" i="17" s="1"/>
  <c r="R9" i="10"/>
  <c r="F28" i="17"/>
  <c r="S9" i="10"/>
  <c r="T38" i="17"/>
  <c r="T39" i="17" s="1"/>
  <c r="A35" i="17"/>
  <c r="AN16" i="10"/>
  <c r="F35" i="17"/>
  <c r="R14" i="8"/>
  <c r="R11" i="8"/>
  <c r="R14" i="15"/>
  <c r="A109" i="17"/>
  <c r="AN14" i="15"/>
  <c r="AO14" i="15"/>
  <c r="AP14" i="15"/>
  <c r="AM10" i="10"/>
  <c r="F67" i="17"/>
  <c r="T76" i="17"/>
  <c r="T77" i="17" s="1"/>
  <c r="I76" i="17"/>
  <c r="I77" i="17"/>
  <c r="U76" i="17"/>
  <c r="U77" i="17" s="1"/>
  <c r="AG76" i="17"/>
  <c r="AG77" i="17" s="1"/>
  <c r="R10" i="7"/>
  <c r="R14" i="10"/>
  <c r="J38" i="17"/>
  <c r="J39" i="17"/>
  <c r="V38" i="17"/>
  <c r="V39" i="17" s="1"/>
  <c r="A63" i="17"/>
  <c r="AL6" i="7"/>
  <c r="R76" i="17"/>
  <c r="R77" i="17" s="1"/>
  <c r="AD76" i="17"/>
  <c r="AD77" i="17" s="1"/>
  <c r="S6" i="7"/>
  <c r="P19" i="7"/>
  <c r="AL8" i="7"/>
  <c r="N76" i="17"/>
  <c r="N77" i="17" s="1"/>
  <c r="Z76" i="17"/>
  <c r="Z77" i="17" s="1"/>
  <c r="Q76" i="17"/>
  <c r="Q77" i="17" s="1"/>
  <c r="AC76" i="17"/>
  <c r="AC77" i="17" s="1"/>
  <c r="R8" i="7"/>
  <c r="S8" i="7"/>
  <c r="F30" i="17"/>
  <c r="L38" i="17"/>
  <c r="L39" i="17"/>
  <c r="M38" i="17"/>
  <c r="M39" i="17"/>
  <c r="Y38" i="17"/>
  <c r="Y39" i="17" s="1"/>
  <c r="AC38" i="17"/>
  <c r="AC39" i="17" s="1"/>
  <c r="S38" i="17"/>
  <c r="S39" i="17" s="1"/>
  <c r="S4" i="7"/>
  <c r="A36" i="17"/>
  <c r="AO17" i="10"/>
  <c r="AP17" i="10"/>
  <c r="AN17" i="10"/>
  <c r="R17" i="10"/>
  <c r="S17" i="10"/>
  <c r="AM10" i="1"/>
  <c r="S10" i="1"/>
  <c r="R7" i="1"/>
  <c r="S7" i="1"/>
  <c r="R14" i="1"/>
  <c r="AM14" i="1"/>
  <c r="A185" i="17"/>
  <c r="N190" i="17"/>
  <c r="N191" i="17"/>
  <c r="J190" i="17"/>
  <c r="J191" i="17"/>
  <c r="K190" i="17"/>
  <c r="K191" i="17"/>
  <c r="L190" i="17"/>
  <c r="L191" i="17"/>
  <c r="A128" i="17"/>
  <c r="AL14" i="3"/>
  <c r="V133" i="17"/>
  <c r="V134" i="17" s="1"/>
  <c r="R14" i="3"/>
  <c r="A127" i="17"/>
  <c r="AP13" i="3"/>
  <c r="R13" i="3"/>
  <c r="AN13" i="3"/>
  <c r="F127" i="17"/>
  <c r="AO17" i="3"/>
  <c r="F131" i="17"/>
  <c r="AP17" i="3"/>
  <c r="R12" i="3"/>
  <c r="AB133" i="17"/>
  <c r="AB134" i="17" s="1"/>
  <c r="AM12" i="3"/>
  <c r="M133" i="17"/>
  <c r="M134" i="17"/>
  <c r="Y133" i="17"/>
  <c r="Y134" i="17" s="1"/>
  <c r="R133" i="17"/>
  <c r="R134" i="17" s="1"/>
  <c r="AD133" i="17"/>
  <c r="AD134" i="17" s="1"/>
  <c r="R5" i="3"/>
  <c r="AM5" i="3"/>
  <c r="W133" i="17"/>
  <c r="W134" i="17" s="1"/>
  <c r="Q19" i="3"/>
  <c r="AO15" i="3"/>
  <c r="P19" i="3"/>
  <c r="I133" i="17"/>
  <c r="I134" i="17"/>
  <c r="R15" i="3"/>
  <c r="AM15" i="3"/>
  <c r="AN15" i="3"/>
  <c r="Q133" i="17"/>
  <c r="Q134" i="17" s="1"/>
  <c r="AC133" i="17"/>
  <c r="AC134" i="17" s="1"/>
  <c r="AM10" i="16"/>
  <c r="AN10" i="16"/>
  <c r="I266" i="17"/>
  <c r="I267" i="17"/>
  <c r="S12" i="16"/>
  <c r="AM12" i="16"/>
  <c r="S7" i="16"/>
  <c r="AM7" i="16"/>
  <c r="A254" i="17"/>
  <c r="F254" i="17"/>
  <c r="S7" i="9"/>
  <c r="AM7" i="9"/>
  <c r="AM11" i="9"/>
  <c r="R11" i="9"/>
  <c r="A238" i="17"/>
  <c r="AO10" i="9"/>
  <c r="AP10" i="9"/>
  <c r="AN10" i="9"/>
  <c r="F238" i="17"/>
  <c r="AP8" i="9"/>
  <c r="A236" i="17"/>
  <c r="AN8" i="9"/>
  <c r="AO8" i="9"/>
  <c r="S8" i="9"/>
  <c r="F237" i="17"/>
  <c r="AN16" i="9"/>
  <c r="A244" i="17"/>
  <c r="AP16" i="9"/>
  <c r="AO16" i="9"/>
  <c r="AP5" i="6"/>
  <c r="N95" i="17"/>
  <c r="Z95" i="17"/>
  <c r="Z96" i="17" s="1"/>
  <c r="AC95" i="17"/>
  <c r="AC96" i="17" s="1"/>
  <c r="W95" i="17"/>
  <c r="W96" i="17" s="1"/>
  <c r="S11" i="6"/>
  <c r="AL11" i="6"/>
  <c r="R9" i="6"/>
  <c r="AM6" i="6"/>
  <c r="A82" i="17"/>
  <c r="J95" i="17"/>
  <c r="J96" i="17" s="1"/>
  <c r="V95" i="17"/>
  <c r="V96" i="17" s="1"/>
  <c r="T95" i="17"/>
  <c r="T96" i="17" s="1"/>
  <c r="AF95" i="17"/>
  <c r="AF96" i="17" s="1"/>
  <c r="S6" i="6"/>
  <c r="Q19" i="6"/>
  <c r="F82" i="17"/>
  <c r="F84" i="17"/>
  <c r="R95" i="17"/>
  <c r="R96" i="17" s="1"/>
  <c r="AD95" i="17"/>
  <c r="AD96" i="17" s="1"/>
  <c r="F88" i="17"/>
  <c r="U95" i="17"/>
  <c r="U96" i="17" s="1"/>
  <c r="J115" i="17"/>
  <c r="F103" i="17"/>
  <c r="N114" i="17"/>
  <c r="N115" i="17"/>
  <c r="R7" i="4"/>
  <c r="A4" i="17"/>
  <c r="AN4" i="4"/>
  <c r="AO4" i="4"/>
  <c r="I19" i="17"/>
  <c r="S12" i="23"/>
  <c r="AM12" i="23"/>
  <c r="F223" i="17"/>
  <c r="R13" i="23"/>
  <c r="AM13" i="23"/>
  <c r="AP9" i="23"/>
  <c r="A218" i="17"/>
  <c r="A226" i="17"/>
  <c r="AP17" i="23"/>
  <c r="S17" i="23"/>
  <c r="S10" i="13"/>
  <c r="AP7" i="13"/>
  <c r="A159" i="17"/>
  <c r="F159" i="17"/>
  <c r="AN7" i="13"/>
  <c r="AO7" i="13"/>
  <c r="M171" i="17"/>
  <c r="S7" i="13"/>
  <c r="R7" i="13"/>
  <c r="I171" i="17"/>
  <c r="P19" i="13"/>
  <c r="R12" i="13"/>
  <c r="S12" i="13"/>
  <c r="AP14" i="13"/>
  <c r="A166" i="17"/>
  <c r="AO14" i="13"/>
  <c r="F166" i="17"/>
  <c r="S14" i="13"/>
  <c r="F158" i="17"/>
  <c r="J171" i="17"/>
  <c r="R6" i="13"/>
  <c r="AM6" i="13"/>
  <c r="AN6" i="13"/>
  <c r="AN5" i="13"/>
  <c r="A157" i="17"/>
  <c r="AP5" i="13"/>
  <c r="AO5" i="13"/>
  <c r="S5" i="13"/>
  <c r="Z57" i="17"/>
  <c r="Z58" i="17" s="1"/>
  <c r="Y57" i="17"/>
  <c r="Y58" i="17" s="1"/>
  <c r="J57" i="17"/>
  <c r="J58" i="17"/>
  <c r="V57" i="17"/>
  <c r="V58" i="17" s="1"/>
  <c r="S6" i="5"/>
  <c r="T57" i="17"/>
  <c r="T58" i="17" s="1"/>
  <c r="R6" i="5"/>
  <c r="M57" i="17"/>
  <c r="M58" i="17"/>
  <c r="AP14" i="5"/>
  <c r="AO14" i="5"/>
  <c r="AB57" i="17"/>
  <c r="AB58" i="17" s="1"/>
  <c r="S14" i="5"/>
  <c r="A48" i="17"/>
  <c r="Q57" i="17"/>
  <c r="Q58" i="17" s="1"/>
  <c r="R10" i="5"/>
  <c r="AF57" i="17"/>
  <c r="AF58" i="17" s="1"/>
  <c r="AG57" i="17"/>
  <c r="AG58" i="17" s="1"/>
  <c r="AL10" i="5"/>
  <c r="F145" i="17"/>
  <c r="S14" i="8"/>
  <c r="K152" i="17"/>
  <c r="K153" i="17"/>
  <c r="L152" i="17"/>
  <c r="L153" i="17"/>
  <c r="I152" i="17"/>
  <c r="I153" i="17"/>
  <c r="AN6" i="12"/>
  <c r="AP9" i="12"/>
  <c r="A199" i="17"/>
  <c r="AO9" i="12"/>
  <c r="S9" i="12"/>
  <c r="AN9" i="12"/>
  <c r="N209" i="17"/>
  <c r="R5" i="12"/>
  <c r="AM5" i="12"/>
  <c r="AN14" i="9"/>
  <c r="F242" i="17"/>
  <c r="R14" i="9"/>
  <c r="AM14" i="9"/>
  <c r="AO14" i="9"/>
  <c r="R9" i="9"/>
  <c r="S9" i="9"/>
  <c r="R13" i="9"/>
  <c r="AM13" i="9"/>
  <c r="S6" i="23"/>
  <c r="AM6" i="23"/>
  <c r="AG228" i="17"/>
  <c r="AG229" i="17" s="1"/>
  <c r="R5" i="23"/>
  <c r="S5" i="23"/>
  <c r="AM10" i="23"/>
  <c r="AF228" i="17"/>
  <c r="AF229" i="17" s="1"/>
  <c r="AM14" i="23"/>
  <c r="R14" i="23"/>
  <c r="AC228" i="17"/>
  <c r="AC229" i="17" s="1"/>
  <c r="S9" i="23"/>
  <c r="AO9" i="23"/>
  <c r="R11" i="16"/>
  <c r="S11" i="16"/>
  <c r="S5" i="16"/>
  <c r="H266" i="17"/>
  <c r="J266" i="17"/>
  <c r="J267" i="17"/>
  <c r="AN7" i="16"/>
  <c r="H267" i="17"/>
  <c r="AM5" i="5"/>
  <c r="L18" i="26"/>
  <c r="I38" i="17"/>
  <c r="I39" i="17"/>
  <c r="U38" i="17"/>
  <c r="U39" i="17" s="1"/>
  <c r="AG38" i="17"/>
  <c r="AG39" i="17" s="1"/>
  <c r="Q38" i="17"/>
  <c r="Q39" i="17" s="1"/>
  <c r="AL12" i="10"/>
  <c r="AB38" i="17"/>
  <c r="AB39" i="17" s="1"/>
  <c r="R38" i="17"/>
  <c r="R39" i="17" s="1"/>
  <c r="K38" i="17"/>
  <c r="K39" i="17"/>
  <c r="W38" i="17"/>
  <c r="W39" i="17" s="1"/>
  <c r="N38" i="17"/>
  <c r="N39" i="17" s="1"/>
  <c r="L14" i="18" s="1"/>
  <c r="Z38" i="17"/>
  <c r="Z39" i="17" s="1"/>
  <c r="AA38" i="17"/>
  <c r="AA39" i="17" s="1"/>
  <c r="R13" i="10"/>
  <c r="AM13" i="10"/>
  <c r="AO13" i="10"/>
  <c r="S14" i="10"/>
  <c r="AM14" i="10"/>
  <c r="AO14" i="10"/>
  <c r="F33" i="17"/>
  <c r="P19" i="10"/>
  <c r="R12" i="15"/>
  <c r="AD114" i="17"/>
  <c r="AD115" i="17" s="1"/>
  <c r="R5" i="15"/>
  <c r="P114" i="17"/>
  <c r="P115" i="17" s="1"/>
  <c r="AB114" i="17"/>
  <c r="AB115" i="17" s="1"/>
  <c r="AL5" i="15"/>
  <c r="Q19" i="15"/>
  <c r="AE114" i="17"/>
  <c r="AE115" i="17" s="1"/>
  <c r="AC114" i="17"/>
  <c r="AC115" i="17" s="1"/>
  <c r="M114" i="17"/>
  <c r="M115" i="17"/>
  <c r="Y114" i="17"/>
  <c r="Y115" i="17" s="1"/>
  <c r="R9" i="15"/>
  <c r="AM9" i="15"/>
  <c r="S9" i="15"/>
  <c r="P19" i="15"/>
  <c r="F99" i="17"/>
  <c r="L114" i="17"/>
  <c r="L115" i="17"/>
  <c r="X114" i="17"/>
  <c r="X115" i="17" s="1"/>
  <c r="H114" i="17"/>
  <c r="T114" i="17"/>
  <c r="T115" i="17" s="1"/>
  <c r="AF114" i="17"/>
  <c r="AF115" i="17" s="1"/>
  <c r="I114" i="17"/>
  <c r="I115" i="17"/>
  <c r="U114" i="17"/>
  <c r="U115" i="17" s="1"/>
  <c r="AM4" i="15"/>
  <c r="S4" i="15"/>
  <c r="H115" i="17"/>
  <c r="AM7" i="15"/>
  <c r="AM12" i="8"/>
  <c r="R7" i="8"/>
  <c r="AM7" i="8"/>
  <c r="M152" i="17"/>
  <c r="M153" i="17"/>
  <c r="H153" i="17"/>
  <c r="S13" i="8"/>
  <c r="L10" i="26"/>
  <c r="H152" i="17"/>
  <c r="F10" i="17"/>
  <c r="A5" i="17"/>
  <c r="J19" i="17"/>
  <c r="S5" i="4"/>
  <c r="AL5" i="4"/>
  <c r="AP5" i="4"/>
  <c r="A6" i="17"/>
  <c r="AO6" i="4"/>
  <c r="AP6" i="4"/>
  <c r="AN6" i="4"/>
  <c r="M19" i="17"/>
  <c r="Y19" i="17"/>
  <c r="Y20" i="17" s="1"/>
  <c r="V19" i="17"/>
  <c r="V20" i="17" s="1"/>
  <c r="S7" i="4"/>
  <c r="L19" i="17"/>
  <c r="X19" i="17"/>
  <c r="X20" i="17" s="1"/>
  <c r="AL7" i="4"/>
  <c r="P19" i="4"/>
  <c r="R14" i="4"/>
  <c r="H20" i="17"/>
  <c r="S14" i="4"/>
  <c r="AL14" i="4"/>
  <c r="P19" i="17"/>
  <c r="P20" i="17" s="1"/>
  <c r="AB19" i="17"/>
  <c r="AB20" i="17" s="1"/>
  <c r="H19" i="17"/>
  <c r="Z19" i="17"/>
  <c r="Z20" i="17" s="1"/>
  <c r="AA19" i="17"/>
  <c r="AA20" i="17" s="1"/>
  <c r="N19" i="17"/>
  <c r="A13" i="17"/>
  <c r="AO13" i="4"/>
  <c r="AP13" i="4"/>
  <c r="Q19" i="4"/>
  <c r="R13" i="4"/>
  <c r="K171" i="17"/>
  <c r="L171" i="17"/>
  <c r="R10" i="13"/>
  <c r="AE171" i="17"/>
  <c r="AE172" i="17" s="1"/>
  <c r="AF171" i="17"/>
  <c r="AF172" i="17" s="1"/>
  <c r="AB171" i="17"/>
  <c r="AB172" i="17" s="1"/>
  <c r="H172" i="17"/>
  <c r="L20" i="26"/>
  <c r="AM11" i="13"/>
  <c r="H171" i="17"/>
  <c r="S11" i="13"/>
  <c r="U133" i="17"/>
  <c r="U134" i="17" s="1"/>
  <c r="AM10" i="3"/>
  <c r="X133" i="17"/>
  <c r="X134" i="17" s="1"/>
  <c r="R10" i="3"/>
  <c r="S7" i="3"/>
  <c r="R7" i="3"/>
  <c r="AL7" i="3"/>
  <c r="T133" i="17"/>
  <c r="T134" i="17" s="1"/>
  <c r="AF133" i="17"/>
  <c r="AF134" i="17" s="1"/>
  <c r="AM6" i="3"/>
  <c r="AM16" i="3"/>
  <c r="H133" i="17"/>
  <c r="F125" i="17"/>
  <c r="O133" i="17"/>
  <c r="O134" i="17" s="1"/>
  <c r="AA133" i="17"/>
  <c r="AA134" i="17" s="1"/>
  <c r="H134" i="17"/>
  <c r="J133" i="17"/>
  <c r="AM9" i="3"/>
  <c r="R9" i="3"/>
  <c r="S9" i="1"/>
  <c r="AM9" i="1"/>
  <c r="S190" i="17"/>
  <c r="S191" i="17" s="1"/>
  <c r="AE190" i="17"/>
  <c r="AE191" i="17" s="1"/>
  <c r="S13" i="1"/>
  <c r="AB190" i="17"/>
  <c r="AB191" i="17" s="1"/>
  <c r="P19" i="1"/>
  <c r="AL7" i="1"/>
  <c r="S6" i="1"/>
  <c r="H191" i="17"/>
  <c r="L17" i="26"/>
  <c r="T190" i="17"/>
  <c r="T191" i="17" s="1"/>
  <c r="R190" i="17"/>
  <c r="R191" i="17" s="1"/>
  <c r="AD190" i="17"/>
  <c r="AD191" i="17" s="1"/>
  <c r="I190" i="17"/>
  <c r="I191" i="17"/>
  <c r="U190" i="17"/>
  <c r="U191" i="17" s="1"/>
  <c r="AG190" i="17"/>
  <c r="AG191" i="17" s="1"/>
  <c r="P190" i="17"/>
  <c r="P191" i="17" s="1"/>
  <c r="AO14" i="1"/>
  <c r="F185" i="17"/>
  <c r="S12" i="1"/>
  <c r="H190" i="17"/>
  <c r="AL12" i="1"/>
  <c r="F86" i="17"/>
  <c r="R10" i="6"/>
  <c r="AO10" i="6"/>
  <c r="P19" i="6"/>
  <c r="AN10" i="6"/>
  <c r="AO6" i="6"/>
  <c r="AN6" i="6"/>
  <c r="AP7" i="6"/>
  <c r="A83" i="17"/>
  <c r="S7" i="6"/>
  <c r="K95" i="17"/>
  <c r="O95" i="17"/>
  <c r="F83" i="17"/>
  <c r="AN7" i="6"/>
  <c r="I95" i="17"/>
  <c r="AG95" i="17"/>
  <c r="AG96" i="17" s="1"/>
  <c r="AA95" i="17"/>
  <c r="AA96" i="17" s="1"/>
  <c r="AL9" i="6"/>
  <c r="L95" i="17"/>
  <c r="L96" i="17" s="1"/>
  <c r="X95" i="17"/>
  <c r="X96" i="17" s="1"/>
  <c r="S9" i="6"/>
  <c r="R8" i="6"/>
  <c r="AM8" i="6"/>
  <c r="S8" i="6"/>
  <c r="H96" i="17"/>
  <c r="AN12" i="6"/>
  <c r="H95" i="17"/>
  <c r="AO12" i="6"/>
  <c r="AP12" i="6"/>
  <c r="O57" i="17"/>
  <c r="O58" i="17" s="1"/>
  <c r="N57" i="17"/>
  <c r="N58" i="17" s="1"/>
  <c r="L17" i="18" s="1"/>
  <c r="R57" i="17"/>
  <c r="R58" i="17" s="1"/>
  <c r="AP12" i="5"/>
  <c r="A50" i="17"/>
  <c r="AO12" i="5"/>
  <c r="AN12" i="5"/>
  <c r="X57" i="17"/>
  <c r="X58" i="17" s="1"/>
  <c r="R12" i="5"/>
  <c r="L57" i="17"/>
  <c r="L58" i="17"/>
  <c r="AE57" i="17"/>
  <c r="AE58" i="17" s="1"/>
  <c r="S8" i="5"/>
  <c r="AA57" i="17"/>
  <c r="AA58" i="17" s="1"/>
  <c r="Q19" i="5"/>
  <c r="R4" i="5"/>
  <c r="AD57" i="17"/>
  <c r="AD58" i="17" s="1"/>
  <c r="S57" i="17"/>
  <c r="S58" i="17" s="1"/>
  <c r="H58" i="17"/>
  <c r="AL4" i="5"/>
  <c r="I57" i="17"/>
  <c r="I58" i="17"/>
  <c r="U57" i="17"/>
  <c r="U58" i="17" s="1"/>
  <c r="K57" i="17"/>
  <c r="K58" i="17"/>
  <c r="W57" i="17"/>
  <c r="W58" i="17" s="1"/>
  <c r="L21" i="26"/>
  <c r="P19" i="5"/>
  <c r="M20" i="17"/>
  <c r="N20" i="17"/>
  <c r="F4" i="17"/>
  <c r="AP4" i="4"/>
  <c r="A182" i="17"/>
  <c r="AP11" i="1"/>
  <c r="AO11" i="1"/>
  <c r="M210" i="17"/>
  <c r="AP6" i="12"/>
  <c r="AO6" i="13"/>
  <c r="AO13" i="15"/>
  <c r="AO17" i="23"/>
  <c r="K77" i="17"/>
  <c r="M77" i="17"/>
  <c r="L15" i="18"/>
  <c r="AP16" i="10"/>
  <c r="AO16" i="10"/>
  <c r="I172" i="17"/>
  <c r="J172" i="17"/>
  <c r="M172" i="17"/>
  <c r="L172" i="17"/>
  <c r="L12" i="18"/>
  <c r="K172" i="17"/>
  <c r="F196" i="17"/>
  <c r="AO6" i="12"/>
  <c r="F197" i="17"/>
  <c r="AP6" i="13"/>
  <c r="F89" i="17"/>
  <c r="L20" i="17"/>
  <c r="K20" i="17"/>
  <c r="I20" i="17"/>
  <c r="J20" i="17"/>
  <c r="L9" i="18"/>
  <c r="K96" i="17"/>
  <c r="L210" i="17"/>
  <c r="K210" i="17"/>
  <c r="F218" i="17"/>
  <c r="AO12" i="12"/>
  <c r="AP12" i="12"/>
  <c r="A202" i="17"/>
  <c r="AN12" i="12"/>
  <c r="AP10" i="12"/>
  <c r="AO10" i="12"/>
  <c r="AN10" i="12"/>
  <c r="A200" i="17"/>
  <c r="A161" i="17"/>
  <c r="AN9" i="13"/>
  <c r="AP9" i="13"/>
  <c r="AO9" i="13"/>
  <c r="A9" i="17"/>
  <c r="AN9" i="4"/>
  <c r="AP9" i="4"/>
  <c r="A256" i="17"/>
  <c r="F25" i="17"/>
  <c r="F240" i="17"/>
  <c r="AO12" i="9"/>
  <c r="AN12" i="9"/>
  <c r="AP12" i="9"/>
  <c r="K115" i="17"/>
  <c r="J210" i="17"/>
  <c r="F199" i="17"/>
  <c r="A197" i="17"/>
  <c r="AN7" i="12"/>
  <c r="AP7" i="12"/>
  <c r="I96" i="17"/>
  <c r="AN13" i="7"/>
  <c r="AO13" i="7"/>
  <c r="A70" i="17"/>
  <c r="AP13" i="7"/>
  <c r="AN5" i="1"/>
  <c r="AP5" i="1"/>
  <c r="A176" i="17"/>
  <c r="AO5" i="1"/>
  <c r="AN11" i="15"/>
  <c r="AO11" i="15"/>
  <c r="A106" i="17"/>
  <c r="AP11" i="15"/>
  <c r="AP11" i="3"/>
  <c r="AO11" i="3"/>
  <c r="AN11" i="3"/>
  <c r="R19" i="3"/>
  <c r="F49" i="17"/>
  <c r="A29" i="17"/>
  <c r="AP10" i="10"/>
  <c r="AO6" i="7"/>
  <c r="AN6" i="7"/>
  <c r="F63" i="17"/>
  <c r="AP6" i="7"/>
  <c r="F65" i="17"/>
  <c r="AO10" i="1"/>
  <c r="AP10" i="1"/>
  <c r="AN10" i="1"/>
  <c r="A181" i="17"/>
  <c r="AP14" i="1"/>
  <c r="AN14" i="1"/>
  <c r="F128" i="17"/>
  <c r="AO14" i="3"/>
  <c r="AN14" i="3"/>
  <c r="AP14" i="3"/>
  <c r="A126" i="17"/>
  <c r="AP12" i="3"/>
  <c r="AN12" i="3"/>
  <c r="AO12" i="3"/>
  <c r="AN5" i="3"/>
  <c r="AP5" i="3"/>
  <c r="AO5" i="3"/>
  <c r="A119" i="17"/>
  <c r="A129" i="17"/>
  <c r="AP15" i="3"/>
  <c r="A257" i="17"/>
  <c r="AP10" i="16"/>
  <c r="AO10" i="16"/>
  <c r="AP12" i="16"/>
  <c r="A259" i="17"/>
  <c r="AN12" i="16"/>
  <c r="AO12" i="16"/>
  <c r="AP7" i="16"/>
  <c r="AO7" i="16"/>
  <c r="AP7" i="9"/>
  <c r="AO7" i="9"/>
  <c r="AN7" i="9"/>
  <c r="A235" i="17"/>
  <c r="A239" i="17"/>
  <c r="R19" i="6"/>
  <c r="F87" i="17"/>
  <c r="AP6" i="6"/>
  <c r="R19" i="15"/>
  <c r="A221" i="17"/>
  <c r="AO12" i="23"/>
  <c r="AN12" i="23"/>
  <c r="AP12" i="23"/>
  <c r="A222" i="17"/>
  <c r="A158" i="17"/>
  <c r="AN10" i="5"/>
  <c r="F48" i="17"/>
  <c r="AO10" i="5"/>
  <c r="AP10" i="5"/>
  <c r="N210" i="17"/>
  <c r="A195" i="17"/>
  <c r="A242" i="17"/>
  <c r="AP14" i="9"/>
  <c r="AO13" i="9"/>
  <c r="AP13" i="9"/>
  <c r="AN13" i="9"/>
  <c r="A241" i="17"/>
  <c r="AP6" i="23"/>
  <c r="A215" i="17"/>
  <c r="AO6" i="23"/>
  <c r="AN6" i="23"/>
  <c r="A219" i="17"/>
  <c r="AP10" i="23"/>
  <c r="AN10" i="23"/>
  <c r="AO10" i="23"/>
  <c r="AP14" i="23"/>
  <c r="AO14" i="23"/>
  <c r="A223" i="17"/>
  <c r="AN14" i="23"/>
  <c r="L10" i="18"/>
  <c r="L14" i="26"/>
  <c r="A43" i="17"/>
  <c r="AP5" i="5"/>
  <c r="F31" i="17"/>
  <c r="AP13" i="10"/>
  <c r="A32" i="17"/>
  <c r="AN13" i="10"/>
  <c r="AP14" i="10"/>
  <c r="A33" i="17"/>
  <c r="AN14" i="10"/>
  <c r="F100" i="17"/>
  <c r="A104" i="17"/>
  <c r="A99" i="17"/>
  <c r="AP4" i="15"/>
  <c r="AN4" i="15"/>
  <c r="AO4" i="15"/>
  <c r="A102" i="17"/>
  <c r="L11" i="18"/>
  <c r="L16" i="26"/>
  <c r="AO12" i="8"/>
  <c r="AP12" i="8"/>
  <c r="AN12" i="8"/>
  <c r="A145" i="17"/>
  <c r="A140" i="17"/>
  <c r="F5" i="17"/>
  <c r="AO5" i="4"/>
  <c r="AN5" i="4"/>
  <c r="L19" i="26"/>
  <c r="R19" i="4"/>
  <c r="F7" i="17"/>
  <c r="F14" i="17"/>
  <c r="A163" i="17"/>
  <c r="AP10" i="3"/>
  <c r="A124" i="17"/>
  <c r="AO10" i="3"/>
  <c r="AN10" i="3"/>
  <c r="F121" i="17"/>
  <c r="AO6" i="3"/>
  <c r="AN6" i="3"/>
  <c r="A120" i="17"/>
  <c r="AP6" i="3"/>
  <c r="A130" i="17"/>
  <c r="AO16" i="3"/>
  <c r="AP16" i="3"/>
  <c r="AN16" i="3"/>
  <c r="L13" i="26"/>
  <c r="L21" i="18"/>
  <c r="J134" i="17"/>
  <c r="A123" i="17"/>
  <c r="AO9" i="1"/>
  <c r="AN9" i="1"/>
  <c r="AP9" i="1"/>
  <c r="A180" i="17"/>
  <c r="L16" i="18"/>
  <c r="F178" i="17"/>
  <c r="F183" i="17"/>
  <c r="AL19" i="6"/>
  <c r="F85" i="17"/>
  <c r="L9" i="26"/>
  <c r="AP8" i="6"/>
  <c r="AN8" i="6"/>
  <c r="A84" i="17"/>
  <c r="AO8" i="6"/>
  <c r="R19" i="5"/>
  <c r="F42" i="17"/>
  <c r="L13" i="18"/>
  <c r="F96" i="17"/>
  <c r="D9" i="26" s="1"/>
  <c r="E9" i="26"/>
  <c r="E19" i="18"/>
  <c r="D19" i="18"/>
  <c r="M229" i="17" l="1"/>
  <c r="L229" i="17"/>
  <c r="K229" i="17"/>
  <c r="J229" i="17"/>
  <c r="F177" i="17"/>
  <c r="AM6" i="1"/>
  <c r="R6" i="1"/>
  <c r="AF190" i="17"/>
  <c r="AF191" i="17" s="1"/>
  <c r="AC190" i="17"/>
  <c r="AC191" i="17" s="1"/>
  <c r="AA190" i="17"/>
  <c r="AA191" i="17" s="1"/>
  <c r="Z190" i="17"/>
  <c r="Z191" i="17" s="1"/>
  <c r="Y190" i="17"/>
  <c r="Y191" i="17" s="1"/>
  <c r="X190" i="17"/>
  <c r="X191" i="17" s="1"/>
  <c r="W190" i="17"/>
  <c r="W191" i="17" s="1"/>
  <c r="V190" i="17"/>
  <c r="V191" i="17" s="1"/>
  <c r="Q190" i="17"/>
  <c r="Q191" i="17" s="1"/>
  <c r="O190" i="17"/>
  <c r="O191" i="17" s="1"/>
  <c r="R12" i="1"/>
  <c r="AM12" i="1"/>
  <c r="A16" i="18"/>
  <c r="A17" i="26"/>
  <c r="F184" i="17"/>
  <c r="F191" i="17" s="1"/>
  <c r="AL19" i="1"/>
  <c r="AM13" i="1"/>
  <c r="R13" i="1"/>
  <c r="AP7" i="1"/>
  <c r="A178" i="17"/>
  <c r="AO7" i="1"/>
  <c r="AN7" i="1"/>
  <c r="AM8" i="1"/>
  <c r="R8" i="1"/>
  <c r="S8" i="1"/>
  <c r="Q19" i="1"/>
  <c r="R19" i="1" s="1"/>
  <c r="F217" i="17"/>
  <c r="F215" i="17"/>
  <c r="A213" i="17"/>
  <c r="AP4" i="23"/>
  <c r="AO4" i="23"/>
  <c r="AN4" i="23"/>
  <c r="AM11" i="23"/>
  <c r="S11" i="23"/>
  <c r="R11" i="23"/>
  <c r="AN11" i="23"/>
  <c r="F220" i="17"/>
  <c r="AO5" i="23"/>
  <c r="AN5" i="23"/>
  <c r="AP5" i="23"/>
  <c r="A214" i="17"/>
  <c r="AM11" i="12"/>
  <c r="S11" i="12"/>
  <c r="AD209" i="17"/>
  <c r="AD210" i="17" s="1"/>
  <c r="AA209" i="17"/>
  <c r="AA210" i="17" s="1"/>
  <c r="W209" i="17"/>
  <c r="W210" i="17" s="1"/>
  <c r="AG209" i="17"/>
  <c r="AG210" i="17" s="1"/>
  <c r="AB209" i="17"/>
  <c r="AB210" i="17" s="1"/>
  <c r="Y209" i="17"/>
  <c r="Y210" i="17" s="1"/>
  <c r="V209" i="17"/>
  <c r="V210" i="17" s="1"/>
  <c r="T209" i="17"/>
  <c r="T210" i="17" s="1"/>
  <c r="R209" i="17"/>
  <c r="R210" i="17" s="1"/>
  <c r="P209" i="17"/>
  <c r="P210" i="17" s="1"/>
  <c r="AF209" i="17"/>
  <c r="AF210" i="17" s="1"/>
  <c r="AE209" i="17"/>
  <c r="AE210" i="17" s="1"/>
  <c r="AC209" i="17"/>
  <c r="AC210" i="17" s="1"/>
  <c r="Z209" i="17"/>
  <c r="Z210" i="17" s="1"/>
  <c r="X209" i="17"/>
  <c r="X210" i="17" s="1"/>
  <c r="U209" i="17"/>
  <c r="U210" i="17" s="1"/>
  <c r="S209" i="17"/>
  <c r="S210" i="17" s="1"/>
  <c r="Q209" i="17"/>
  <c r="Q210" i="17" s="1"/>
  <c r="O209" i="17"/>
  <c r="AM4" i="12"/>
  <c r="S4" i="12"/>
  <c r="AL4" i="12"/>
  <c r="R4" i="12"/>
  <c r="F203" i="17"/>
  <c r="R13" i="12"/>
  <c r="AM13" i="12"/>
  <c r="S13" i="12"/>
  <c r="AN8" i="12"/>
  <c r="AO8" i="12"/>
  <c r="F198" i="17"/>
  <c r="AP8" i="12"/>
  <c r="AM19" i="12"/>
  <c r="A198" i="17"/>
  <c r="A12" i="26"/>
  <c r="A13" i="18"/>
  <c r="O210" i="17"/>
  <c r="AL19" i="12"/>
  <c r="AP5" i="12"/>
  <c r="AO5" i="12"/>
  <c r="AN5" i="12"/>
  <c r="F195" i="17"/>
  <c r="Q19" i="12"/>
  <c r="R19" i="12" s="1"/>
  <c r="S5" i="12"/>
  <c r="F12" i="17"/>
  <c r="R12" i="4"/>
  <c r="S12" i="4"/>
  <c r="AM12" i="4"/>
  <c r="AD19" i="17"/>
  <c r="AD20" i="17" s="1"/>
  <c r="T19" i="17"/>
  <c r="T20" i="17" s="1"/>
  <c r="U19" i="17"/>
  <c r="U20" i="17" s="1"/>
  <c r="AF19" i="17"/>
  <c r="AF20" i="17" s="1"/>
  <c r="AG19" i="17"/>
  <c r="AG20" i="17" s="1"/>
  <c r="AN7" i="4"/>
  <c r="AO7" i="4"/>
  <c r="AP7" i="4"/>
  <c r="A7" i="17"/>
  <c r="W19" i="17"/>
  <c r="W20" i="17" s="1"/>
  <c r="A14" i="17"/>
  <c r="AP14" i="4"/>
  <c r="AN14" i="4"/>
  <c r="AO14" i="4"/>
  <c r="R19" i="17"/>
  <c r="R20" i="17" s="1"/>
  <c r="S19" i="17"/>
  <c r="S20" i="17" s="1"/>
  <c r="Q19" i="17"/>
  <c r="Q20" i="17" s="1"/>
  <c r="AC19" i="17"/>
  <c r="AC20" i="17" s="1"/>
  <c r="S10" i="4"/>
  <c r="AM10" i="4"/>
  <c r="O19" i="17"/>
  <c r="O20" i="17" s="1"/>
  <c r="AM11" i="4"/>
  <c r="S11" i="4"/>
  <c r="A19" i="26"/>
  <c r="A9" i="18"/>
  <c r="R8" i="4"/>
  <c r="AL8" i="4"/>
  <c r="S8" i="4"/>
  <c r="F122" i="17"/>
  <c r="AM8" i="3"/>
  <c r="S8" i="3"/>
  <c r="R8" i="3"/>
  <c r="A21" i="18"/>
  <c r="A13" i="26"/>
  <c r="S134" i="17"/>
  <c r="AM4" i="3"/>
  <c r="S4" i="3"/>
  <c r="R4" i="3"/>
  <c r="AL4" i="3"/>
  <c r="AP7" i="3"/>
  <c r="AO7" i="3"/>
  <c r="A121" i="17"/>
  <c r="AM19" i="3"/>
  <c r="AN7" i="3"/>
  <c r="AO9" i="3"/>
  <c r="AP9" i="3"/>
  <c r="AN9" i="3"/>
  <c r="F123" i="17"/>
  <c r="AL19" i="3"/>
  <c r="AP5" i="15"/>
  <c r="AN5" i="15"/>
  <c r="A100" i="17"/>
  <c r="AO5" i="15"/>
  <c r="AP9" i="15"/>
  <c r="F104" i="17"/>
  <c r="AN9" i="15"/>
  <c r="AO9" i="15"/>
  <c r="AN12" i="15"/>
  <c r="F107" i="17"/>
  <c r="AO12" i="15"/>
  <c r="AP12" i="15"/>
  <c r="A107" i="17"/>
  <c r="Z114" i="17"/>
  <c r="Z115" i="17" s="1"/>
  <c r="W114" i="17"/>
  <c r="W115" i="17" s="1"/>
  <c r="R114" i="17"/>
  <c r="R115" i="17" s="1"/>
  <c r="O114" i="17"/>
  <c r="AA114" i="17"/>
  <c r="AA115" i="17" s="1"/>
  <c r="V114" i="17"/>
  <c r="V115" i="17" s="1"/>
  <c r="Q114" i="17"/>
  <c r="Q115" i="17" s="1"/>
  <c r="AG114" i="17"/>
  <c r="AG115" i="17" s="1"/>
  <c r="S114" i="17"/>
  <c r="S115" i="17" s="1"/>
  <c r="A11" i="18"/>
  <c r="A16" i="26"/>
  <c r="O115" i="17"/>
  <c r="AN7" i="15"/>
  <c r="AO7" i="15"/>
  <c r="AL19" i="15"/>
  <c r="AP7" i="15"/>
  <c r="F102" i="17"/>
  <c r="F115" i="17" s="1"/>
  <c r="S7" i="15"/>
  <c r="R7" i="15"/>
  <c r="S8" i="15"/>
  <c r="AM8" i="15"/>
  <c r="R8" i="15"/>
  <c r="A255" i="17"/>
  <c r="R8" i="16"/>
  <c r="AL8" i="16"/>
  <c r="AP8" i="16" s="1"/>
  <c r="S8" i="16"/>
  <c r="AM5" i="16"/>
  <c r="Q19" i="16"/>
  <c r="F143" i="17"/>
  <c r="S10" i="8"/>
  <c r="AM10" i="8"/>
  <c r="R10" i="8"/>
  <c r="A141" i="17"/>
  <c r="AN8" i="8"/>
  <c r="AO8" i="8"/>
  <c r="AP8" i="8"/>
  <c r="R13" i="8"/>
  <c r="AM13" i="8"/>
  <c r="R9" i="8"/>
  <c r="AO11" i="8"/>
  <c r="AN11" i="8"/>
  <c r="F144" i="17"/>
  <c r="AP11" i="8"/>
  <c r="A144" i="17"/>
  <c r="F234" i="17"/>
  <c r="H247" i="17"/>
  <c r="H248" i="17"/>
  <c r="L8" i="26" s="1"/>
  <c r="AM5" i="9"/>
  <c r="R5" i="9"/>
  <c r="AG247" i="17"/>
  <c r="AG248" i="17" s="1"/>
  <c r="AE247" i="17"/>
  <c r="AE248" i="17" s="1"/>
  <c r="AF247" i="17"/>
  <c r="AF248" i="17" s="1"/>
  <c r="AD247" i="17"/>
  <c r="AD248" i="17" s="1"/>
  <c r="AC247" i="17"/>
  <c r="AC248" i="17" s="1"/>
  <c r="AB247" i="17"/>
  <c r="AB248" i="17" s="1"/>
  <c r="AA247" i="17"/>
  <c r="AA248" i="17" s="1"/>
  <c r="Z247" i="17"/>
  <c r="Z248" i="17" s="1"/>
  <c r="W247" i="17"/>
  <c r="W248" i="17" s="1"/>
  <c r="U247" i="17"/>
  <c r="U248" i="17" s="1"/>
  <c r="T247" i="17"/>
  <c r="T248" i="17" s="1"/>
  <c r="S247" i="17"/>
  <c r="S248" i="17" s="1"/>
  <c r="R247" i="17"/>
  <c r="R248" i="17" s="1"/>
  <c r="P247" i="17"/>
  <c r="P248" i="17" s="1"/>
  <c r="Y247" i="17"/>
  <c r="Y248" i="17" s="1"/>
  <c r="O247" i="17"/>
  <c r="AM6" i="9"/>
  <c r="S6" i="9"/>
  <c r="F243" i="17"/>
  <c r="Q19" i="9"/>
  <c r="R19" i="9" s="1"/>
  <c r="R15" i="9"/>
  <c r="AM15" i="9"/>
  <c r="S15" i="9"/>
  <c r="X247" i="17"/>
  <c r="X248" i="17" s="1"/>
  <c r="V247" i="17"/>
  <c r="V248" i="17" s="1"/>
  <c r="Q247" i="17"/>
  <c r="Q248" i="17" s="1"/>
  <c r="F239" i="17"/>
  <c r="F248" i="17" s="1"/>
  <c r="AP11" i="9"/>
  <c r="AN11" i="9"/>
  <c r="AL19" i="9"/>
  <c r="AO11" i="9"/>
  <c r="D20" i="18"/>
  <c r="D8" i="26"/>
  <c r="AM19" i="9"/>
  <c r="AP9" i="9"/>
  <c r="AN9" i="9"/>
  <c r="A237" i="17"/>
  <c r="AO9" i="9"/>
  <c r="AL10" i="10"/>
  <c r="S10" i="10"/>
  <c r="AM4" i="10"/>
  <c r="S4" i="10"/>
  <c r="R4" i="10"/>
  <c r="AL4" i="10"/>
  <c r="A25" i="17"/>
  <c r="AP6" i="10"/>
  <c r="AO6" i="10"/>
  <c r="AN6" i="10"/>
  <c r="X38" i="17"/>
  <c r="X39" i="17" s="1"/>
  <c r="O38" i="17"/>
  <c r="P38" i="17"/>
  <c r="P39" i="17" s="1"/>
  <c r="R8" i="10"/>
  <c r="AM8" i="10"/>
  <c r="S7" i="10"/>
  <c r="AL7" i="10"/>
  <c r="AL19" i="10" s="1"/>
  <c r="R7" i="10"/>
  <c r="AP7" i="10"/>
  <c r="A26" i="17"/>
  <c r="O96" i="17"/>
  <c r="N96" i="17"/>
  <c r="L19" i="18" s="1"/>
  <c r="Q95" i="17"/>
  <c r="AN13" i="6"/>
  <c r="AP13" i="6"/>
  <c r="AO13" i="6"/>
  <c r="A89" i="17"/>
  <c r="A19" i="18"/>
  <c r="A9" i="26"/>
  <c r="Q96" i="17"/>
  <c r="AM11" i="6"/>
  <c r="R11" i="6"/>
  <c r="AO9" i="6"/>
  <c r="A85" i="17"/>
  <c r="AM19" i="6"/>
  <c r="AN19" i="6" s="1"/>
  <c r="AN9" i="6"/>
  <c r="AP9" i="6"/>
  <c r="AM8" i="5"/>
  <c r="R8" i="5"/>
  <c r="R9" i="5"/>
  <c r="AL9" i="5"/>
  <c r="S9" i="5"/>
  <c r="AM9" i="5"/>
  <c r="AL13" i="5"/>
  <c r="S13" i="5"/>
  <c r="R13" i="5"/>
  <c r="A51" i="17"/>
  <c r="AP13" i="5"/>
  <c r="AO6" i="5"/>
  <c r="AP6" i="5"/>
  <c r="A44" i="17"/>
  <c r="AN6" i="5"/>
  <c r="AC57" i="17"/>
  <c r="AC58" i="17" s="1"/>
  <c r="P57" i="17"/>
  <c r="AN11" i="5"/>
  <c r="A49" i="17"/>
  <c r="AO11" i="5"/>
  <c r="AP11" i="5"/>
  <c r="AN8" i="5"/>
  <c r="F46" i="17"/>
  <c r="AO8" i="5"/>
  <c r="AP8" i="5"/>
  <c r="A46" i="17"/>
  <c r="AN7" i="5"/>
  <c r="AP7" i="5"/>
  <c r="AO7" i="5"/>
  <c r="A45" i="17"/>
  <c r="AL19" i="5"/>
  <c r="F43" i="17"/>
  <c r="AO5" i="5"/>
  <c r="AN5" i="5"/>
  <c r="S5" i="5"/>
  <c r="R5" i="5"/>
  <c r="AP16" i="16"/>
  <c r="AP17" i="16"/>
  <c r="AP18" i="16"/>
  <c r="AP16" i="4"/>
  <c r="AP18" i="4"/>
  <c r="AO10" i="13"/>
  <c r="AN10" i="13"/>
  <c r="F162" i="17"/>
  <c r="AP10" i="13"/>
  <c r="A162" i="17"/>
  <c r="A12" i="18"/>
  <c r="A20" i="26"/>
  <c r="O172" i="17"/>
  <c r="AN8" i="13"/>
  <c r="F160" i="17"/>
  <c r="AO8" i="13"/>
  <c r="A160" i="17"/>
  <c r="AP8" i="13"/>
  <c r="S13" i="13"/>
  <c r="AM13" i="13"/>
  <c r="R13" i="13"/>
  <c r="AO12" i="13"/>
  <c r="AP12" i="13"/>
  <c r="AN12" i="13"/>
  <c r="A164" i="17"/>
  <c r="Q19" i="13"/>
  <c r="AO4" i="13"/>
  <c r="A156" i="17"/>
  <c r="AN4" i="13"/>
  <c r="AM19" i="13"/>
  <c r="AP4" i="13"/>
  <c r="R4" i="13"/>
  <c r="S4" i="13"/>
  <c r="R11" i="13"/>
  <c r="R19" i="13" s="1"/>
  <c r="AL11" i="13"/>
  <c r="AN5" i="7"/>
  <c r="A62" i="17"/>
  <c r="AO5" i="7"/>
  <c r="AP5" i="7"/>
  <c r="R15" i="7"/>
  <c r="AM15" i="7"/>
  <c r="R7" i="7"/>
  <c r="S7" i="7"/>
  <c r="AL7" i="7"/>
  <c r="AL19" i="7" s="1"/>
  <c r="A64" i="17"/>
  <c r="AP7" i="7"/>
  <c r="S4" i="5"/>
  <c r="AM4" i="5"/>
  <c r="R12" i="10"/>
  <c r="S12" i="10"/>
  <c r="AP12" i="10"/>
  <c r="AN12" i="10"/>
  <c r="AO12" i="10"/>
  <c r="A31" i="17"/>
  <c r="R11" i="10"/>
  <c r="AM11" i="10"/>
  <c r="S11" i="10"/>
  <c r="Q19" i="10"/>
  <c r="R19" i="10" s="1"/>
  <c r="AP4" i="8"/>
  <c r="A137" i="17"/>
  <c r="AN4" i="8"/>
  <c r="AP14" i="8"/>
  <c r="AN14" i="8"/>
  <c r="AO14" i="8"/>
  <c r="A147" i="17"/>
  <c r="AG152" i="17"/>
  <c r="AG153" i="17" s="1"/>
  <c r="AE152" i="17"/>
  <c r="AD152" i="17"/>
  <c r="AD153" i="17" s="1"/>
  <c r="AC152" i="17"/>
  <c r="AC153" i="17" s="1"/>
  <c r="AA152" i="17"/>
  <c r="AA153" i="17" s="1"/>
  <c r="X152" i="17"/>
  <c r="X153" i="17" s="1"/>
  <c r="S5" i="8"/>
  <c r="AM5" i="8"/>
  <c r="AF152" i="17"/>
  <c r="AF153" i="17" s="1"/>
  <c r="AB152" i="17"/>
  <c r="AB153" i="17" s="1"/>
  <c r="Z152" i="17"/>
  <c r="Z153" i="17" s="1"/>
  <c r="Y152" i="17"/>
  <c r="Y153" i="17" s="1"/>
  <c r="W152" i="17"/>
  <c r="W153" i="17" s="1"/>
  <c r="V152" i="17"/>
  <c r="V153" i="17" s="1"/>
  <c r="U152" i="17"/>
  <c r="U153" i="17" s="1"/>
  <c r="T152" i="17"/>
  <c r="T153" i="17" s="1"/>
  <c r="S152" i="17"/>
  <c r="S153" i="17" s="1"/>
  <c r="R152" i="17"/>
  <c r="R153" i="17" s="1"/>
  <c r="Q152" i="17"/>
  <c r="Q153" i="17" s="1"/>
  <c r="O152" i="17"/>
  <c r="O153" i="17" s="1"/>
  <c r="P152" i="17"/>
  <c r="P153" i="17" s="1"/>
  <c r="AP7" i="8"/>
  <c r="AN7" i="8"/>
  <c r="AL19" i="8"/>
  <c r="AO7" i="8"/>
  <c r="F140" i="17"/>
  <c r="N152" i="17"/>
  <c r="N153" i="17"/>
  <c r="L18" i="18" s="1"/>
  <c r="S9" i="8"/>
  <c r="AM9" i="8"/>
  <c r="Q19" i="8"/>
  <c r="R19" i="8" s="1"/>
  <c r="F142" i="17"/>
  <c r="F153" i="17" s="1"/>
  <c r="AN9" i="8"/>
  <c r="AL16" i="23"/>
  <c r="R16" i="23"/>
  <c r="S16" i="23"/>
  <c r="AM16" i="23"/>
  <c r="Q19" i="23"/>
  <c r="R19" i="23" s="1"/>
  <c r="R8" i="23"/>
  <c r="AM8" i="23"/>
  <c r="S8" i="23"/>
  <c r="AD228" i="17"/>
  <c r="AD229" i="17" s="1"/>
  <c r="AB228" i="17"/>
  <c r="AB229" i="17" s="1"/>
  <c r="Y228" i="17"/>
  <c r="Y229" i="17" s="1"/>
  <c r="W228" i="17"/>
  <c r="W229" i="17" s="1"/>
  <c r="U228" i="17"/>
  <c r="U229" i="17" s="1"/>
  <c r="S228" i="17"/>
  <c r="S229" i="17" s="1"/>
  <c r="P228" i="17"/>
  <c r="P229" i="17" s="1"/>
  <c r="N228" i="17"/>
  <c r="N229" i="17" s="1"/>
  <c r="L8" i="18" s="1"/>
  <c r="AE228" i="17"/>
  <c r="AE229" i="17" s="1"/>
  <c r="AA228" i="17"/>
  <c r="AA229" i="17" s="1"/>
  <c r="Z228" i="17"/>
  <c r="Z229" i="17" s="1"/>
  <c r="X228" i="17"/>
  <c r="X229" i="17" s="1"/>
  <c r="V228" i="17"/>
  <c r="V229" i="17" s="1"/>
  <c r="T228" i="17"/>
  <c r="T229" i="17" s="1"/>
  <c r="R228" i="17"/>
  <c r="R229" i="17" s="1"/>
  <c r="Q228" i="17"/>
  <c r="Q229" i="17" s="1"/>
  <c r="O228" i="17"/>
  <c r="O229" i="17" s="1"/>
  <c r="R10" i="23"/>
  <c r="S10" i="23"/>
  <c r="AP15" i="23"/>
  <c r="AO15" i="23"/>
  <c r="AN15" i="23"/>
  <c r="A224" i="17"/>
  <c r="A8" i="18"/>
  <c r="A15" i="26"/>
  <c r="S13" i="23"/>
  <c r="AL13" i="23"/>
  <c r="R11" i="7"/>
  <c r="X76" i="17"/>
  <c r="X77" i="17" s="1"/>
  <c r="P76" i="17"/>
  <c r="AM4" i="7"/>
  <c r="R4" i="7"/>
  <c r="AO4" i="7"/>
  <c r="AN4" i="7"/>
  <c r="F61" i="17"/>
  <c r="A15" i="18"/>
  <c r="S14" i="7"/>
  <c r="R14" i="7"/>
  <c r="A71" i="17"/>
  <c r="AN14" i="7"/>
  <c r="AP14" i="7"/>
  <c r="AO14" i="7"/>
  <c r="AM11" i="7"/>
  <c r="S11" i="7"/>
  <c r="AP10" i="7"/>
  <c r="AO10" i="7"/>
  <c r="AN10" i="7"/>
  <c r="A67" i="17"/>
  <c r="AM8" i="7"/>
  <c r="Q19" i="7"/>
  <c r="R19" i="7" s="1"/>
  <c r="A252" i="17"/>
  <c r="AL5" i="16"/>
  <c r="AP5" i="16" s="1"/>
  <c r="R5" i="16"/>
  <c r="AP11" i="16"/>
  <c r="A258" i="17"/>
  <c r="F258" i="17"/>
  <c r="AO11" i="16"/>
  <c r="AN11" i="16"/>
  <c r="AG266" i="17"/>
  <c r="AG267" i="17" s="1"/>
  <c r="AF266" i="17"/>
  <c r="AF267" i="17" s="1"/>
  <c r="AE266" i="17"/>
  <c r="AE267" i="17" s="1"/>
  <c r="AD266" i="17"/>
  <c r="AD267" i="17" s="1"/>
  <c r="AC266" i="17"/>
  <c r="AC267" i="17" s="1"/>
  <c r="AB266" i="17"/>
  <c r="AB267" i="17" s="1"/>
  <c r="AA266" i="17"/>
  <c r="AA267" i="17" s="1"/>
  <c r="Z266" i="17"/>
  <c r="Z267" i="17" s="1"/>
  <c r="Y266" i="17"/>
  <c r="Y267" i="17" s="1"/>
  <c r="X266" i="17"/>
  <c r="X267" i="17" s="1"/>
  <c r="W266" i="17"/>
  <c r="W267" i="17" s="1"/>
  <c r="V266" i="17"/>
  <c r="V267" i="17" s="1"/>
  <c r="U266" i="17"/>
  <c r="U267" i="17" s="1"/>
  <c r="T266" i="17"/>
  <c r="T267" i="17" s="1"/>
  <c r="S266" i="17"/>
  <c r="S267" i="17" s="1"/>
  <c r="R266" i="17"/>
  <c r="R267" i="17" s="1"/>
  <c r="Q266" i="17"/>
  <c r="Q267" i="17" s="1"/>
  <c r="P266" i="17"/>
  <c r="P267" i="17" s="1"/>
  <c r="O266" i="17"/>
  <c r="O267" i="17" s="1"/>
  <c r="N266" i="17"/>
  <c r="A251" i="17"/>
  <c r="R4" i="16"/>
  <c r="S4" i="16"/>
  <c r="AL4" i="16"/>
  <c r="AP4" i="16" s="1"/>
  <c r="AM19" i="16"/>
  <c r="A253" i="17"/>
  <c r="S6" i="16"/>
  <c r="R6" i="16"/>
  <c r="AL6" i="16"/>
  <c r="AP6" i="16" s="1"/>
  <c r="P19" i="16"/>
  <c r="R9" i="16"/>
  <c r="AL9" i="16"/>
  <c r="S9" i="16"/>
  <c r="A177" i="17" l="1"/>
  <c r="AP6" i="1"/>
  <c r="AO6" i="1"/>
  <c r="AN6" i="1"/>
  <c r="AO12" i="1"/>
  <c r="AP12" i="1"/>
  <c r="AN12" i="1"/>
  <c r="A183" i="17"/>
  <c r="D17" i="26"/>
  <c r="D16" i="18"/>
  <c r="E17" i="26"/>
  <c r="E16" i="18"/>
  <c r="A184" i="17"/>
  <c r="AP13" i="1"/>
  <c r="AO13" i="1"/>
  <c r="AN13" i="1"/>
  <c r="AP8" i="1"/>
  <c r="AN8" i="1"/>
  <c r="AO8" i="1"/>
  <c r="AM19" i="1"/>
  <c r="AN19" i="1" s="1"/>
  <c r="A179" i="17"/>
  <c r="A220" i="17"/>
  <c r="AP11" i="23"/>
  <c r="AO11" i="23"/>
  <c r="AM19" i="23"/>
  <c r="AN11" i="12"/>
  <c r="AP11" i="12"/>
  <c r="A201" i="17"/>
  <c r="AO11" i="12"/>
  <c r="A194" i="17"/>
  <c r="AP4" i="12"/>
  <c r="F194" i="17"/>
  <c r="F210" i="17" s="1"/>
  <c r="AN4" i="12"/>
  <c r="AO4" i="12"/>
  <c r="A203" i="17"/>
  <c r="AP13" i="12"/>
  <c r="AN13" i="12"/>
  <c r="AO13" i="12"/>
  <c r="AN19" i="12"/>
  <c r="E13" i="18"/>
  <c r="E12" i="26"/>
  <c r="H10" i="26"/>
  <c r="H13" i="18"/>
  <c r="F13" i="18"/>
  <c r="F12" i="26"/>
  <c r="D13" i="18"/>
  <c r="D12" i="26"/>
  <c r="AP12" i="4"/>
  <c r="A12" i="17"/>
  <c r="AO12" i="4"/>
  <c r="AN12" i="4"/>
  <c r="A10" i="17"/>
  <c r="AN10" i="4"/>
  <c r="AO10" i="4"/>
  <c r="AP10" i="4"/>
  <c r="A11" i="17"/>
  <c r="AO11" i="4"/>
  <c r="AP11" i="4"/>
  <c r="AM19" i="4"/>
  <c r="AN11" i="4"/>
  <c r="F8" i="17"/>
  <c r="AO8" i="4"/>
  <c r="AP8" i="4"/>
  <c r="AL19" i="4"/>
  <c r="AN8" i="4"/>
  <c r="A122" i="17"/>
  <c r="AP8" i="3"/>
  <c r="AO8" i="3"/>
  <c r="AN8" i="3"/>
  <c r="AP4" i="3"/>
  <c r="A118" i="17"/>
  <c r="AN4" i="3"/>
  <c r="AO4" i="3"/>
  <c r="F118" i="17"/>
  <c r="F134" i="17" s="1"/>
  <c r="E13" i="26"/>
  <c r="AN19" i="3"/>
  <c r="E21" i="18"/>
  <c r="E11" i="18"/>
  <c r="E16" i="26"/>
  <c r="D11" i="18"/>
  <c r="D16" i="26"/>
  <c r="A103" i="17"/>
  <c r="AM19" i="15"/>
  <c r="AN19" i="15" s="1"/>
  <c r="AP8" i="15"/>
  <c r="AN8" i="15"/>
  <c r="AO8" i="15"/>
  <c r="AN8" i="16"/>
  <c r="AO8" i="16"/>
  <c r="F255" i="17"/>
  <c r="AN10" i="8"/>
  <c r="A143" i="17"/>
  <c r="AP10" i="8"/>
  <c r="AO10" i="8"/>
  <c r="AN13" i="8"/>
  <c r="AP13" i="8"/>
  <c r="A146" i="17"/>
  <c r="AO13" i="8"/>
  <c r="AE153" i="17"/>
  <c r="A10" i="26"/>
  <c r="A18" i="18"/>
  <c r="I248" i="17"/>
  <c r="J248" i="17"/>
  <c r="K248" i="17"/>
  <c r="L248" i="17"/>
  <c r="M248" i="17"/>
  <c r="N248" i="17"/>
  <c r="L20" i="18" s="1"/>
  <c r="AN5" i="9"/>
  <c r="A233" i="17"/>
  <c r="AO5" i="9"/>
  <c r="AP5" i="9"/>
  <c r="O248" i="17"/>
  <c r="A8" i="26"/>
  <c r="D4" i="26" s="1"/>
  <c r="A20" i="18"/>
  <c r="AO6" i="9"/>
  <c r="A234" i="17"/>
  <c r="AN6" i="9"/>
  <c r="AP6" i="9"/>
  <c r="AP15" i="9"/>
  <c r="A243" i="17"/>
  <c r="AN19" i="9"/>
  <c r="AN15" i="9"/>
  <c r="AO15" i="9"/>
  <c r="E20" i="18"/>
  <c r="E8" i="26"/>
  <c r="H8" i="26"/>
  <c r="H20" i="18"/>
  <c r="F20" i="18"/>
  <c r="F8" i="26"/>
  <c r="AO10" i="10"/>
  <c r="AN10" i="10"/>
  <c r="F29" i="17"/>
  <c r="A23" i="17"/>
  <c r="AP4" i="10"/>
  <c r="AN4" i="10"/>
  <c r="AO4" i="10"/>
  <c r="F23" i="17"/>
  <c r="A27" i="17"/>
  <c r="AP8" i="10"/>
  <c r="AN8" i="10"/>
  <c r="AO8" i="10"/>
  <c r="O39" i="17"/>
  <c r="A14" i="18"/>
  <c r="A18" i="26"/>
  <c r="F26" i="17"/>
  <c r="AN7" i="10"/>
  <c r="AO7" i="10"/>
  <c r="E14" i="18"/>
  <c r="E18" i="26"/>
  <c r="AP11" i="6"/>
  <c r="AN11" i="6"/>
  <c r="AO11" i="6"/>
  <c r="A87" i="17"/>
  <c r="F47" i="17"/>
  <c r="AN9" i="5"/>
  <c r="AO9" i="5"/>
  <c r="A47" i="17"/>
  <c r="AP9" i="5"/>
  <c r="AN13" i="5"/>
  <c r="AO13" i="5"/>
  <c r="F51" i="17"/>
  <c r="A21" i="26"/>
  <c r="P58" i="17"/>
  <c r="A17" i="18"/>
  <c r="E21" i="26"/>
  <c r="E17" i="18"/>
  <c r="F58" i="17"/>
  <c r="A165" i="17"/>
  <c r="AP13" i="13"/>
  <c r="AN13" i="13"/>
  <c r="AO13" i="13"/>
  <c r="AN11" i="13"/>
  <c r="AL19" i="13"/>
  <c r="AO11" i="13"/>
  <c r="AP11" i="13"/>
  <c r="F163" i="17"/>
  <c r="F172" i="17" s="1"/>
  <c r="AO15" i="7"/>
  <c r="AN15" i="7"/>
  <c r="AP15" i="7"/>
  <c r="A72" i="17"/>
  <c r="AO7" i="7"/>
  <c r="AN7" i="7"/>
  <c r="F64" i="17"/>
  <c r="F77" i="17" s="1"/>
  <c r="A11" i="26"/>
  <c r="P77" i="17"/>
  <c r="AP4" i="5"/>
  <c r="A42" i="17"/>
  <c r="AO4" i="5"/>
  <c r="AN4" i="5"/>
  <c r="AM19" i="5"/>
  <c r="AN19" i="5" s="1"/>
  <c r="AN11" i="10"/>
  <c r="A30" i="17"/>
  <c r="AP11" i="10"/>
  <c r="AM19" i="10"/>
  <c r="AN19" i="10" s="1"/>
  <c r="AO11" i="10"/>
  <c r="AP5" i="8"/>
  <c r="AN5" i="8"/>
  <c r="A138" i="17"/>
  <c r="AO5" i="8"/>
  <c r="E10" i="26"/>
  <c r="E18" i="18"/>
  <c r="AM19" i="8"/>
  <c r="AN19" i="8" s="1"/>
  <c r="AP9" i="8"/>
  <c r="AO9" i="8"/>
  <c r="A142" i="17"/>
  <c r="D18" i="18"/>
  <c r="D10" i="26"/>
  <c r="AO16" i="23"/>
  <c r="AN16" i="23"/>
  <c r="F225" i="17"/>
  <c r="A225" i="17"/>
  <c r="AP16" i="23"/>
  <c r="AO8" i="23"/>
  <c r="AP8" i="23"/>
  <c r="AN8" i="23"/>
  <c r="A217" i="17"/>
  <c r="AL19" i="23"/>
  <c r="AO13" i="23"/>
  <c r="AN13" i="23"/>
  <c r="AP13" i="23"/>
  <c r="F222" i="17"/>
  <c r="A61" i="17"/>
  <c r="AP4" i="7"/>
  <c r="E11" i="26"/>
  <c r="E15" i="18"/>
  <c r="AP11" i="7"/>
  <c r="A68" i="17"/>
  <c r="AO11" i="7"/>
  <c r="AN11" i="7"/>
  <c r="AN8" i="7"/>
  <c r="AO8" i="7"/>
  <c r="A65" i="17"/>
  <c r="AP8" i="7"/>
  <c r="AM19" i="7"/>
  <c r="AN19" i="7" s="1"/>
  <c r="F252" i="17"/>
  <c r="AN5" i="16"/>
  <c r="AO5" i="16"/>
  <c r="N267" i="17"/>
  <c r="A10" i="18"/>
  <c r="A14" i="26"/>
  <c r="AO4" i="16"/>
  <c r="AN4" i="16"/>
  <c r="F251" i="17"/>
  <c r="F253" i="17"/>
  <c r="AO6" i="16"/>
  <c r="AN6" i="16"/>
  <c r="R19" i="16"/>
  <c r="AN9" i="16"/>
  <c r="F256" i="17"/>
  <c r="AP9" i="16"/>
  <c r="AL19" i="16"/>
  <c r="AO9" i="16"/>
  <c r="F229" i="17" l="1"/>
  <c r="F17" i="26"/>
  <c r="H14" i="26"/>
  <c r="H16" i="18"/>
  <c r="F16" i="18"/>
  <c r="J13" i="18"/>
  <c r="I13" i="18"/>
  <c r="I12" i="26"/>
  <c r="J12" i="26"/>
  <c r="H9" i="18"/>
  <c r="F9" i="18"/>
  <c r="H20" i="26"/>
  <c r="F19" i="26"/>
  <c r="E212" i="22"/>
  <c r="F20" i="17"/>
  <c r="E34" i="22"/>
  <c r="D98" i="22"/>
  <c r="M9" i="18"/>
  <c r="D84" i="22"/>
  <c r="E150" i="22"/>
  <c r="E129" i="22"/>
  <c r="D66" i="22"/>
  <c r="D42" i="22"/>
  <c r="D107" i="22"/>
  <c r="D159" i="22"/>
  <c r="E25" i="22"/>
  <c r="D199" i="22"/>
  <c r="E58" i="22"/>
  <c r="D168" i="22"/>
  <c r="E50" i="22"/>
  <c r="E117" i="22"/>
  <c r="E209" i="22"/>
  <c r="M19" i="26"/>
  <c r="E74" i="22"/>
  <c r="D10" i="22"/>
  <c r="D184" i="22"/>
  <c r="E172" i="22"/>
  <c r="E86" i="22"/>
  <c r="D136" i="22"/>
  <c r="D144" i="22"/>
  <c r="D19" i="22"/>
  <c r="E188" i="22"/>
  <c r="E9" i="18"/>
  <c r="AN19" i="4"/>
  <c r="E19" i="26"/>
  <c r="D21" i="18"/>
  <c r="D13" i="26"/>
  <c r="H17" i="26"/>
  <c r="F21" i="18"/>
  <c r="F13" i="26"/>
  <c r="H21" i="18"/>
  <c r="H13" i="26"/>
  <c r="H11" i="18"/>
  <c r="F11" i="18"/>
  <c r="F16" i="26"/>
  <c r="AQ1" i="23"/>
  <c r="AQ1" i="8"/>
  <c r="AQ1" i="10"/>
  <c r="AQ1" i="1"/>
  <c r="B4" i="18"/>
  <c r="AQ1" i="15"/>
  <c r="AQ1" i="6"/>
  <c r="AQ1" i="13"/>
  <c r="AQ1" i="7"/>
  <c r="AQ1" i="4"/>
  <c r="AQ1" i="9"/>
  <c r="AQ1" i="3"/>
  <c r="AQ1" i="5"/>
  <c r="AQ1" i="12"/>
  <c r="AQ1" i="16"/>
  <c r="I20" i="18"/>
  <c r="J20" i="18"/>
  <c r="I8" i="26"/>
  <c r="J8" i="26"/>
  <c r="F39" i="17"/>
  <c r="F19" i="18"/>
  <c r="F9" i="26"/>
  <c r="H12" i="26"/>
  <c r="H19" i="18"/>
  <c r="D21" i="26"/>
  <c r="D17" i="18"/>
  <c r="AN19" i="13"/>
  <c r="E20" i="26"/>
  <c r="E12" i="18"/>
  <c r="F20" i="26"/>
  <c r="H12" i="18"/>
  <c r="H16" i="26"/>
  <c r="F12" i="18"/>
  <c r="D20" i="26"/>
  <c r="D12" i="18"/>
  <c r="H21" i="26"/>
  <c r="H17" i="18"/>
  <c r="F21" i="26"/>
  <c r="F17" i="18"/>
  <c r="F14" i="18"/>
  <c r="F18" i="26"/>
  <c r="H14" i="18"/>
  <c r="H19" i="26"/>
  <c r="H18" i="18"/>
  <c r="H9" i="26"/>
  <c r="F18" i="18"/>
  <c r="F10" i="26"/>
  <c r="E15" i="26"/>
  <c r="E8" i="18"/>
  <c r="AN19" i="23"/>
  <c r="H18" i="26"/>
  <c r="F8" i="18"/>
  <c r="H8" i="18"/>
  <c r="F15" i="26"/>
  <c r="D15" i="18"/>
  <c r="D11" i="26"/>
  <c r="H15" i="18"/>
  <c r="F11" i="26"/>
  <c r="F15" i="18"/>
  <c r="H15" i="26"/>
  <c r="F267" i="17"/>
  <c r="F10" i="18"/>
  <c r="F14" i="26"/>
  <c r="H11" i="26"/>
  <c r="H10" i="18"/>
  <c r="E10" i="18"/>
  <c r="AN19" i="16"/>
  <c r="E14" i="26"/>
  <c r="D8" i="18" l="1"/>
  <c r="D15" i="26"/>
  <c r="J17" i="26"/>
  <c r="I17" i="26"/>
  <c r="J16" i="18"/>
  <c r="I16" i="18"/>
  <c r="E90" i="22"/>
  <c r="D201" i="22"/>
  <c r="E23" i="22"/>
  <c r="D44" i="22"/>
  <c r="E217" i="22"/>
  <c r="E184" i="22"/>
  <c r="D177" i="22"/>
  <c r="D108" i="22"/>
  <c r="D100" i="22"/>
  <c r="E147" i="22"/>
  <c r="D12" i="22"/>
  <c r="D20" i="22"/>
  <c r="D137" i="22"/>
  <c r="J9" i="18"/>
  <c r="I9" i="18"/>
  <c r="I19" i="26"/>
  <c r="J19" i="26"/>
  <c r="E64" i="22"/>
  <c r="D193" i="22"/>
  <c r="E115" i="22"/>
  <c r="E51" i="22"/>
  <c r="E128" i="22"/>
  <c r="E142" i="22"/>
  <c r="M14" i="18"/>
  <c r="E79" i="22"/>
  <c r="E33" i="22"/>
  <c r="E165" i="22"/>
  <c r="D60" i="22"/>
  <c r="M18" i="26"/>
  <c r="E203" i="22"/>
  <c r="D160" i="22"/>
  <c r="D19" i="26"/>
  <c r="D9" i="18"/>
  <c r="D145" i="22"/>
  <c r="D74" i="22"/>
  <c r="J21" i="18"/>
  <c r="I21" i="18"/>
  <c r="I13" i="26"/>
  <c r="J13" i="26"/>
  <c r="I11" i="18"/>
  <c r="J11" i="18"/>
  <c r="J16" i="26"/>
  <c r="I16" i="26"/>
  <c r="AQ16" i="23"/>
  <c r="AQ11" i="23"/>
  <c r="AQ7" i="23"/>
  <c r="AQ4" i="23"/>
  <c r="AQ6" i="23"/>
  <c r="AQ12" i="23"/>
  <c r="AQ2" i="23"/>
  <c r="AQ13" i="23"/>
  <c r="AQ10" i="23"/>
  <c r="AQ14" i="23"/>
  <c r="AQ17" i="23"/>
  <c r="AQ18" i="23"/>
  <c r="AQ9" i="23"/>
  <c r="AQ5" i="23"/>
  <c r="AQ8" i="23"/>
  <c r="AQ15" i="23"/>
  <c r="AQ6" i="8"/>
  <c r="AQ17" i="8"/>
  <c r="AQ7" i="8"/>
  <c r="AQ4" i="8"/>
  <c r="AQ14" i="8"/>
  <c r="AQ12" i="8"/>
  <c r="AQ10" i="8"/>
  <c r="AQ16" i="8"/>
  <c r="AQ15" i="8"/>
  <c r="AQ11" i="8"/>
  <c r="AQ9" i="8"/>
  <c r="AQ18" i="8"/>
  <c r="AQ2" i="8"/>
  <c r="AQ13" i="8"/>
  <c r="AQ8" i="8"/>
  <c r="AQ5" i="8"/>
  <c r="AQ10" i="10"/>
  <c r="AQ11" i="10"/>
  <c r="AQ5" i="10"/>
  <c r="AQ16" i="10"/>
  <c r="AQ8" i="10"/>
  <c r="AQ17" i="10"/>
  <c r="AQ2" i="10"/>
  <c r="AQ9" i="10"/>
  <c r="AQ13" i="10"/>
  <c r="AQ12" i="10"/>
  <c r="AQ18" i="10"/>
  <c r="AQ14" i="10"/>
  <c r="AQ7" i="10"/>
  <c r="AQ15" i="10"/>
  <c r="AQ4" i="10"/>
  <c r="AQ6" i="10"/>
  <c r="AQ9" i="1"/>
  <c r="AQ7" i="1"/>
  <c r="AQ2" i="1"/>
  <c r="AQ5" i="1"/>
  <c r="AQ17" i="1"/>
  <c r="AQ4" i="1"/>
  <c r="AQ16" i="1"/>
  <c r="AQ12" i="1"/>
  <c r="AQ6" i="1"/>
  <c r="AQ11" i="1"/>
  <c r="AQ18" i="1"/>
  <c r="AQ15" i="1"/>
  <c r="AQ8" i="1"/>
  <c r="AQ13" i="1"/>
  <c r="AQ10" i="1"/>
  <c r="AQ14" i="1"/>
  <c r="AQ2" i="15"/>
  <c r="AQ8" i="15"/>
  <c r="AQ15" i="15"/>
  <c r="AQ7" i="15"/>
  <c r="AQ13" i="15"/>
  <c r="AQ6" i="15"/>
  <c r="AQ14" i="15"/>
  <c r="AQ16" i="15"/>
  <c r="AQ11" i="15"/>
  <c r="AQ9" i="15"/>
  <c r="AQ17" i="15"/>
  <c r="AQ18" i="15"/>
  <c r="AQ4" i="15"/>
  <c r="AQ5" i="15"/>
  <c r="AQ10" i="15"/>
  <c r="AQ12" i="15"/>
  <c r="AQ15" i="6"/>
  <c r="AQ6" i="6"/>
  <c r="AQ7" i="6"/>
  <c r="AQ10" i="6"/>
  <c r="AQ4" i="6"/>
  <c r="AQ5" i="6"/>
  <c r="AQ8" i="6"/>
  <c r="AQ17" i="6"/>
  <c r="AQ18" i="6"/>
  <c r="AQ2" i="6"/>
  <c r="AQ14" i="6"/>
  <c r="AQ16" i="6"/>
  <c r="AQ13" i="6"/>
  <c r="AQ11" i="6"/>
  <c r="AQ9" i="6"/>
  <c r="AQ12" i="6"/>
  <c r="AQ8" i="13"/>
  <c r="AQ10" i="13"/>
  <c r="AQ15" i="13"/>
  <c r="AQ7" i="13"/>
  <c r="AQ16" i="13"/>
  <c r="AQ13" i="13"/>
  <c r="AQ12" i="13"/>
  <c r="AQ9" i="13"/>
  <c r="AQ2" i="13"/>
  <c r="AQ6" i="13"/>
  <c r="AQ4" i="13"/>
  <c r="AQ18" i="13"/>
  <c r="AQ5" i="13"/>
  <c r="AQ17" i="13"/>
  <c r="AQ11" i="13"/>
  <c r="AQ14" i="13"/>
  <c r="AQ13" i="7"/>
  <c r="AQ18" i="7"/>
  <c r="AQ10" i="7"/>
  <c r="AQ17" i="7"/>
  <c r="AQ11" i="7"/>
  <c r="AQ12" i="7"/>
  <c r="AQ5" i="7"/>
  <c r="AQ8" i="7"/>
  <c r="AQ14" i="7"/>
  <c r="AQ2" i="7"/>
  <c r="AQ4" i="7"/>
  <c r="AQ9" i="7"/>
  <c r="AQ7" i="7"/>
  <c r="AQ15" i="7"/>
  <c r="AQ16" i="7"/>
  <c r="AQ6" i="7"/>
  <c r="AQ15" i="4"/>
  <c r="AQ17" i="4"/>
  <c r="AQ12" i="4"/>
  <c r="AQ6" i="4"/>
  <c r="AQ16" i="4"/>
  <c r="AQ9" i="4"/>
  <c r="AQ13" i="4"/>
  <c r="AQ4" i="4"/>
  <c r="AQ10" i="4"/>
  <c r="AQ5" i="4"/>
  <c r="AQ11" i="4"/>
  <c r="AQ14" i="4"/>
  <c r="AQ8" i="4"/>
  <c r="AQ7" i="4"/>
  <c r="AQ2" i="4"/>
  <c r="AQ18" i="4"/>
  <c r="AQ10" i="9"/>
  <c r="AQ9" i="9"/>
  <c r="AQ6" i="9"/>
  <c r="AQ8" i="9"/>
  <c r="AQ4" i="9"/>
  <c r="AQ17" i="9"/>
  <c r="AQ5" i="9"/>
  <c r="AQ16" i="9"/>
  <c r="AQ2" i="9"/>
  <c r="AQ15" i="9"/>
  <c r="AQ12" i="9"/>
  <c r="AQ14" i="9"/>
  <c r="AQ7" i="9"/>
  <c r="AQ13" i="9"/>
  <c r="AQ18" i="9"/>
  <c r="AQ11" i="9"/>
  <c r="AQ7" i="3"/>
  <c r="AQ11" i="3"/>
  <c r="AQ8" i="3"/>
  <c r="AQ2" i="3"/>
  <c r="AQ18" i="3"/>
  <c r="AQ6" i="3"/>
  <c r="AQ4" i="3"/>
  <c r="AQ12" i="3"/>
  <c r="AQ10" i="3"/>
  <c r="AQ5" i="3"/>
  <c r="AQ14" i="3"/>
  <c r="AQ15" i="3"/>
  <c r="AQ16" i="3"/>
  <c r="AQ17" i="3"/>
  <c r="AQ13" i="3"/>
  <c r="AQ9" i="3"/>
  <c r="AQ6" i="5"/>
  <c r="AQ10" i="5"/>
  <c r="AQ4" i="5"/>
  <c r="AQ11" i="5"/>
  <c r="AQ9" i="5"/>
  <c r="AQ18" i="5"/>
  <c r="AQ16" i="5"/>
  <c r="AQ5" i="5"/>
  <c r="AQ2" i="5"/>
  <c r="AQ15" i="5"/>
  <c r="AQ8" i="5"/>
  <c r="AQ14" i="5"/>
  <c r="AQ17" i="5"/>
  <c r="AQ13" i="5"/>
  <c r="AQ7" i="5"/>
  <c r="AQ12" i="5"/>
  <c r="AQ13" i="12"/>
  <c r="AQ9" i="12"/>
  <c r="AQ5" i="12"/>
  <c r="AQ14" i="12"/>
  <c r="AQ17" i="12"/>
  <c r="AQ7" i="12"/>
  <c r="AQ4" i="12"/>
  <c r="AQ12" i="12"/>
  <c r="AQ6" i="12"/>
  <c r="AQ10" i="12"/>
  <c r="AQ8" i="12"/>
  <c r="AQ2" i="12"/>
  <c r="AQ11" i="12"/>
  <c r="AQ15" i="12"/>
  <c r="AQ16" i="12"/>
  <c r="AQ18" i="12"/>
  <c r="AQ12" i="16"/>
  <c r="AQ16" i="16"/>
  <c r="AQ4" i="16"/>
  <c r="AQ13" i="16"/>
  <c r="AQ5" i="16"/>
  <c r="AQ2" i="16"/>
  <c r="AQ8" i="16"/>
  <c r="AQ10" i="16"/>
  <c r="AQ7" i="16"/>
  <c r="AQ6" i="16"/>
  <c r="AQ15" i="16"/>
  <c r="AQ18" i="16"/>
  <c r="AQ14" i="16"/>
  <c r="AQ17" i="16"/>
  <c r="AQ9" i="16"/>
  <c r="AQ11" i="16"/>
  <c r="D17" i="22"/>
  <c r="D181" i="22"/>
  <c r="E106" i="22"/>
  <c r="E26" i="22"/>
  <c r="E193" i="22"/>
  <c r="D124" i="22"/>
  <c r="D198" i="22"/>
  <c r="E169" i="22"/>
  <c r="D64" i="22"/>
  <c r="D68" i="22"/>
  <c r="E145" i="22"/>
  <c r="M14" i="26"/>
  <c r="E149" i="22"/>
  <c r="D132" i="22"/>
  <c r="E92" i="22"/>
  <c r="E136" i="22"/>
  <c r="D149" i="22"/>
  <c r="D90" i="22"/>
  <c r="D31" i="22"/>
  <c r="D127" i="22"/>
  <c r="E83" i="22"/>
  <c r="D105" i="22"/>
  <c r="D38" i="22"/>
  <c r="E181" i="22"/>
  <c r="E139" i="22"/>
  <c r="E124" i="22"/>
  <c r="E118" i="22"/>
  <c r="D204" i="22"/>
  <c r="D116" i="22"/>
  <c r="E44" i="22"/>
  <c r="D57" i="22"/>
  <c r="D39" i="22"/>
  <c r="E100" i="22"/>
  <c r="D188" i="22"/>
  <c r="E195" i="22"/>
  <c r="M13" i="26"/>
  <c r="D166" i="22"/>
  <c r="D33" i="22"/>
  <c r="D70" i="22"/>
  <c r="E163" i="22"/>
  <c r="D212" i="22"/>
  <c r="E57" i="22"/>
  <c r="E99" i="22"/>
  <c r="D76" i="22"/>
  <c r="E105" i="22"/>
  <c r="D185" i="22"/>
  <c r="D169" i="22"/>
  <c r="E76" i="22"/>
  <c r="E40" i="22"/>
  <c r="E127" i="22"/>
  <c r="E121" i="22"/>
  <c r="E152" i="22"/>
  <c r="E18" i="22"/>
  <c r="E102" i="22"/>
  <c r="E173" i="22"/>
  <c r="E196" i="22"/>
  <c r="D8" i="22"/>
  <c r="D82" i="22"/>
  <c r="D81" i="22"/>
  <c r="E28" i="22"/>
  <c r="D16" i="22"/>
  <c r="D125" i="22"/>
  <c r="E192" i="22"/>
  <c r="M12" i="18"/>
  <c r="E35" i="22"/>
  <c r="E31" i="22"/>
  <c r="D119" i="22"/>
  <c r="E199" i="22"/>
  <c r="D191" i="22"/>
  <c r="D153" i="22"/>
  <c r="E36" i="22"/>
  <c r="D148" i="22"/>
  <c r="D24" i="22"/>
  <c r="E39" i="22"/>
  <c r="E68" i="22"/>
  <c r="D14" i="22"/>
  <c r="E94" i="22"/>
  <c r="D147" i="22"/>
  <c r="E140" i="22"/>
  <c r="D79" i="22"/>
  <c r="D187" i="22"/>
  <c r="D103" i="22"/>
  <c r="E43" i="22"/>
  <c r="E213" i="22"/>
  <c r="E206" i="22"/>
  <c r="E159" i="22"/>
  <c r="E47" i="22"/>
  <c r="D211" i="22"/>
  <c r="D23" i="22"/>
  <c r="D41" i="22"/>
  <c r="D22" i="22"/>
  <c r="E132" i="22"/>
  <c r="D175" i="22"/>
  <c r="D48" i="22"/>
  <c r="E72" i="22"/>
  <c r="E141" i="22"/>
  <c r="D26" i="22"/>
  <c r="E95" i="22"/>
  <c r="D46" i="22"/>
  <c r="D206" i="22"/>
  <c r="D182" i="22"/>
  <c r="E156" i="22"/>
  <c r="D63" i="22"/>
  <c r="E59" i="22"/>
  <c r="E52" i="22"/>
  <c r="D27" i="22"/>
  <c r="E62" i="22"/>
  <c r="E198" i="22"/>
  <c r="D94" i="22"/>
  <c r="D158" i="22"/>
  <c r="D174" i="22"/>
  <c r="D156" i="22"/>
  <c r="D50" i="22"/>
  <c r="E84" i="22"/>
  <c r="E167" i="22"/>
  <c r="E200" i="22"/>
  <c r="E88" i="22"/>
  <c r="E54" i="22"/>
  <c r="E157" i="22"/>
  <c r="E9" i="22"/>
  <c r="D86" i="22"/>
  <c r="E63" i="22"/>
  <c r="D87" i="22"/>
  <c r="D173" i="22"/>
  <c r="E10" i="22"/>
  <c r="D133" i="22"/>
  <c r="E176" i="22"/>
  <c r="E179" i="22"/>
  <c r="D134" i="22"/>
  <c r="M12" i="26"/>
  <c r="E66" i="22"/>
  <c r="E153" i="22"/>
  <c r="D56" i="22"/>
  <c r="D58" i="22"/>
  <c r="D15" i="22"/>
  <c r="E15" i="22"/>
  <c r="E116" i="22"/>
  <c r="E215" i="22"/>
  <c r="D195" i="22"/>
  <c r="E7" i="22"/>
  <c r="E30" i="22"/>
  <c r="M13" i="18"/>
  <c r="D54" i="22"/>
  <c r="E151" i="22"/>
  <c r="E197" i="22"/>
  <c r="E191" i="22"/>
  <c r="E55" i="22"/>
  <c r="E16" i="22"/>
  <c r="D126" i="22"/>
  <c r="D89" i="22"/>
  <c r="M10" i="18"/>
  <c r="E189" i="22"/>
  <c r="D213" i="22"/>
  <c r="D25" i="22"/>
  <c r="E155" i="22"/>
  <c r="E8" i="22"/>
  <c r="E174" i="22"/>
  <c r="D150" i="22"/>
  <c r="D197" i="22"/>
  <c r="D96" i="22"/>
  <c r="E123" i="22"/>
  <c r="E70" i="22"/>
  <c r="E190" i="22"/>
  <c r="E87" i="22"/>
  <c r="D49" i="22"/>
  <c r="M17" i="18"/>
  <c r="M21" i="26"/>
  <c r="D118" i="22"/>
  <c r="D65" i="22"/>
  <c r="E42" i="22"/>
  <c r="D165" i="22"/>
  <c r="E208" i="22"/>
  <c r="E60" i="22"/>
  <c r="D214" i="22"/>
  <c r="D135" i="22"/>
  <c r="D32" i="22"/>
  <c r="D14" i="18"/>
  <c r="D18" i="26"/>
  <c r="E81" i="22"/>
  <c r="E166" i="22"/>
  <c r="D209" i="22"/>
  <c r="E20" i="22"/>
  <c r="M11" i="26"/>
  <c r="D43" i="22"/>
  <c r="D161" i="22"/>
  <c r="D216" i="22"/>
  <c r="E133" i="22"/>
  <c r="D121" i="22"/>
  <c r="D75" i="22"/>
  <c r="D129" i="22"/>
  <c r="E185" i="22"/>
  <c r="D92" i="22"/>
  <c r="E6" i="22"/>
  <c r="E143" i="22"/>
  <c r="D176" i="22"/>
  <c r="D36" i="22"/>
  <c r="D190" i="22"/>
  <c r="D59" i="22"/>
  <c r="M15" i="18"/>
  <c r="E148" i="22"/>
  <c r="E98" i="22"/>
  <c r="E103" i="22"/>
  <c r="E177" i="22"/>
  <c r="E107" i="22"/>
  <c r="D141" i="22"/>
  <c r="E201" i="22"/>
  <c r="E89" i="22"/>
  <c r="D6" i="22"/>
  <c r="E126" i="22"/>
  <c r="E71" i="22"/>
  <c r="M19" i="18"/>
  <c r="E164" i="22"/>
  <c r="D11" i="22"/>
  <c r="M8" i="26"/>
  <c r="E14" i="22"/>
  <c r="E168" i="22"/>
  <c r="E12" i="22"/>
  <c r="D106" i="22"/>
  <c r="E108" i="22"/>
  <c r="D55" i="22"/>
  <c r="E207" i="22"/>
  <c r="D62" i="22"/>
  <c r="E96" i="22"/>
  <c r="D73" i="22"/>
  <c r="M15" i="26"/>
  <c r="D9" i="22"/>
  <c r="D180" i="22"/>
  <c r="D67" i="22"/>
  <c r="D72" i="22"/>
  <c r="E182" i="22"/>
  <c r="M16" i="26"/>
  <c r="E131" i="22"/>
  <c r="E80" i="22"/>
  <c r="D51" i="22"/>
  <c r="E67" i="22"/>
  <c r="E46" i="22"/>
  <c r="D115" i="22"/>
  <c r="D140" i="22"/>
  <c r="E49" i="22"/>
  <c r="D104" i="22"/>
  <c r="E125" i="22"/>
  <c r="E158" i="22"/>
  <c r="D117" i="22"/>
  <c r="E91" i="22"/>
  <c r="M20" i="18"/>
  <c r="D120" i="22"/>
  <c r="D52" i="22"/>
  <c r="M20" i="26"/>
  <c r="D35" i="22"/>
  <c r="M16" i="18"/>
  <c r="D18" i="22"/>
  <c r="E32" i="22"/>
  <c r="E134" i="22"/>
  <c r="D97" i="22"/>
  <c r="D167" i="22"/>
  <c r="D192" i="22"/>
  <c r="E27" i="22"/>
  <c r="M21" i="18"/>
  <c r="D179" i="22"/>
  <c r="E119" i="22"/>
  <c r="E48" i="22"/>
  <c r="E204" i="22"/>
  <c r="E82" i="22"/>
  <c r="D88" i="22"/>
  <c r="D80" i="22"/>
  <c r="D99" i="22"/>
  <c r="D102" i="22"/>
  <c r="D131" i="22"/>
  <c r="E180" i="22"/>
  <c r="E56" i="22"/>
  <c r="E137" i="22"/>
  <c r="E65" i="22"/>
  <c r="E97" i="22"/>
  <c r="D200" i="22"/>
  <c r="D215" i="22"/>
  <c r="E104" i="22"/>
  <c r="M17" i="26"/>
  <c r="D78" i="22"/>
  <c r="E211" i="22"/>
  <c r="E171" i="22"/>
  <c r="E120" i="22"/>
  <c r="D196" i="22"/>
  <c r="E214" i="22"/>
  <c r="E144" i="22"/>
  <c r="D47" i="22"/>
  <c r="D172" i="22"/>
  <c r="E205" i="22"/>
  <c r="D83" i="22"/>
  <c r="E41" i="22"/>
  <c r="D34" i="22"/>
  <c r="E78" i="22"/>
  <c r="E216" i="22"/>
  <c r="D208" i="22"/>
  <c r="D7" i="22"/>
  <c r="D207" i="22"/>
  <c r="E17" i="22"/>
  <c r="E22" i="22"/>
  <c r="E73" i="22"/>
  <c r="D139" i="22"/>
  <c r="D171" i="22"/>
  <c r="M9" i="26"/>
  <c r="D217" i="22"/>
  <c r="E19" i="22"/>
  <c r="D157" i="22"/>
  <c r="E161" i="22"/>
  <c r="M10" i="26"/>
  <c r="D189" i="22"/>
  <c r="D95" i="22"/>
  <c r="E135" i="22"/>
  <c r="D183" i="22"/>
  <c r="D152" i="22"/>
  <c r="D164" i="22"/>
  <c r="D40" i="22"/>
  <c r="E183" i="22"/>
  <c r="E160" i="22"/>
  <c r="D205" i="22"/>
  <c r="D155" i="22"/>
  <c r="D143" i="22"/>
  <c r="E38" i="22"/>
  <c r="D123" i="22"/>
  <c r="E11" i="22"/>
  <c r="M11" i="18"/>
  <c r="E75" i="22"/>
  <c r="D163" i="22"/>
  <c r="D128" i="22"/>
  <c r="E175" i="22"/>
  <c r="D203" i="22"/>
  <c r="M18" i="18"/>
  <c r="D28" i="22"/>
  <c r="D71" i="22"/>
  <c r="D30" i="22"/>
  <c r="D151" i="22"/>
  <c r="E187" i="22"/>
  <c r="E24" i="22"/>
  <c r="D91" i="22"/>
  <c r="D142" i="22"/>
  <c r="M8" i="18"/>
  <c r="J19" i="18"/>
  <c r="I19" i="18"/>
  <c r="I9" i="26"/>
  <c r="J9" i="26"/>
  <c r="J20" i="26"/>
  <c r="I20" i="26"/>
  <c r="J12" i="18"/>
  <c r="I12" i="18"/>
  <c r="I21" i="26"/>
  <c r="J21" i="26"/>
  <c r="I17" i="18"/>
  <c r="J17" i="18"/>
  <c r="I14" i="18"/>
  <c r="J14" i="18"/>
  <c r="J18" i="26"/>
  <c r="I18" i="26"/>
  <c r="I18" i="18"/>
  <c r="J18" i="18"/>
  <c r="I10" i="26"/>
  <c r="J10" i="26"/>
  <c r="I8" i="18"/>
  <c r="J8" i="18"/>
  <c r="J15" i="26"/>
  <c r="I15" i="26"/>
  <c r="I11" i="26"/>
  <c r="J11" i="26"/>
  <c r="J15" i="18"/>
  <c r="I15" i="18"/>
  <c r="D14" i="26"/>
  <c r="D10" i="18"/>
  <c r="I10" i="18"/>
  <c r="J10" i="18"/>
  <c r="I14" i="26"/>
  <c r="J14" i="26"/>
</calcChain>
</file>

<file path=xl/sharedStrings.xml><?xml version="1.0" encoding="utf-8"?>
<sst xmlns="http://schemas.openxmlformats.org/spreadsheetml/2006/main" count="1158" uniqueCount="365">
  <si>
    <t>Gemeentelijke Competitie</t>
  </si>
  <si>
    <t>Gespeeld</t>
  </si>
  <si>
    <t xml:space="preserve">      Ploeg</t>
  </si>
  <si>
    <t>Punten</t>
  </si>
  <si>
    <t>W</t>
  </si>
  <si>
    <t>Oude Glorie</t>
  </si>
  <si>
    <t>Horendonk</t>
  </si>
  <si>
    <t>Rooie Bal 1</t>
  </si>
  <si>
    <t>Wildert 2</t>
  </si>
  <si>
    <t>Rooie Bal 2</t>
  </si>
  <si>
    <t>Kerkuilen</t>
  </si>
  <si>
    <t>Molenheike</t>
  </si>
  <si>
    <t>Wildert 1</t>
  </si>
  <si>
    <t>Meeuwen 2</t>
  </si>
  <si>
    <t>Sen. Putte</t>
  </si>
  <si>
    <t>Rebelse Meeuwkes</t>
  </si>
  <si>
    <t>Meeuwen 1</t>
  </si>
  <si>
    <t>Uitslagen en evoluties zijn wekelijks te volgen op:</t>
  </si>
  <si>
    <t>Aantal</t>
  </si>
  <si>
    <t>Totaal</t>
  </si>
  <si>
    <t>wedstrijden</t>
  </si>
  <si>
    <t>punten</t>
  </si>
  <si>
    <t>HORENDONK</t>
  </si>
  <si>
    <t>KERKUILEN</t>
  </si>
  <si>
    <t>MEEUWEN 1</t>
  </si>
  <si>
    <t>MEEUWEN 2</t>
  </si>
  <si>
    <t>MOLENHEIKE</t>
  </si>
  <si>
    <t>NISPEN Gemeente</t>
  </si>
  <si>
    <t>OUDE GLORIE</t>
  </si>
  <si>
    <t>REBELSE MEEUWKES</t>
  </si>
  <si>
    <t>ROOIE BAL 1</t>
  </si>
  <si>
    <t>ROOIE BAL 2</t>
  </si>
  <si>
    <t>Sen. PUTTE</t>
  </si>
  <si>
    <t>WILDERT 1</t>
  </si>
  <si>
    <t>WILDERT 2</t>
  </si>
  <si>
    <t>Datum</t>
  </si>
  <si>
    <t>Thuisploeg</t>
  </si>
  <si>
    <t>Bezoekers</t>
  </si>
  <si>
    <t>Sen Putte</t>
  </si>
  <si>
    <t>Jaartotalen</t>
  </si>
  <si>
    <t>Totaal Punten</t>
  </si>
  <si>
    <t>Gespeelde wedstrijden</t>
  </si>
  <si>
    <t>Gemiddelde 1ste helft</t>
  </si>
  <si>
    <t>Sterktegetal 2de helft</t>
  </si>
  <si>
    <t>Gemiddelde 2de helft</t>
  </si>
  <si>
    <t>Gemiddelde seizoen</t>
  </si>
  <si>
    <t>De Backer Jef</t>
  </si>
  <si>
    <t>Herreyers Remy</t>
  </si>
  <si>
    <t>Maas Guy</t>
  </si>
  <si>
    <t xml:space="preserve">Nelen Johan  </t>
  </si>
  <si>
    <t>Oerlemans Willy</t>
  </si>
  <si>
    <t>Siemons Jos</t>
  </si>
  <si>
    <t>Van Aert André</t>
  </si>
  <si>
    <t>BC KERKUILEN</t>
  </si>
  <si>
    <t>De Kaey Piet</t>
  </si>
  <si>
    <t>Elst Stan</t>
  </si>
  <si>
    <t>Hectors Hugo</t>
  </si>
  <si>
    <t xml:space="preserve">Jacobis Martin </t>
  </si>
  <si>
    <t>Lambrechts Jef</t>
  </si>
  <si>
    <t>Naulaerts Rik</t>
  </si>
  <si>
    <t>Peeters Wies</t>
  </si>
  <si>
    <t>Pleysier Luc</t>
  </si>
  <si>
    <t xml:space="preserve">Quick Gerard </t>
  </si>
  <si>
    <t>Schrooyen Jef</t>
  </si>
  <si>
    <t>Uytdewilligen Hubert</t>
  </si>
  <si>
    <t>Van Oers John</t>
  </si>
  <si>
    <t>DE                MEEUWEN 1</t>
  </si>
  <si>
    <t>Aerts Adri</t>
  </si>
  <si>
    <t>Bocken Jean Pierre</t>
  </si>
  <si>
    <t xml:space="preserve">Bocken Lambert  </t>
  </si>
  <si>
    <t>Goetschalkx Herman</t>
  </si>
  <si>
    <t>Meeusen Marc</t>
  </si>
  <si>
    <t>Veraart Jos</t>
  </si>
  <si>
    <t>Vossen Filip</t>
  </si>
  <si>
    <t>DE                  MEEUWEN 2</t>
  </si>
  <si>
    <t>De Backer Jerome</t>
  </si>
  <si>
    <t xml:space="preserve">Jacobs Hugo            </t>
  </si>
  <si>
    <t>Jacobs Willy</t>
  </si>
  <si>
    <t>Lucassen Rini</t>
  </si>
  <si>
    <t xml:space="preserve">Present Fons </t>
  </si>
  <si>
    <t>Suykerbuyk Stan</t>
  </si>
  <si>
    <t>Van Dorst Alfons</t>
  </si>
  <si>
    <t>DE REBELSE MEEUWKES</t>
  </si>
  <si>
    <t>Bove René</t>
  </si>
  <si>
    <t>Buggenhout Danny</t>
  </si>
  <si>
    <t>Deckx Achiel</t>
  </si>
  <si>
    <t>Herreygers Leon</t>
  </si>
  <si>
    <t>Loos Piet</t>
  </si>
  <si>
    <t xml:space="preserve">Quick Louis </t>
  </si>
  <si>
    <t>Reyssens Martin</t>
  </si>
  <si>
    <t xml:space="preserve">Schenk André </t>
  </si>
  <si>
    <t>Van Doren Hugo</t>
  </si>
  <si>
    <t>Van Hees Eduard</t>
  </si>
  <si>
    <t>Dhooghe Jan</t>
  </si>
  <si>
    <t>Keuppens Marc</t>
  </si>
  <si>
    <t>Neys Jan</t>
  </si>
  <si>
    <t>Van Ginderen Jef</t>
  </si>
  <si>
    <t>Van Ginderen Willy</t>
  </si>
  <si>
    <t>Bastiaensen Jan</t>
  </si>
  <si>
    <t>Brouwers Vic</t>
  </si>
  <si>
    <t>Cappaert Ivan</t>
  </si>
  <si>
    <t xml:space="preserve">Kerstens Jac     </t>
  </si>
  <si>
    <t>Mens Jos</t>
  </si>
  <si>
    <t xml:space="preserve">Raats Antoon </t>
  </si>
  <si>
    <t>Uijdehaag Nico</t>
  </si>
  <si>
    <t xml:space="preserve"> </t>
  </si>
  <si>
    <t xml:space="preserve">Aerden Carl  </t>
  </si>
  <si>
    <t xml:space="preserve">Beyers Jos    </t>
  </si>
  <si>
    <t>Beyers Roger</t>
  </si>
  <si>
    <t>Braat Guido</t>
  </si>
  <si>
    <t>Cleeren Guido</t>
  </si>
  <si>
    <t>Gommers Jac</t>
  </si>
  <si>
    <t>Jacobs Alfons</t>
  </si>
  <si>
    <t>Jacobs Frans</t>
  </si>
  <si>
    <t>Nelen Frans</t>
  </si>
  <si>
    <t xml:space="preserve">Somers Ludo </t>
  </si>
  <si>
    <t xml:space="preserve">Van Ginderen Ludo </t>
  </si>
  <si>
    <t>Van Overvelt Ludo</t>
  </si>
  <si>
    <t>Willemsen Willy</t>
  </si>
  <si>
    <t>BC Senioren   PUTTE</t>
  </si>
  <si>
    <t xml:space="preserve">Anthonissen Paul </t>
  </si>
  <si>
    <t>De Beukelaer Freddy</t>
  </si>
  <si>
    <t>Evers Henri</t>
  </si>
  <si>
    <t xml:space="preserve">Plompen Dirk </t>
  </si>
  <si>
    <t>Van Riel Eddie</t>
  </si>
  <si>
    <t>Verelst Gilbert</t>
  </si>
  <si>
    <t>Aerts Jan</t>
  </si>
  <si>
    <t xml:space="preserve">Karremans Dries  </t>
  </si>
  <si>
    <t>Van Hooydonck René</t>
  </si>
  <si>
    <t>Van Oers Theo</t>
  </si>
  <si>
    <t>Vergouwen Willy</t>
  </si>
  <si>
    <t>Lodewijckx Willy</t>
  </si>
  <si>
    <t>Ossenblok Ed</t>
  </si>
  <si>
    <t>Suykerbuyk Cis</t>
  </si>
  <si>
    <t>Veraart Swa</t>
  </si>
  <si>
    <t>Adriaansen Jan</t>
  </si>
  <si>
    <t>Brouwers Adri</t>
  </si>
  <si>
    <t>Denissens Frans</t>
  </si>
  <si>
    <t>Dries Louis</t>
  </si>
  <si>
    <t>Kerstens Ronald</t>
  </si>
  <si>
    <t xml:space="preserve">Konings Guido </t>
  </si>
  <si>
    <t>Sas Ronny</t>
  </si>
  <si>
    <t>Thijs Jef</t>
  </si>
  <si>
    <t xml:space="preserve">Aernouts Johan  </t>
  </si>
  <si>
    <t>Eestermans René</t>
  </si>
  <si>
    <t xml:space="preserve">Eijckholt Adrie              </t>
  </si>
  <si>
    <t xml:space="preserve">Francken Robert </t>
  </si>
  <si>
    <t xml:space="preserve">Leys Herman </t>
  </si>
  <si>
    <t xml:space="preserve">Van Ginneken Ludo </t>
  </si>
  <si>
    <t>Van Hooydonck Swa</t>
  </si>
  <si>
    <t>Wiericx Herman</t>
  </si>
  <si>
    <t xml:space="preserve">Bergmans Armand </t>
  </si>
  <si>
    <t>Beyers Armand</t>
  </si>
  <si>
    <t xml:space="preserve">Beyers Roger </t>
  </si>
  <si>
    <t xml:space="preserve">Binnemans Rene </t>
  </si>
  <si>
    <t>De Crom Ludo</t>
  </si>
  <si>
    <t>Geysen Louis</t>
  </si>
  <si>
    <t xml:space="preserve">Heyndrickx Alfons   </t>
  </si>
  <si>
    <t xml:space="preserve">Van Looveren Dirk </t>
  </si>
  <si>
    <t>Van Wesenbeeck Marcel</t>
  </si>
  <si>
    <t xml:space="preserve">Verhulst Adri     </t>
  </si>
  <si>
    <t>NISPEN Gem</t>
  </si>
  <si>
    <t>Sen PUTTE</t>
  </si>
  <si>
    <t>ingericht door de gemeentelijke seniorenraad van Essen.</t>
  </si>
  <si>
    <t>Spilbeekweg 4</t>
  </si>
  <si>
    <t>Essen</t>
  </si>
  <si>
    <t>0032 (0)3 235 70 36</t>
  </si>
  <si>
    <t>r.beyers@outlook.com</t>
  </si>
  <si>
    <t>gsm</t>
  </si>
  <si>
    <t>0032 (0)494 90 08 80</t>
  </si>
  <si>
    <t>De Meeuwen 1</t>
  </si>
  <si>
    <t>Rodenbachlaan 2</t>
  </si>
  <si>
    <t>0032 (0)473 98 07 71</t>
  </si>
  <si>
    <t>De Meeuwen 2</t>
  </si>
  <si>
    <t>Kuiperstraat 1</t>
  </si>
  <si>
    <t>jan.dhooghe@telenet.be</t>
  </si>
  <si>
    <t>0032 (0)478 92 19 69</t>
  </si>
  <si>
    <t>Nispen (gemeentelijk)</t>
  </si>
  <si>
    <t>Burg. Kenisstraat 7</t>
  </si>
  <si>
    <t>0032 (0)494 66 28 65</t>
  </si>
  <si>
    <t>ivan.cappaert@telenet.be</t>
  </si>
  <si>
    <t>Bc Kerkuilen</t>
  </si>
  <si>
    <t>Koekoestraat 44</t>
  </si>
  <si>
    <t>0032 (0)3 667 45 72</t>
  </si>
  <si>
    <t>jefschrooyen@skynet.be</t>
  </si>
  <si>
    <t>eddievanriel@skynet.be</t>
  </si>
  <si>
    <t>De Rooie Bal 1</t>
  </si>
  <si>
    <t>De Rooie Bal 2</t>
  </si>
  <si>
    <t>Molenheike 4  bus 2</t>
  </si>
  <si>
    <t>0032 (0)479 34 92 96</t>
  </si>
  <si>
    <t>lodewijckxwilly@gmail.com</t>
  </si>
  <si>
    <t>Sint Janstraat 191</t>
  </si>
  <si>
    <t>0032 (0)3 677 22 87</t>
  </si>
  <si>
    <t>ludo.dries@telenet.be</t>
  </si>
  <si>
    <t>0032 (0)494 69 06 79</t>
  </si>
  <si>
    <t>ingericht door de gemeentelijke seniorenraad van Essen</t>
  </si>
  <si>
    <t>Thuisspeeldag</t>
  </si>
  <si>
    <t>De Meeuwen</t>
  </si>
  <si>
    <t>Stationsstraat 90</t>
  </si>
  <si>
    <t>0032(0)3 667 21 96</t>
  </si>
  <si>
    <t>Maandag</t>
  </si>
  <si>
    <t>Dinsdag</t>
  </si>
  <si>
    <t>Donderdag</t>
  </si>
  <si>
    <t>Café Bostella</t>
  </si>
  <si>
    <t>Moerkantsebaan 196</t>
  </si>
  <si>
    <t>0032 (0)3 284 85 45</t>
  </si>
  <si>
    <t>Woensdag</t>
  </si>
  <si>
    <t>Café Arabieren</t>
  </si>
  <si>
    <t>Horendonk 263</t>
  </si>
  <si>
    <t>0032 (0)3 297 05 36</t>
  </si>
  <si>
    <t>Parochiecentrum</t>
  </si>
  <si>
    <t>Dreveneind 3</t>
  </si>
  <si>
    <t>0032 (0)3 677 08 37</t>
  </si>
  <si>
    <t>Café Volkshuis</t>
  </si>
  <si>
    <t>Stationsstraat 136</t>
  </si>
  <si>
    <t>0032 (0)3 667 59 27</t>
  </si>
  <si>
    <t>Nisipa</t>
  </si>
  <si>
    <t>Bergsebaan 8</t>
  </si>
  <si>
    <t>4709 AE</t>
  </si>
  <si>
    <t>Nispen</t>
  </si>
  <si>
    <t>NL</t>
  </si>
  <si>
    <t>0031 (0)165 36 54 37</t>
  </si>
  <si>
    <t>Putte</t>
  </si>
  <si>
    <t>t Kalf (dienstencentrum)</t>
  </si>
  <si>
    <t>Veldstraat 97</t>
  </si>
  <si>
    <t>Stabroek (Putte)</t>
  </si>
  <si>
    <t>0032 (0)3 605 42 55</t>
  </si>
  <si>
    <t>0032 (0)3 28485 45</t>
  </si>
  <si>
    <t>De Middel</t>
  </si>
  <si>
    <t>Elf Novemberstraat 2</t>
  </si>
  <si>
    <t>0032 (0)3 677 20 04</t>
  </si>
  <si>
    <t>Administratie</t>
  </si>
  <si>
    <t>(Gemeentelijke seniorenraad)</t>
  </si>
  <si>
    <t>Biljartverantwoordelijke</t>
  </si>
  <si>
    <t>Nolsebaan 71</t>
  </si>
  <si>
    <t>0032 (0)485 03 34 09</t>
  </si>
  <si>
    <t>Tornooileider</t>
  </si>
  <si>
    <t>Secretaris</t>
  </si>
  <si>
    <t>Van Loon Marc</t>
  </si>
  <si>
    <t>https://blog.seniorennet.be/GSE_Essen</t>
  </si>
  <si>
    <t>Nispen Gem.</t>
  </si>
  <si>
    <t>BC de Beek</t>
  </si>
  <si>
    <t>Feestzaaltje Gommeren</t>
  </si>
  <si>
    <t>Sint Jansstraat 155</t>
  </si>
  <si>
    <t>Sint Janstraat 9</t>
  </si>
  <si>
    <t>BC De BEEK</t>
  </si>
  <si>
    <t>BC DE BEEK</t>
  </si>
  <si>
    <t xml:space="preserve">Costermans Leo   </t>
  </si>
  <si>
    <t>Dictus Fred</t>
  </si>
  <si>
    <t xml:space="preserve">Donckers Johnny </t>
  </si>
  <si>
    <t>Swinnen Michel</t>
  </si>
  <si>
    <t xml:space="preserve">Brauns Martin    </t>
  </si>
  <si>
    <t xml:space="preserve">Eyckmans Luc   </t>
  </si>
  <si>
    <t xml:space="preserve">Nelen Ronny       </t>
  </si>
  <si>
    <t xml:space="preserve">Kustermans Toon </t>
  </si>
  <si>
    <t xml:space="preserve">Vandersanden Lucien </t>
  </si>
  <si>
    <t>Brosens Luc</t>
  </si>
  <si>
    <t>Rode tekst : Wedstrijd omgewisseld</t>
  </si>
  <si>
    <t>Deckerslaan 6</t>
  </si>
  <si>
    <t>0032 (0)486 45 04 87</t>
  </si>
  <si>
    <t>Stationstraat 125/1</t>
  </si>
  <si>
    <t>0032 (0)477 44 15 54</t>
  </si>
  <si>
    <t>louis.quick@hotmail.com</t>
  </si>
  <si>
    <t>guy.maas@proximus.be</t>
  </si>
  <si>
    <t>0032 (0)497 45 75 10</t>
  </si>
  <si>
    <t>voorzitter</t>
  </si>
  <si>
    <t>Quick Louis</t>
  </si>
  <si>
    <t>armand.beyers@telenet.be</t>
  </si>
  <si>
    <t>0032 (0)476 49 53 90</t>
  </si>
  <si>
    <t>Senioren    NISPEN Gemeente</t>
  </si>
  <si>
    <t>Laatst gewijzigd</t>
  </si>
  <si>
    <t>Ertbrandstraat 227</t>
  </si>
  <si>
    <t>Kapellen</t>
  </si>
  <si>
    <t>0032 (0)3 667 48 41</t>
  </si>
  <si>
    <t>biljart.gse@gmail.com</t>
  </si>
  <si>
    <t>Wedstrijduitslagen</t>
  </si>
  <si>
    <t>Blauwe tekst : Niet normale (thuis)-speeldag</t>
  </si>
  <si>
    <t>CLUB-KAMPIOEN</t>
  </si>
  <si>
    <t>Caramboles</t>
  </si>
  <si>
    <t>Groene tekst: wedstrijd verzet naar een andere week</t>
  </si>
  <si>
    <t>NIEUW GEMIDDELDE</t>
  </si>
  <si>
    <t>WEDSTRIJDEN GESPEELD</t>
  </si>
  <si>
    <t xml:space="preserve">CONTROLE T/M RONDE </t>
  </si>
  <si>
    <t xml:space="preserve">CONTROLE PER RONDE </t>
  </si>
  <si>
    <t>Hereygers cis</t>
  </si>
  <si>
    <t>Etting 12</t>
  </si>
  <si>
    <t>0032 (0)486 73 96 13</t>
  </si>
  <si>
    <t>frans.hereygers@telenet.be</t>
  </si>
  <si>
    <t xml:space="preserve">   </t>
  </si>
  <si>
    <t xml:space="preserve">       </t>
  </si>
  <si>
    <t xml:space="preserve">  </t>
  </si>
  <si>
    <t>Spelerslijst   2026 - 2027       Gemeentelijk</t>
  </si>
  <si>
    <t>Lijst van de voorzitters van de deelnemende biljartverenigingen   2026 - 2027</t>
  </si>
  <si>
    <t>Lijst van thuislokalen van de deelnemende biljartverenigingen  2026 - 2027</t>
  </si>
  <si>
    <t>Rangschikking 2026 - 2027</t>
  </si>
  <si>
    <t>van de Essense seniorenadviesraad  2026 - 2027</t>
  </si>
  <si>
    <t>Raeymakers Lilianne</t>
  </si>
  <si>
    <t>Goosen Winny</t>
  </si>
  <si>
    <t>NS</t>
  </si>
  <si>
    <t>HR</t>
  </si>
  <si>
    <t>TR</t>
  </si>
  <si>
    <t>Ansems Ferre</t>
  </si>
  <si>
    <t>Grauwmans Rik</t>
  </si>
  <si>
    <t xml:space="preserve">Van Thillo Sis   </t>
  </si>
  <si>
    <t xml:space="preserve">Hereygers Cis     </t>
  </si>
  <si>
    <t>Van Oers Danny</t>
  </si>
  <si>
    <t>Vossen Ronny</t>
  </si>
  <si>
    <t>Klijn Toon</t>
  </si>
  <si>
    <t>Martens Gerrit</t>
  </si>
  <si>
    <t xml:space="preserve">Nelen Jef </t>
  </si>
  <si>
    <t>Moerbeek Wilfried</t>
  </si>
  <si>
    <t xml:space="preserve">Konings Kamiel </t>
  </si>
  <si>
    <t xml:space="preserve">Buijk Jan </t>
  </si>
  <si>
    <t>Wetzer Rik</t>
  </si>
  <si>
    <t>Peeters Hugo</t>
  </si>
  <si>
    <t>Scholtis Vic</t>
  </si>
  <si>
    <t>Vergouwen René</t>
  </si>
  <si>
    <t>Lambrechts Mik [ OS ]</t>
  </si>
  <si>
    <t>Nelen Marc  [ OS ]</t>
  </si>
  <si>
    <t>Gabriels Johnny [ OS ]</t>
  </si>
  <si>
    <t xml:space="preserve">Roomer Jan    </t>
  </si>
  <si>
    <t>Francken Robert</t>
  </si>
  <si>
    <t>Paviljoenweg 30</t>
  </si>
  <si>
    <t>0032 (0)478 72 44 58</t>
  </si>
  <si>
    <t>robert.francken@telenet.be</t>
  </si>
  <si>
    <t>Huis  Aquit</t>
  </si>
  <si>
    <t>Schanker 70</t>
  </si>
  <si>
    <t>jacobsfrans1@gmail.com</t>
  </si>
  <si>
    <t xml:space="preserve">Mathijssen Guido </t>
  </si>
  <si>
    <t>Van Mastricht Rinus [NS 20]</t>
  </si>
  <si>
    <t>Vroom Peter [NS 20]</t>
  </si>
  <si>
    <r>
      <t>Present Marc</t>
    </r>
    <r>
      <rPr>
        <b/>
        <sz val="13"/>
        <color rgb="FFFF0000"/>
        <rFont val="Arial"/>
        <family val="2"/>
      </rPr>
      <t xml:space="preserve"> </t>
    </r>
  </si>
  <si>
    <r>
      <t xml:space="preserve">Arnouts Louis   </t>
    </r>
    <r>
      <rPr>
        <b/>
        <sz val="13"/>
        <color rgb="FFFF0000"/>
        <rFont val="Arial"/>
        <family val="2"/>
      </rPr>
      <t xml:space="preserve"> </t>
    </r>
  </si>
  <si>
    <r>
      <t xml:space="preserve">Antonissen Gust     </t>
    </r>
    <r>
      <rPr>
        <b/>
        <sz val="13"/>
        <color rgb="FFFF0000"/>
        <rFont val="Arial"/>
        <family val="2"/>
      </rPr>
      <t xml:space="preserve"> </t>
    </r>
  </si>
  <si>
    <r>
      <t xml:space="preserve">Sarra-Ribo Jef     </t>
    </r>
    <r>
      <rPr>
        <b/>
        <sz val="13"/>
        <color rgb="FFFF0000"/>
        <rFont val="Arial"/>
        <family val="2"/>
      </rPr>
      <t xml:space="preserve"> </t>
    </r>
  </si>
  <si>
    <r>
      <t>1</t>
    </r>
    <r>
      <rPr>
        <b/>
        <vertAlign val="superscript"/>
        <sz val="12"/>
        <color rgb="FFFF0000"/>
        <rFont val="Arial"/>
        <family val="2"/>
      </rPr>
      <t>ste</t>
    </r>
    <r>
      <rPr>
        <b/>
        <sz val="12"/>
        <color rgb="FFFF0000"/>
        <rFont val="Arial"/>
        <family val="2"/>
      </rPr>
      <t xml:space="preserve"> Ronde</t>
    </r>
  </si>
  <si>
    <r>
      <t>36</t>
    </r>
    <r>
      <rPr>
        <b/>
        <vertAlign val="superscript"/>
        <sz val="12"/>
        <color theme="1"/>
        <rFont val="Arial"/>
        <family val="2"/>
      </rPr>
      <t xml:space="preserve">ste </t>
    </r>
    <r>
      <rPr>
        <b/>
        <sz val="12"/>
        <color theme="1"/>
        <rFont val="Arial"/>
        <family val="2"/>
      </rPr>
      <t>Gemeentelijk biljarttornooi</t>
    </r>
  </si>
  <si>
    <r>
      <t>36</t>
    </r>
    <r>
      <rPr>
        <b/>
        <vertAlign val="superscript"/>
        <sz val="12"/>
        <rFont val="Arial"/>
        <family val="2"/>
      </rPr>
      <t xml:space="preserve">ste </t>
    </r>
    <r>
      <rPr>
        <b/>
        <sz val="12"/>
        <rFont val="Arial"/>
        <family val="2"/>
      </rPr>
      <t>Gemeentelijk biljarttornooi</t>
    </r>
  </si>
  <si>
    <r>
      <t>2</t>
    </r>
    <r>
      <rPr>
        <b/>
        <vertAlign val="superscript"/>
        <sz val="12"/>
        <color rgb="FFFF0000"/>
        <rFont val="Arial"/>
        <family val="2"/>
      </rPr>
      <t xml:space="preserve">de </t>
    </r>
    <r>
      <rPr>
        <b/>
        <sz val="12"/>
        <color rgb="FFFF0000"/>
        <rFont val="Arial"/>
        <family val="2"/>
      </rPr>
      <t>Ronde</t>
    </r>
  </si>
  <si>
    <r>
      <t>36</t>
    </r>
    <r>
      <rPr>
        <b/>
        <vertAlign val="superscript"/>
        <sz val="16"/>
        <color theme="1"/>
        <rFont val="Calibri"/>
        <family val="2"/>
        <scheme val="minor"/>
      </rPr>
      <t xml:space="preserve">ste </t>
    </r>
    <r>
      <rPr>
        <b/>
        <sz val="16"/>
        <color theme="1"/>
        <rFont val="Calibri"/>
        <family val="2"/>
        <scheme val="minor"/>
      </rPr>
      <t xml:space="preserve"> Gemeentelijk biljarttornooi ingericht door de Essense Seniorenraad  2026 - 2027</t>
    </r>
  </si>
  <si>
    <t>De Bruyn Roger [NS 25]</t>
  </si>
  <si>
    <t>De Rycke Eric [NS 25]</t>
  </si>
  <si>
    <t>Van De Pas Erik [NS 20]</t>
  </si>
  <si>
    <t>Michiels Francis [NS 35]</t>
  </si>
  <si>
    <t>Uytdewilligen Marc [NS 32]</t>
  </si>
  <si>
    <t>P/A Stationstraat 90</t>
  </si>
  <si>
    <t>via</t>
  </si>
  <si>
    <t>0032 (0)473 42 64 03</t>
  </si>
  <si>
    <t>meeusen1987@gmail.com</t>
  </si>
  <si>
    <t>Van Dorst Fons</t>
  </si>
  <si>
    <t>Van Turnhout Herman [OS]</t>
  </si>
  <si>
    <t>V.D. Bossche Eddy [NS 30]</t>
  </si>
  <si>
    <t>De Clerck Ludo [NS 35]</t>
  </si>
  <si>
    <t>Vanhulle Gerit [NS 20]</t>
  </si>
  <si>
    <t>Vanhulle Luc [NS 20]</t>
  </si>
  <si>
    <t>Start datum</t>
  </si>
  <si>
    <t>Verbanck Jan [NS 20]</t>
  </si>
  <si>
    <t>Kustermans Ronny [NS 25]</t>
  </si>
  <si>
    <t>0032 (0)477 45 45 92</t>
  </si>
  <si>
    <t>% Nieuw/Oud 2026 - 27</t>
  </si>
  <si>
    <r>
      <t xml:space="preserve">    Wedstrijden 1</t>
    </r>
    <r>
      <rPr>
        <vertAlign val="superscript"/>
        <sz val="18"/>
        <color theme="1"/>
        <rFont val="Calibri"/>
        <family val="2"/>
        <scheme val="minor"/>
      </rPr>
      <t>ste</t>
    </r>
    <r>
      <rPr>
        <sz val="18"/>
        <color theme="1"/>
        <rFont val="Calibri"/>
        <family val="2"/>
        <scheme val="minor"/>
      </rPr>
      <t xml:space="preserve"> kompetitiehelft</t>
    </r>
  </si>
  <si>
    <r>
      <t xml:space="preserve">    Wedstrijden 2</t>
    </r>
    <r>
      <rPr>
        <vertAlign val="superscript"/>
        <sz val="18"/>
        <color theme="1"/>
        <rFont val="Calibri"/>
        <family val="2"/>
        <scheme val="minor"/>
      </rPr>
      <t>de</t>
    </r>
    <r>
      <rPr>
        <sz val="18"/>
        <color theme="1"/>
        <rFont val="Calibri"/>
        <family val="2"/>
        <scheme val="minor"/>
      </rPr>
      <t xml:space="preserve"> kompetitiehelft</t>
    </r>
  </si>
  <si>
    <t>Sterktegetal 1ste helft</t>
  </si>
  <si>
    <t>laatst bijgewerkt</t>
  </si>
  <si>
    <t>Geeraert André [NS 35]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</si>
</sst>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[$-F800]dddd\,\ mmmm\ dd\,\ yyyy"/>
    <numFmt numFmtId="166" formatCode="[$-813]dd\-mmm\-yy;@"/>
    <numFmt numFmtId="167" formatCode="d\-mm\-yyyy"/>
    <numFmt numFmtId="168" formatCode="0.00000000"/>
    <numFmt numFmtId="169" formatCode="#,##0.000"/>
  </numFmts>
  <fonts count="10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Arial"/>
      <family val="2"/>
    </font>
    <font>
      <b/>
      <sz val="14"/>
      <color rgb="FFFF0000"/>
      <name val="Calibri"/>
      <family val="2"/>
      <scheme val="minor"/>
    </font>
    <font>
      <sz val="22"/>
      <color theme="1"/>
      <name val="Bookman Old Style"/>
      <family val="1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rgb="FF0000CC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color rgb="FFFF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rgb="FF0000CC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CC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/>
      <name val="Arial"/>
      <family val="2"/>
    </font>
    <font>
      <sz val="16"/>
      <color theme="1"/>
      <name val="Bookman Old Style"/>
      <family val="1"/>
    </font>
    <font>
      <b/>
      <sz val="14"/>
      <color rgb="FF0000CC"/>
      <name val="Bookman Old Style"/>
      <family val="1"/>
    </font>
    <font>
      <sz val="8"/>
      <color theme="1"/>
      <name val="Calibri"/>
      <family val="2"/>
      <scheme val="minor"/>
    </font>
    <font>
      <sz val="21"/>
      <color theme="1"/>
      <name val="Bookman Old Style"/>
      <family val="1"/>
    </font>
    <font>
      <sz val="21"/>
      <color theme="1"/>
      <name val="Calibri"/>
      <family val="2"/>
      <scheme val="minor"/>
    </font>
    <font>
      <sz val="22"/>
      <name val="Bookman Old Style"/>
      <family val="1"/>
    </font>
    <font>
      <b/>
      <sz val="12"/>
      <color theme="9" tint="-0.249977111117893"/>
      <name val="Aptos Narrow"/>
      <family val="2"/>
    </font>
    <font>
      <b/>
      <sz val="11"/>
      <color theme="9" tint="-0.249977111117893"/>
      <name val="Aptos Narrow"/>
      <family val="2"/>
    </font>
    <font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theme="1"/>
      <name val="Bookman Old Style"/>
      <family val="1"/>
    </font>
    <font>
      <sz val="14"/>
      <name val="Bookman Old Style"/>
      <family val="1"/>
    </font>
    <font>
      <sz val="14"/>
      <color rgb="FF333300"/>
      <name val="Calibri"/>
      <family val="2"/>
      <scheme val="minor"/>
    </font>
    <font>
      <sz val="14"/>
      <color rgb="FF333300"/>
      <name val="Bookman Old Style"/>
      <family val="1"/>
    </font>
    <font>
      <sz val="18"/>
      <color rgb="FF333300"/>
      <name val="Calibri"/>
      <family val="2"/>
      <scheme val="minor"/>
    </font>
    <font>
      <sz val="11"/>
      <color rgb="FF333300"/>
      <name val="Calibri"/>
      <family val="2"/>
      <scheme val="minor"/>
    </font>
    <font>
      <sz val="8"/>
      <color rgb="FF0000CC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A0A0A"/>
      <name val="Arial Unicode MS"/>
      <family val="2"/>
    </font>
    <font>
      <b/>
      <sz val="18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0"/>
      <color rgb="FFFF0000"/>
      <name val="Arial"/>
      <family val="2"/>
    </font>
    <font>
      <sz val="11"/>
      <color rgb="FF0A0A0A"/>
      <name val="Calibri"/>
      <family val="2"/>
      <scheme val="minor"/>
    </font>
    <font>
      <sz val="11"/>
      <color theme="1"/>
      <name val="Arial"/>
      <family val="2"/>
    </font>
    <font>
      <sz val="11"/>
      <color rgb="FF0A0A0A"/>
      <name val="Arial"/>
      <family val="2"/>
    </font>
    <font>
      <sz val="10"/>
      <color rgb="FF0A0A0A"/>
      <name val="Arial"/>
      <family val="2"/>
    </font>
    <font>
      <b/>
      <sz val="12"/>
      <color theme="0"/>
      <name val="Arial"/>
      <family val="2"/>
    </font>
    <font>
      <b/>
      <sz val="14"/>
      <color theme="1"/>
      <name val="Arial"/>
      <family val="2"/>
    </font>
    <font>
      <sz val="12"/>
      <color rgb="FF0000CC"/>
      <name val="Arial"/>
      <family val="2"/>
    </font>
    <font>
      <b/>
      <sz val="11"/>
      <color theme="1"/>
      <name val="ARual"/>
    </font>
    <font>
      <b/>
      <sz val="12"/>
      <color rgb="FF008000"/>
      <name val="Arial"/>
      <family val="2"/>
    </font>
    <font>
      <b/>
      <sz val="14"/>
      <color rgb="FFFF0000"/>
      <name val="Arial"/>
      <family val="2"/>
    </font>
    <font>
      <b/>
      <sz val="12"/>
      <name val="Calibri"/>
      <family val="2"/>
      <scheme val="minor"/>
    </font>
    <font>
      <sz val="12"/>
      <color rgb="FF0A0A0A"/>
      <name val="Arial"/>
      <family val="2"/>
    </font>
    <font>
      <sz val="12"/>
      <color theme="0"/>
      <name val="Arial"/>
      <family val="2"/>
    </font>
    <font>
      <b/>
      <sz val="12"/>
      <color rgb="FF0A0A0A"/>
      <name val="Arial"/>
      <family val="2"/>
    </font>
    <font>
      <sz val="12"/>
      <color rgb="FFFF0000"/>
      <name val="Arial"/>
      <family val="2"/>
    </font>
    <font>
      <b/>
      <sz val="14"/>
      <name val="Arial"/>
      <family val="2"/>
    </font>
    <font>
      <b/>
      <sz val="14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CC"/>
      <name val="Arial"/>
      <family val="2"/>
    </font>
    <font>
      <b/>
      <sz val="14"/>
      <color rgb="FFFFFF99"/>
      <name val="Calibri"/>
      <family val="2"/>
      <scheme val="minor"/>
    </font>
    <font>
      <b/>
      <sz val="13"/>
      <color rgb="FF0000CC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b/>
      <sz val="13"/>
      <color rgb="FF0000CC"/>
      <name val="Arial"/>
      <family val="2"/>
    </font>
    <font>
      <b/>
      <vertAlign val="superscript"/>
      <sz val="12"/>
      <color rgb="FFFF0000"/>
      <name val="Arial"/>
      <family val="2"/>
    </font>
    <font>
      <b/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6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0"/>
      <color rgb="FFFF33CC"/>
      <name val="Arial"/>
      <family val="2"/>
    </font>
    <font>
      <b/>
      <sz val="12"/>
      <color rgb="FFFF33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78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/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18" fillId="0" borderId="0" xfId="0" applyFont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32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18" fillId="0" borderId="0" xfId="0" applyFont="1" applyAlignment="1">
      <alignment horizontal="center"/>
    </xf>
    <xf numFmtId="1" fontId="0" fillId="0" borderId="37" xfId="0" applyNumberFormat="1" applyBorder="1" applyAlignment="1">
      <alignment horizontal="center"/>
    </xf>
    <xf numFmtId="0" fontId="19" fillId="0" borderId="0" xfId="0" applyFont="1"/>
    <xf numFmtId="0" fontId="17" fillId="0" borderId="0" xfId="1"/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0" fillId="0" borderId="0" xfId="0" applyFont="1"/>
    <xf numFmtId="0" fontId="21" fillId="0" borderId="0" xfId="0" quotePrefix="1" applyFont="1"/>
    <xf numFmtId="0" fontId="22" fillId="0" borderId="0" xfId="0" applyFont="1"/>
    <xf numFmtId="0" fontId="19" fillId="0" borderId="0" xfId="0" applyFont="1" applyAlignment="1">
      <alignment vertical="center"/>
    </xf>
    <xf numFmtId="0" fontId="0" fillId="2" borderId="8" xfId="0" applyFill="1" applyBorder="1"/>
    <xf numFmtId="0" fontId="0" fillId="3" borderId="6" xfId="0" applyFill="1" applyBorder="1"/>
    <xf numFmtId="0" fontId="0" fillId="3" borderId="0" xfId="0" applyFill="1"/>
    <xf numFmtId="0" fontId="1" fillId="2" borderId="4" xfId="0" applyFont="1" applyFill="1" applyBorder="1"/>
    <xf numFmtId="0" fontId="0" fillId="2" borderId="17" xfId="0" applyFill="1" applyBorder="1"/>
    <xf numFmtId="0" fontId="0" fillId="2" borderId="0" xfId="0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0" fillId="3" borderId="8" xfId="0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166" fontId="14" fillId="0" borderId="0" xfId="0" applyNumberFormat="1" applyFont="1" applyAlignment="1">
      <alignment vertical="center"/>
    </xf>
    <xf numFmtId="0" fontId="0" fillId="0" borderId="41" xfId="0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0" fontId="30" fillId="0" borderId="0" xfId="0" applyFont="1"/>
    <xf numFmtId="0" fontId="0" fillId="3" borderId="5" xfId="0" applyFill="1" applyBorder="1"/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39" xfId="0" applyBorder="1"/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0" fillId="0" borderId="23" xfId="0" applyNumberFormat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" fontId="0" fillId="0" borderId="28" xfId="0" applyNumberFormat="1" applyBorder="1" applyAlignment="1">
      <alignment horizontal="center" vertical="center"/>
    </xf>
    <xf numFmtId="0" fontId="27" fillId="2" borderId="8" xfId="0" applyFont="1" applyFill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/>
    </xf>
    <xf numFmtId="0" fontId="0" fillId="2" borderId="39" xfId="0" applyFill="1" applyBorder="1"/>
    <xf numFmtId="0" fontId="0" fillId="0" borderId="34" xfId="0" applyBorder="1"/>
    <xf numFmtId="0" fontId="0" fillId="0" borderId="46" xfId="0" applyBorder="1" applyAlignment="1">
      <alignment horizontal="center"/>
    </xf>
    <xf numFmtId="0" fontId="27" fillId="0" borderId="5" xfId="0" applyFont="1" applyBorder="1"/>
    <xf numFmtId="0" fontId="27" fillId="0" borderId="32" xfId="0" applyFont="1" applyBorder="1" applyAlignment="1">
      <alignment horizontal="center"/>
    </xf>
    <xf numFmtId="1" fontId="27" fillId="0" borderId="32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7" xfId="0" applyFont="1" applyBorder="1" applyAlignment="1">
      <alignment horizontal="center"/>
    </xf>
    <xf numFmtId="0" fontId="27" fillId="3" borderId="8" xfId="0" applyFont="1" applyFill="1" applyBorder="1"/>
    <xf numFmtId="1" fontId="27" fillId="0" borderId="37" xfId="0" applyNumberFormat="1" applyFont="1" applyBorder="1" applyAlignment="1">
      <alignment horizontal="center"/>
    </xf>
    <xf numFmtId="0" fontId="35" fillId="0" borderId="0" xfId="0" applyFont="1"/>
    <xf numFmtId="0" fontId="27" fillId="0" borderId="9" xfId="0" applyFont="1" applyBorder="1"/>
    <xf numFmtId="0" fontId="27" fillId="0" borderId="43" xfId="0" applyFont="1" applyBorder="1" applyAlignment="1">
      <alignment horizontal="center"/>
    </xf>
    <xf numFmtId="1" fontId="27" fillId="0" borderId="4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1" fontId="35" fillId="0" borderId="0" xfId="0" applyNumberFormat="1" applyFont="1" applyAlignment="1">
      <alignment horizontal="center"/>
    </xf>
    <xf numFmtId="0" fontId="13" fillId="0" borderId="47" xfId="0" applyFont="1" applyBorder="1" applyAlignment="1" applyProtection="1">
      <alignment horizontal="center" vertical="center"/>
      <protection locked="0"/>
    </xf>
    <xf numFmtId="0" fontId="13" fillId="0" borderId="48" xfId="0" applyFont="1" applyBorder="1" applyAlignment="1" applyProtection="1">
      <alignment horizontal="center" vertical="center"/>
      <protection locked="0"/>
    </xf>
    <xf numFmtId="0" fontId="13" fillId="0" borderId="49" xfId="0" applyFont="1" applyBorder="1" applyAlignment="1" applyProtection="1">
      <alignment horizontal="center" vertical="center"/>
      <protection locked="0"/>
    </xf>
    <xf numFmtId="0" fontId="13" fillId="0" borderId="50" xfId="0" applyFont="1" applyBorder="1" applyAlignment="1" applyProtection="1">
      <alignment horizontal="center" vertical="center"/>
      <protection locked="0"/>
    </xf>
    <xf numFmtId="0" fontId="13" fillId="0" borderId="51" xfId="0" applyFont="1" applyBorder="1" applyAlignment="1" applyProtection="1">
      <alignment horizontal="center" vertical="center"/>
      <protection locked="0"/>
    </xf>
    <xf numFmtId="0" fontId="13" fillId="0" borderId="52" xfId="0" applyFont="1" applyBorder="1" applyAlignment="1" applyProtection="1">
      <alignment horizontal="center" vertical="center"/>
      <protection locked="0"/>
    </xf>
    <xf numFmtId="0" fontId="13" fillId="0" borderId="53" xfId="0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13" fillId="0" borderId="55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>
      <alignment horizontal="center"/>
    </xf>
    <xf numFmtId="0" fontId="23" fillId="2" borderId="56" xfId="0" applyFont="1" applyFill="1" applyBorder="1" applyAlignment="1" applyProtection="1">
      <alignment horizontal="center" vertical="center"/>
      <protection locked="0"/>
    </xf>
    <xf numFmtId="0" fontId="23" fillId="2" borderId="35" xfId="0" applyFont="1" applyFill="1" applyBorder="1" applyAlignment="1">
      <alignment horizontal="center" vertical="center"/>
    </xf>
    <xf numFmtId="0" fontId="23" fillId="2" borderId="11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/>
    <xf numFmtId="0" fontId="21" fillId="4" borderId="0" xfId="0" applyFont="1" applyFill="1" applyAlignment="1">
      <alignment horizontal="center"/>
    </xf>
    <xf numFmtId="0" fontId="21" fillId="4" borderId="0" xfId="0" applyFont="1" applyFill="1" applyAlignment="1">
      <alignment horizontal="right"/>
    </xf>
    <xf numFmtId="0" fontId="37" fillId="5" borderId="0" xfId="0" applyFont="1" applyFill="1"/>
    <xf numFmtId="0" fontId="37" fillId="5" borderId="0" xfId="0" applyFont="1" applyFill="1" applyAlignment="1">
      <alignment horizontal="center"/>
    </xf>
    <xf numFmtId="0" fontId="37" fillId="5" borderId="0" xfId="0" applyFont="1" applyFill="1" applyAlignment="1">
      <alignment horizontal="right"/>
    </xf>
    <xf numFmtId="0" fontId="17" fillId="5" borderId="0" xfId="1" applyFill="1"/>
    <xf numFmtId="0" fontId="0" fillId="5" borderId="0" xfId="0" applyFill="1"/>
    <xf numFmtId="0" fontId="30" fillId="5" borderId="0" xfId="0" applyFont="1" applyFill="1"/>
    <xf numFmtId="0" fontId="21" fillId="5" borderId="0" xfId="0" applyFont="1" applyFill="1"/>
    <xf numFmtId="0" fontId="21" fillId="5" borderId="0" xfId="0" applyFont="1" applyFill="1" applyAlignment="1">
      <alignment horizontal="center"/>
    </xf>
    <xf numFmtId="0" fontId="21" fillId="5" borderId="0" xfId="0" applyFont="1" applyFill="1" applyAlignment="1">
      <alignment horizontal="right"/>
    </xf>
    <xf numFmtId="0" fontId="21" fillId="4" borderId="0" xfId="0" applyFont="1" applyFill="1" applyAlignment="1">
      <alignment vertical="center"/>
    </xf>
    <xf numFmtId="0" fontId="21" fillId="4" borderId="0" xfId="0" applyFont="1" applyFill="1" applyAlignment="1">
      <alignment horizontal="right" vertical="center"/>
    </xf>
    <xf numFmtId="0" fontId="21" fillId="5" borderId="0" xfId="0" applyFont="1" applyFill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1" fillId="5" borderId="0" xfId="0" applyFont="1" applyFill="1" applyAlignment="1">
      <alignment horizontal="right" vertical="center"/>
    </xf>
    <xf numFmtId="0" fontId="21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68" fontId="0" fillId="0" borderId="0" xfId="0" applyNumberFormat="1"/>
    <xf numFmtId="0" fontId="44" fillId="0" borderId="0" xfId="0" applyFont="1"/>
    <xf numFmtId="0" fontId="12" fillId="0" borderId="8" xfId="0" applyFont="1" applyBorder="1"/>
    <xf numFmtId="0" fontId="11" fillId="0" borderId="8" xfId="0" applyFont="1" applyBorder="1"/>
    <xf numFmtId="0" fontId="11" fillId="3" borderId="8" xfId="0" applyFont="1" applyFill="1" applyBorder="1"/>
    <xf numFmtId="1" fontId="7" fillId="0" borderId="30" xfId="0" applyNumberFormat="1" applyFont="1" applyBorder="1" applyAlignment="1">
      <alignment horizontal="center" vertical="center"/>
    </xf>
    <xf numFmtId="4" fontId="0" fillId="0" borderId="0" xfId="0" applyNumberFormat="1"/>
    <xf numFmtId="1" fontId="0" fillId="0" borderId="41" xfId="0" applyNumberFormat="1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0" fillId="0" borderId="20" xfId="0" applyNumberFormat="1" applyBorder="1" applyAlignment="1">
      <alignment horizontal="center" vertical="center"/>
    </xf>
    <xf numFmtId="164" fontId="27" fillId="0" borderId="36" xfId="0" applyNumberFormat="1" applyFont="1" applyBorder="1" applyAlignment="1">
      <alignment horizontal="center" vertical="center"/>
    </xf>
    <xf numFmtId="1" fontId="27" fillId="0" borderId="36" xfId="0" applyNumberFormat="1" applyFont="1" applyBorder="1" applyAlignment="1">
      <alignment horizontal="center" vertical="center"/>
    </xf>
    <xf numFmtId="0" fontId="0" fillId="0" borderId="0" xfId="0" applyProtection="1"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" fontId="65" fillId="0" borderId="0" xfId="0" applyNumberFormat="1" applyFont="1" applyAlignment="1" applyProtection="1">
      <alignment horizontal="center" vertical="center"/>
      <protection locked="0" hidden="1"/>
    </xf>
    <xf numFmtId="167" fontId="38" fillId="0" borderId="0" xfId="0" applyNumberFormat="1" applyFont="1" applyAlignment="1" applyProtection="1">
      <alignment horizontal="center"/>
      <protection locked="0" hidden="1"/>
    </xf>
    <xf numFmtId="0" fontId="15" fillId="0" borderId="0" xfId="0" applyFont="1" applyAlignment="1" applyProtection="1">
      <alignment horizontal="left"/>
      <protection hidden="1"/>
    </xf>
    <xf numFmtId="0" fontId="27" fillId="0" borderId="0" xfId="0" applyFont="1" applyProtection="1">
      <protection hidden="1"/>
    </xf>
    <xf numFmtId="0" fontId="47" fillId="0" borderId="0" xfId="0" applyFont="1" applyAlignment="1" applyProtection="1">
      <alignment horizontal="left"/>
      <protection hidden="1"/>
    </xf>
    <xf numFmtId="0" fontId="61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hidden="1"/>
    </xf>
    <xf numFmtId="4" fontId="4" fillId="0" borderId="0" xfId="0" applyNumberFormat="1" applyFont="1" applyAlignment="1" applyProtection="1">
      <alignment horizontal="center"/>
      <protection hidden="1"/>
    </xf>
    <xf numFmtId="0" fontId="58" fillId="0" borderId="0" xfId="0" applyFont="1" applyProtection="1">
      <protection hidden="1"/>
    </xf>
    <xf numFmtId="0" fontId="60" fillId="0" borderId="0" xfId="0" applyFont="1" applyAlignment="1" applyProtection="1">
      <alignment horizontal="center" vertical="center" wrapText="1"/>
      <protection hidden="1"/>
    </xf>
    <xf numFmtId="0" fontId="60" fillId="0" borderId="0" xfId="0" applyFont="1" applyAlignment="1" applyProtection="1">
      <alignment horizontal="center" vertical="center" wrapText="1" shrinkToFit="1"/>
      <protection hidden="1"/>
    </xf>
    <xf numFmtId="0" fontId="52" fillId="0" borderId="0" xfId="0" applyFont="1" applyProtection="1">
      <protection hidden="1"/>
    </xf>
    <xf numFmtId="1" fontId="62" fillId="0" borderId="35" xfId="0" applyNumberFormat="1" applyFont="1" applyBorder="1" applyAlignment="1" applyProtection="1">
      <alignment horizontal="center"/>
      <protection locked="0" hidden="1"/>
    </xf>
    <xf numFmtId="0" fontId="51" fillId="0" borderId="0" xfId="0" applyFont="1" applyProtection="1">
      <protection hidden="1"/>
    </xf>
    <xf numFmtId="168" fontId="0" fillId="0" borderId="0" xfId="0" applyNumberFormat="1" applyProtection="1">
      <protection hidden="1"/>
    </xf>
    <xf numFmtId="168" fontId="0" fillId="0" borderId="0" xfId="0" applyNumberFormat="1" applyAlignment="1" applyProtection="1">
      <alignment horizontal="left"/>
      <protection hidden="1"/>
    </xf>
    <xf numFmtId="4" fontId="0" fillId="0" borderId="0" xfId="0" applyNumberFormat="1" applyProtection="1">
      <protection hidden="1"/>
    </xf>
    <xf numFmtId="168" fontId="59" fillId="0" borderId="0" xfId="0" applyNumberFormat="1" applyFont="1" applyProtection="1">
      <protection hidden="1"/>
    </xf>
    <xf numFmtId="168" fontId="12" fillId="0" borderId="0" xfId="0" applyNumberFormat="1" applyFont="1" applyProtection="1">
      <protection hidden="1"/>
    </xf>
    <xf numFmtId="168" fontId="11" fillId="0" borderId="0" xfId="0" applyNumberFormat="1" applyFont="1" applyProtection="1"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left"/>
      <protection hidden="1"/>
    </xf>
    <xf numFmtId="0" fontId="54" fillId="0" borderId="0" xfId="0" applyFont="1" applyProtection="1">
      <protection hidden="1"/>
    </xf>
    <xf numFmtId="169" fontId="28" fillId="0" borderId="0" xfId="0" applyNumberFormat="1" applyFont="1" applyAlignment="1" applyProtection="1">
      <alignment horizontal="center"/>
      <protection hidden="1"/>
    </xf>
    <xf numFmtId="1" fontId="56" fillId="0" borderId="0" xfId="0" applyNumberFormat="1" applyFont="1" applyAlignment="1" applyProtection="1">
      <alignment horizontal="center"/>
      <protection hidden="1"/>
    </xf>
    <xf numFmtId="164" fontId="53" fillId="0" borderId="0" xfId="0" applyNumberFormat="1" applyFont="1" applyProtection="1">
      <protection hidden="1"/>
    </xf>
    <xf numFmtId="0" fontId="56" fillId="0" borderId="0" xfId="0" applyFont="1" applyProtection="1">
      <protection hidden="1"/>
    </xf>
    <xf numFmtId="164" fontId="56" fillId="0" borderId="0" xfId="0" applyNumberFormat="1" applyFont="1" applyProtection="1">
      <protection hidden="1"/>
    </xf>
    <xf numFmtId="1" fontId="53" fillId="0" borderId="0" xfId="0" applyNumberFormat="1" applyFont="1" applyAlignment="1" applyProtection="1">
      <alignment horizontal="center" vertical="center"/>
      <protection hidden="1"/>
    </xf>
    <xf numFmtId="0" fontId="53" fillId="0" borderId="0" xfId="0" applyFont="1" applyAlignment="1" applyProtection="1">
      <alignment horizontal="center" vertical="center"/>
      <protection hidden="1"/>
    </xf>
    <xf numFmtId="0" fontId="53" fillId="0" borderId="0" xfId="0" applyFont="1" applyProtection="1">
      <protection hidden="1"/>
    </xf>
    <xf numFmtId="169" fontId="24" fillId="0" borderId="0" xfId="0" applyNumberFormat="1" applyFont="1" applyAlignment="1" applyProtection="1">
      <alignment horizontal="center" vertical="center"/>
      <protection hidden="1"/>
    </xf>
    <xf numFmtId="164" fontId="24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Protection="1">
      <protection hidden="1"/>
    </xf>
    <xf numFmtId="0" fontId="16" fillId="0" borderId="0" xfId="0" applyFont="1" applyProtection="1">
      <protection hidden="1"/>
    </xf>
    <xf numFmtId="169" fontId="16" fillId="0" borderId="0" xfId="0" applyNumberFormat="1" applyFont="1" applyAlignment="1" applyProtection="1">
      <alignment horizontal="center"/>
      <protection hidden="1"/>
    </xf>
    <xf numFmtId="0" fontId="56" fillId="0" borderId="0" xfId="0" applyFont="1" applyAlignment="1" applyProtection="1">
      <alignment horizontal="left"/>
      <protection hidden="1"/>
    </xf>
    <xf numFmtId="0" fontId="57" fillId="0" borderId="0" xfId="0" applyFont="1" applyProtection="1">
      <protection hidden="1"/>
    </xf>
    <xf numFmtId="169" fontId="56" fillId="0" borderId="0" xfId="0" applyNumberFormat="1" applyFont="1" applyAlignment="1" applyProtection="1">
      <alignment horizontal="center"/>
      <protection hidden="1"/>
    </xf>
    <xf numFmtId="0" fontId="59" fillId="0" borderId="0" xfId="0" applyFont="1" applyProtection="1">
      <protection hidden="1"/>
    </xf>
    <xf numFmtId="0" fontId="55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11" fillId="0" borderId="0" xfId="0" applyFont="1" applyProtection="1">
      <protection hidden="1"/>
    </xf>
    <xf numFmtId="16" fontId="30" fillId="0" borderId="0" xfId="0" applyNumberFormat="1" applyFont="1" applyProtection="1">
      <protection hidden="1"/>
    </xf>
    <xf numFmtId="0" fontId="30" fillId="0" borderId="0" xfId="0" applyFont="1" applyProtection="1">
      <protection hidden="1"/>
    </xf>
    <xf numFmtId="0" fontId="34" fillId="0" borderId="0" xfId="0" applyFo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17" fillId="0" borderId="0" xfId="1" applyAlignment="1" applyProtection="1">
      <alignment horizontal="left"/>
      <protection hidden="1"/>
    </xf>
    <xf numFmtId="0" fontId="35" fillId="0" borderId="6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39" xfId="0" applyFont="1" applyBorder="1"/>
    <xf numFmtId="1" fontId="13" fillId="0" borderId="50" xfId="0" applyNumberFormat="1" applyFont="1" applyBorder="1" applyAlignment="1" applyProtection="1">
      <alignment horizontal="center" vertical="center"/>
      <protection locked="0"/>
    </xf>
    <xf numFmtId="1" fontId="13" fillId="0" borderId="51" xfId="0" applyNumberFormat="1" applyFont="1" applyBorder="1" applyAlignment="1" applyProtection="1">
      <alignment horizontal="center" vertical="center"/>
      <protection locked="0"/>
    </xf>
    <xf numFmtId="1" fontId="13" fillId="0" borderId="52" xfId="0" applyNumberFormat="1" applyFont="1" applyBorder="1" applyAlignment="1" applyProtection="1">
      <alignment horizontal="center" vertical="center"/>
      <protection locked="0"/>
    </xf>
    <xf numFmtId="1" fontId="13" fillId="0" borderId="53" xfId="0" applyNumberFormat="1" applyFont="1" applyBorder="1" applyAlignment="1" applyProtection="1">
      <alignment horizontal="center" vertical="center"/>
      <protection locked="0"/>
    </xf>
    <xf numFmtId="1" fontId="13" fillId="0" borderId="54" xfId="0" applyNumberFormat="1" applyFont="1" applyBorder="1" applyAlignment="1" applyProtection="1">
      <alignment horizontal="center" vertical="center"/>
      <protection locked="0"/>
    </xf>
    <xf numFmtId="1" fontId="13" fillId="0" borderId="55" xfId="0" applyNumberFormat="1" applyFont="1" applyBorder="1" applyAlignment="1" applyProtection="1">
      <alignment horizontal="center" vertical="center"/>
      <protection locked="0"/>
    </xf>
    <xf numFmtId="0" fontId="84" fillId="0" borderId="3" xfId="0" applyFont="1" applyBorder="1" applyAlignment="1" applyProtection="1">
      <alignment horizontal="center" vertical="center"/>
      <protection hidden="1"/>
    </xf>
    <xf numFmtId="0" fontId="38" fillId="2" borderId="36" xfId="0" applyFont="1" applyFill="1" applyBorder="1" applyAlignment="1" applyProtection="1">
      <alignment horizontal="center" vertical="center"/>
      <protection hidden="1"/>
    </xf>
    <xf numFmtId="0" fontId="85" fillId="0" borderId="35" xfId="0" applyFont="1" applyBorder="1" applyAlignment="1">
      <alignment horizontal="center" vertical="center"/>
    </xf>
    <xf numFmtId="0" fontId="87" fillId="0" borderId="48" xfId="0" applyFont="1" applyBorder="1" applyAlignment="1" applyProtection="1">
      <alignment horizontal="center" vertical="center"/>
      <protection locked="0"/>
    </xf>
    <xf numFmtId="0" fontId="87" fillId="0" borderId="51" xfId="0" applyFont="1" applyBorder="1" applyAlignment="1" applyProtection="1">
      <alignment horizontal="center" vertical="center"/>
      <protection locked="0"/>
    </xf>
    <xf numFmtId="0" fontId="87" fillId="0" borderId="50" xfId="0" applyFont="1" applyBorder="1" applyAlignment="1" applyProtection="1">
      <alignment horizontal="center" vertical="center"/>
      <protection locked="0"/>
    </xf>
    <xf numFmtId="1" fontId="65" fillId="0" borderId="0" xfId="0" applyNumberFormat="1" applyFont="1" applyAlignment="1" applyProtection="1">
      <alignment horizontal="center" vertical="center"/>
      <protection hidden="1"/>
    </xf>
    <xf numFmtId="167" fontId="38" fillId="0" borderId="0" xfId="0" applyNumberFormat="1" applyFont="1" applyAlignment="1" applyProtection="1">
      <alignment horizontal="center"/>
      <protection hidden="1"/>
    </xf>
    <xf numFmtId="1" fontId="62" fillId="0" borderId="35" xfId="0" applyNumberFormat="1" applyFont="1" applyBorder="1" applyAlignment="1" applyProtection="1">
      <alignment horizontal="center"/>
      <protection hidden="1"/>
    </xf>
    <xf numFmtId="0" fontId="58" fillId="0" borderId="0" xfId="0" applyFont="1" applyAlignment="1" applyProtection="1">
      <alignment horizontal="center" vertical="center"/>
      <protection hidden="1"/>
    </xf>
    <xf numFmtId="0" fontId="38" fillId="2" borderId="57" xfId="0" applyFont="1" applyFill="1" applyBorder="1" applyAlignment="1" applyProtection="1">
      <alignment horizontal="center" vertical="center"/>
      <protection hidden="1"/>
    </xf>
    <xf numFmtId="0" fontId="88" fillId="2" borderId="36" xfId="0" applyFont="1" applyFill="1" applyBorder="1" applyAlignment="1" applyProtection="1">
      <alignment horizontal="center" vertical="center"/>
      <protection hidden="1"/>
    </xf>
    <xf numFmtId="0" fontId="88" fillId="2" borderId="58" xfId="0" applyFont="1" applyFill="1" applyBorder="1" applyAlignment="1" applyProtection="1">
      <alignment horizontal="center" vertical="center"/>
      <protection hidden="1"/>
    </xf>
    <xf numFmtId="0" fontId="38" fillId="2" borderId="45" xfId="0" applyFont="1" applyFill="1" applyBorder="1" applyAlignment="1" applyProtection="1">
      <alignment horizontal="center" vertical="center"/>
      <protection locked="0"/>
    </xf>
    <xf numFmtId="0" fontId="38" fillId="2" borderId="19" xfId="0" applyFont="1" applyFill="1" applyBorder="1" applyAlignment="1" applyProtection="1">
      <alignment horizontal="center" vertical="center"/>
      <protection locked="0"/>
    </xf>
    <xf numFmtId="0" fontId="38" fillId="2" borderId="44" xfId="0" applyFont="1" applyFill="1" applyBorder="1" applyAlignment="1" applyProtection="1">
      <alignment horizontal="center" vertical="center"/>
      <protection locked="0"/>
    </xf>
    <xf numFmtId="0" fontId="38" fillId="2" borderId="36" xfId="0" applyFont="1" applyFill="1" applyBorder="1" applyAlignment="1" applyProtection="1">
      <alignment horizontal="center" vertical="center"/>
      <protection locked="0"/>
    </xf>
    <xf numFmtId="0" fontId="89" fillId="2" borderId="19" xfId="0" applyFont="1" applyFill="1" applyBorder="1" applyAlignment="1" applyProtection="1">
      <alignment horizontal="center" vertical="center"/>
      <protection locked="0"/>
    </xf>
    <xf numFmtId="0" fontId="14" fillId="2" borderId="19" xfId="0" applyFont="1" applyFill="1" applyBorder="1" applyAlignment="1" applyProtection="1">
      <alignment horizontal="center" vertical="center"/>
      <protection locked="0"/>
    </xf>
    <xf numFmtId="0" fontId="21" fillId="5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left" vertical="center"/>
    </xf>
    <xf numFmtId="0" fontId="90" fillId="4" borderId="0" xfId="1" applyFont="1" applyFill="1"/>
    <xf numFmtId="0" fontId="90" fillId="5" borderId="0" xfId="1" applyFont="1" applyFill="1"/>
    <xf numFmtId="0" fontId="90" fillId="0" borderId="0" xfId="1" applyFont="1"/>
    <xf numFmtId="0" fontId="90" fillId="4" borderId="0" xfId="1" applyFont="1" applyFill="1" applyAlignment="1">
      <alignment vertical="center"/>
    </xf>
    <xf numFmtId="0" fontId="90" fillId="5" borderId="0" xfId="1" applyFont="1" applyFill="1" applyAlignment="1">
      <alignment vertical="center"/>
    </xf>
    <xf numFmtId="0" fontId="90" fillId="4" borderId="0" xfId="1" applyFont="1" applyFill="1" applyAlignment="1">
      <alignment horizontal="left" vertical="center"/>
    </xf>
    <xf numFmtId="0" fontId="90" fillId="5" borderId="0" xfId="1" applyFont="1" applyFill="1" applyAlignment="1">
      <alignment horizontal="left" vertical="center"/>
    </xf>
    <xf numFmtId="0" fontId="91" fillId="0" borderId="23" xfId="0" applyFont="1" applyBorder="1" applyAlignment="1">
      <alignment vertical="center" shrinkToFit="1"/>
    </xf>
    <xf numFmtId="0" fontId="91" fillId="0" borderId="25" xfId="0" applyFont="1" applyBorder="1" applyAlignment="1">
      <alignment vertical="center" shrinkToFit="1"/>
    </xf>
    <xf numFmtId="0" fontId="92" fillId="0" borderId="25" xfId="0" applyFont="1" applyBorder="1" applyAlignment="1">
      <alignment vertical="center" shrinkToFit="1"/>
    </xf>
    <xf numFmtId="0" fontId="91" fillId="0" borderId="42" xfId="0" applyFont="1" applyBorder="1" applyAlignment="1">
      <alignment vertical="center" shrinkToFit="1"/>
    </xf>
    <xf numFmtId="0" fontId="91" fillId="0" borderId="23" xfId="0" applyFont="1" applyBorder="1" applyAlignment="1">
      <alignment vertical="center"/>
    </xf>
    <xf numFmtId="0" fontId="91" fillId="0" borderId="25" xfId="0" applyFont="1" applyBorder="1" applyAlignment="1">
      <alignment vertical="center"/>
    </xf>
    <xf numFmtId="0" fontId="91" fillId="2" borderId="25" xfId="0" applyFont="1" applyFill="1" applyBorder="1" applyAlignment="1">
      <alignment vertical="center"/>
    </xf>
    <xf numFmtId="0" fontId="91" fillId="0" borderId="42" xfId="0" applyFont="1" applyBorder="1" applyAlignment="1">
      <alignment vertical="center"/>
    </xf>
    <xf numFmtId="0" fontId="93" fillId="0" borderId="25" xfId="0" applyFont="1" applyBorder="1" applyAlignment="1">
      <alignment vertical="center"/>
    </xf>
    <xf numFmtId="0" fontId="11" fillId="0" borderId="8" xfId="0" applyFont="1" applyBorder="1" applyAlignment="1">
      <alignment shrinkToFit="1"/>
    </xf>
    <xf numFmtId="0" fontId="12" fillId="0" borderId="37" xfId="0" applyFont="1" applyBorder="1" applyAlignment="1">
      <alignment horizontal="center"/>
    </xf>
    <xf numFmtId="0" fontId="92" fillId="0" borderId="25" xfId="0" applyFont="1" applyBorder="1" applyAlignment="1">
      <alignment vertical="center"/>
    </xf>
    <xf numFmtId="0" fontId="11" fillId="3" borderId="8" xfId="0" applyFont="1" applyFill="1" applyBorder="1" applyAlignment="1">
      <alignment shrinkToFit="1"/>
    </xf>
    <xf numFmtId="0" fontId="30" fillId="4" borderId="0" xfId="0" applyFont="1" applyFill="1" applyAlignment="1">
      <alignment horizontal="right"/>
    </xf>
    <xf numFmtId="0" fontId="30" fillId="5" borderId="0" xfId="0" applyFont="1" applyFill="1" applyAlignment="1">
      <alignment horizontal="right" vertical="center"/>
    </xf>
    <xf numFmtId="0" fontId="93" fillId="0" borderId="25" xfId="0" applyFont="1" applyBorder="1" applyAlignment="1">
      <alignment vertical="center" shrinkToFit="1"/>
    </xf>
    <xf numFmtId="0" fontId="12" fillId="0" borderId="39" xfId="0" applyFont="1" applyBorder="1"/>
    <xf numFmtId="0" fontId="91" fillId="2" borderId="25" xfId="0" applyFont="1" applyFill="1" applyBorder="1" applyAlignment="1">
      <alignment vertical="center" shrinkToFit="1"/>
    </xf>
    <xf numFmtId="0" fontId="11" fillId="0" borderId="39" xfId="0" applyFont="1" applyBorder="1"/>
    <xf numFmtId="1" fontId="11" fillId="0" borderId="37" xfId="0" applyNumberFormat="1" applyFont="1" applyBorder="1" applyAlignment="1">
      <alignment horizontal="center"/>
    </xf>
    <xf numFmtId="0" fontId="0" fillId="0" borderId="5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13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34" xfId="0" applyBorder="1" applyAlignment="1">
      <alignment horizontal="center" textRotation="90"/>
    </xf>
    <xf numFmtId="0" fontId="0" fillId="0" borderId="39" xfId="0" applyBorder="1" applyAlignment="1">
      <alignment horizontal="center" textRotation="90"/>
    </xf>
    <xf numFmtId="0" fontId="0" fillId="0" borderId="40" xfId="0" applyBorder="1" applyAlignment="1">
      <alignment horizontal="center" textRotation="90"/>
    </xf>
    <xf numFmtId="0" fontId="0" fillId="0" borderId="32" xfId="0" applyBorder="1" applyAlignment="1">
      <alignment horizontal="center" textRotation="90"/>
    </xf>
    <xf numFmtId="0" fontId="0" fillId="0" borderId="37" xfId="0" applyBorder="1" applyAlignment="1">
      <alignment horizontal="center" textRotation="90"/>
    </xf>
    <xf numFmtId="0" fontId="0" fillId="2" borderId="4" xfId="0" applyFill="1" applyBorder="1" applyAlignment="1">
      <alignment horizontal="center" textRotation="90"/>
    </xf>
    <xf numFmtId="0" fontId="0" fillId="2" borderId="16" xfId="0" applyFill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2" borderId="17" xfId="0" applyFill="1" applyBorder="1" applyAlignment="1">
      <alignment horizontal="center" textRotation="90"/>
    </xf>
    <xf numFmtId="0" fontId="0" fillId="0" borderId="10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00" fillId="0" borderId="6" xfId="0" applyFont="1" applyBorder="1" applyAlignment="1">
      <alignment horizontal="center" vertical="center"/>
    </xf>
    <xf numFmtId="0" fontId="100" fillId="0" borderId="7" xfId="0" applyFont="1" applyBorder="1" applyAlignment="1">
      <alignment horizontal="center" vertical="center"/>
    </xf>
    <xf numFmtId="0" fontId="89" fillId="2" borderId="36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75" fillId="0" borderId="0" xfId="0" applyFont="1" applyAlignment="1" applyProtection="1">
      <alignment horizontal="center"/>
      <protection hidden="1"/>
    </xf>
    <xf numFmtId="0" fontId="1" fillId="0" borderId="33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0" fillId="0" borderId="33" xfId="0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64" fillId="0" borderId="0" xfId="0" applyFont="1" applyAlignment="1" applyProtection="1">
      <alignment vertical="center"/>
      <protection hidden="1"/>
    </xf>
    <xf numFmtId="0" fontId="73" fillId="0" borderId="0" xfId="0" applyFont="1" applyAlignment="1" applyProtection="1">
      <alignment horizontal="center" vertical="center"/>
      <protection hidden="1"/>
    </xf>
    <xf numFmtId="0" fontId="73" fillId="0" borderId="0" xfId="0" applyFont="1" applyAlignment="1" applyProtection="1">
      <alignment vertical="center"/>
      <protection hidden="1"/>
    </xf>
    <xf numFmtId="0" fontId="73" fillId="0" borderId="0" xfId="0" applyFont="1" applyAlignment="1" applyProtection="1">
      <alignment horizontal="right" vertical="center"/>
      <protection hidden="1"/>
    </xf>
    <xf numFmtId="0" fontId="73" fillId="0" borderId="33" xfId="0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" fontId="8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70" fillId="0" borderId="0" xfId="0" applyFont="1" applyAlignment="1" applyProtection="1">
      <alignment vertical="center"/>
      <protection hidden="1"/>
    </xf>
    <xf numFmtId="0" fontId="69" fillId="0" borderId="0" xfId="0" applyFont="1" applyAlignment="1" applyProtection="1">
      <alignment horizontal="center" vertical="center"/>
      <protection hidden="1"/>
    </xf>
    <xf numFmtId="164" fontId="24" fillId="0" borderId="0" xfId="0" applyNumberFormat="1" applyFont="1" applyAlignment="1" applyProtection="1">
      <alignment horizontal="right" vertical="center"/>
      <protection hidden="1"/>
    </xf>
    <xf numFmtId="0" fontId="0" fillId="0" borderId="33" xfId="0" applyBorder="1" applyAlignment="1" applyProtection="1">
      <alignment vertical="center"/>
      <protection hidden="1"/>
    </xf>
    <xf numFmtId="164" fontId="74" fillId="0" borderId="0" xfId="0" applyNumberFormat="1" applyFont="1" applyAlignment="1" applyProtection="1">
      <alignment horizontal="right" vertical="center"/>
      <protection hidden="1"/>
    </xf>
    <xf numFmtId="1" fontId="0" fillId="0" borderId="0" xfId="0" applyNumberFormat="1" applyProtection="1"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24" fillId="3" borderId="0" xfId="0" applyFont="1" applyFill="1" applyAlignment="1" applyProtection="1">
      <alignment vertical="center"/>
      <protection hidden="1"/>
    </xf>
    <xf numFmtId="0" fontId="7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vertical="center"/>
      <protection hidden="1"/>
    </xf>
    <xf numFmtId="164" fontId="41" fillId="0" borderId="0" xfId="0" applyNumberFormat="1" applyFont="1" applyAlignment="1" applyProtection="1">
      <alignment horizontal="right" vertical="center"/>
      <protection hidden="1"/>
    </xf>
    <xf numFmtId="164" fontId="39" fillId="0" borderId="33" xfId="0" applyNumberFormat="1" applyFont="1" applyBorder="1" applyAlignment="1" applyProtection="1">
      <alignment vertical="center"/>
      <protection hidden="1"/>
    </xf>
    <xf numFmtId="164" fontId="32" fillId="0" borderId="0" xfId="0" applyNumberFormat="1" applyFont="1" applyAlignment="1" applyProtection="1">
      <alignment horizontal="right"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4" fontId="63" fillId="0" borderId="0" xfId="0" applyNumberFormat="1" applyFont="1" applyAlignment="1" applyProtection="1">
      <alignment horizontal="center"/>
      <protection hidden="1"/>
    </xf>
    <xf numFmtId="1" fontId="76" fillId="0" borderId="0" xfId="0" applyNumberFormat="1" applyFont="1" applyAlignment="1" applyProtection="1">
      <alignment horizontal="left"/>
      <protection hidden="1"/>
    </xf>
    <xf numFmtId="164" fontId="67" fillId="0" borderId="0" xfId="0" applyNumberFormat="1" applyFont="1" applyAlignment="1" applyProtection="1">
      <alignment horizontal="center"/>
      <protection hidden="1"/>
    </xf>
    <xf numFmtId="164" fontId="77" fillId="0" borderId="0" xfId="0" applyNumberFormat="1" applyFont="1" applyAlignment="1" applyProtection="1">
      <alignment horizontal="right"/>
      <protection hidden="1"/>
    </xf>
    <xf numFmtId="164" fontId="36" fillId="0" borderId="33" xfId="0" applyNumberFormat="1" applyFont="1" applyBorder="1" applyAlignment="1" applyProtection="1">
      <alignment horizontal="center"/>
      <protection hidden="1"/>
    </xf>
    <xf numFmtId="164" fontId="26" fillId="0" borderId="0" xfId="0" applyNumberFormat="1" applyFont="1" applyAlignment="1" applyProtection="1">
      <alignment horizontal="right" vertical="center"/>
      <protection hidden="1"/>
    </xf>
    <xf numFmtId="0" fontId="68" fillId="0" borderId="0" xfId="0" applyFont="1" applyProtection="1"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73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vertical="top"/>
      <protection hidden="1"/>
    </xf>
    <xf numFmtId="0" fontId="1" fillId="0" borderId="0" xfId="0" applyFont="1" applyAlignment="1" applyProtection="1">
      <alignment horizontal="right" vertical="top"/>
      <protection hidden="1"/>
    </xf>
    <xf numFmtId="0" fontId="1" fillId="0" borderId="33" xfId="0" applyFont="1" applyBorder="1" applyAlignment="1" applyProtection="1">
      <alignment vertical="top"/>
      <protection hidden="1"/>
    </xf>
    <xf numFmtId="0" fontId="5" fillId="0" borderId="0" xfId="0" applyFont="1" applyAlignment="1" applyProtection="1">
      <alignment horizontal="center" vertical="top"/>
      <protection hidden="1"/>
    </xf>
    <xf numFmtId="0" fontId="78" fillId="0" borderId="0" xfId="0" applyFont="1" applyAlignment="1" applyProtection="1">
      <alignment horizontal="center" vertical="top"/>
      <protection hidden="1"/>
    </xf>
    <xf numFmtId="0" fontId="1" fillId="0" borderId="0" xfId="0" applyFont="1" applyAlignment="1" applyProtection="1">
      <alignment vertical="top"/>
      <protection hidden="1"/>
    </xf>
    <xf numFmtId="1" fontId="8" fillId="0" borderId="0" xfId="0" applyNumberFormat="1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79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right" vertical="center"/>
      <protection hidden="1"/>
    </xf>
    <xf numFmtId="0" fontId="8" fillId="2" borderId="0" xfId="0" applyFont="1" applyFill="1" applyProtection="1">
      <protection hidden="1"/>
    </xf>
    <xf numFmtId="0" fontId="29" fillId="0" borderId="0" xfId="0" applyFont="1" applyProtection="1"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9" fillId="0" borderId="0" xfId="0" applyNumberFormat="1" applyFont="1" applyProtection="1">
      <protection hidden="1"/>
    </xf>
    <xf numFmtId="164" fontId="39" fillId="0" borderId="33" xfId="0" applyNumberFormat="1" applyFont="1" applyBorder="1" applyAlignment="1" applyProtection="1">
      <alignment horizontal="right" vertical="center"/>
      <protection hidden="1"/>
    </xf>
    <xf numFmtId="164" fontId="0" fillId="0" borderId="0" xfId="0" applyNumberFormat="1" applyProtection="1">
      <protection hidden="1"/>
    </xf>
    <xf numFmtId="164" fontId="26" fillId="0" borderId="0" xfId="0" applyNumberFormat="1" applyFont="1" applyAlignment="1" applyProtection="1">
      <alignment horizontal="center"/>
      <protection hidden="1"/>
    </xf>
    <xf numFmtId="164" fontId="77" fillId="0" borderId="0" xfId="0" applyNumberFormat="1" applyFont="1" applyAlignment="1" applyProtection="1">
      <alignment horizontal="right" vertical="center"/>
      <protection hidden="1"/>
    </xf>
    <xf numFmtId="164" fontId="72" fillId="0" borderId="33" xfId="0" applyNumberFormat="1" applyFont="1" applyBorder="1" applyAlignment="1" applyProtection="1">
      <alignment horizontal="right" vertical="center"/>
      <protection hidden="1"/>
    </xf>
    <xf numFmtId="164" fontId="14" fillId="0" borderId="0" xfId="0" applyNumberFormat="1" applyFont="1" applyAlignment="1" applyProtection="1">
      <alignment horizontal="right"/>
      <protection hidden="1"/>
    </xf>
    <xf numFmtId="0" fontId="11" fillId="0" borderId="33" xfId="0" applyFont="1" applyBorder="1" applyProtection="1">
      <protection hidden="1"/>
    </xf>
    <xf numFmtId="164" fontId="11" fillId="0" borderId="0" xfId="0" applyNumberFormat="1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81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horizontal="right" vertical="top"/>
      <protection hidden="1"/>
    </xf>
    <xf numFmtId="0" fontId="8" fillId="0" borderId="33" xfId="0" applyFont="1" applyBorder="1" applyAlignment="1" applyProtection="1">
      <alignment vertical="top"/>
      <protection hidden="1"/>
    </xf>
    <xf numFmtId="0" fontId="32" fillId="0" borderId="0" xfId="0" applyFont="1" applyAlignment="1" applyProtection="1">
      <alignment horizontal="center" vertical="top"/>
      <protection hidden="1"/>
    </xf>
    <xf numFmtId="0" fontId="24" fillId="0" borderId="33" xfId="0" applyFont="1" applyBorder="1" applyProtection="1">
      <protection hidden="1"/>
    </xf>
    <xf numFmtId="0" fontId="24" fillId="3" borderId="0" xfId="0" applyFont="1" applyFill="1" applyProtection="1">
      <protection hidden="1"/>
    </xf>
    <xf numFmtId="0" fontId="24" fillId="0" borderId="0" xfId="0" applyFont="1" applyAlignment="1" applyProtection="1">
      <alignment horizontal="center"/>
      <protection hidden="1"/>
    </xf>
    <xf numFmtId="164" fontId="80" fillId="0" borderId="0" xfId="0" applyNumberFormat="1" applyFont="1" applyAlignment="1" applyProtection="1">
      <alignment horizontal="right" vertical="center"/>
      <protection hidden="1"/>
    </xf>
    <xf numFmtId="0" fontId="74" fillId="0" borderId="33" xfId="0" applyFont="1" applyBorder="1" applyProtection="1">
      <protection hidden="1"/>
    </xf>
    <xf numFmtId="0" fontId="82" fillId="0" borderId="0" xfId="0" applyFont="1" applyAlignment="1" applyProtection="1">
      <alignment horizontal="center"/>
      <protection hidden="1"/>
    </xf>
    <xf numFmtId="0" fontId="82" fillId="0" borderId="0" xfId="0" applyFont="1" applyProtection="1">
      <protection hidden="1"/>
    </xf>
    <xf numFmtId="0" fontId="80" fillId="0" borderId="33" xfId="0" applyFont="1" applyBorder="1" applyProtection="1">
      <protection hidden="1"/>
    </xf>
    <xf numFmtId="164" fontId="26" fillId="0" borderId="0" xfId="0" applyNumberFormat="1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center" vertical="top"/>
      <protection hidden="1"/>
    </xf>
    <xf numFmtId="0" fontId="24" fillId="0" borderId="0" xfId="0" applyFont="1" applyAlignment="1" applyProtection="1">
      <alignment vertical="top"/>
      <protection hidden="1"/>
    </xf>
    <xf numFmtId="0" fontId="79" fillId="0" borderId="0" xfId="0" applyFont="1" applyAlignment="1" applyProtection="1">
      <alignment vertical="top"/>
      <protection hidden="1"/>
    </xf>
    <xf numFmtId="0" fontId="24" fillId="0" borderId="0" xfId="0" applyFont="1" applyAlignment="1" applyProtection="1">
      <alignment horizontal="center" vertical="top"/>
      <protection hidden="1"/>
    </xf>
    <xf numFmtId="0" fontId="24" fillId="0" borderId="33" xfId="0" applyFont="1" applyBorder="1" applyAlignment="1" applyProtection="1">
      <alignment horizontal="right" vertical="center"/>
      <protection hidden="1"/>
    </xf>
    <xf numFmtId="164" fontId="24" fillId="0" borderId="0" xfId="0" applyNumberFormat="1" applyFont="1" applyAlignment="1" applyProtection="1">
      <alignment horizontal="right" vertical="top"/>
      <protection hidden="1"/>
    </xf>
    <xf numFmtId="0" fontId="8" fillId="2" borderId="0" xfId="0" applyFont="1" applyFill="1" applyAlignment="1" applyProtection="1">
      <alignment vertical="top"/>
      <protection hidden="1"/>
    </xf>
    <xf numFmtId="0" fontId="82" fillId="0" borderId="0" xfId="0" applyFont="1" applyAlignment="1" applyProtection="1">
      <alignment vertical="top"/>
      <protection hidden="1"/>
    </xf>
    <xf numFmtId="0" fontId="82" fillId="3" borderId="0" xfId="0" applyFont="1" applyFill="1" applyAlignment="1" applyProtection="1">
      <alignment vertical="top"/>
      <protection hidden="1"/>
    </xf>
    <xf numFmtId="0" fontId="29" fillId="3" borderId="0" xfId="0" applyFont="1" applyFill="1" applyAlignment="1" applyProtection="1">
      <alignment vertical="top"/>
      <protection hidden="1"/>
    </xf>
    <xf numFmtId="0" fontId="24" fillId="3" borderId="0" xfId="0" applyFont="1" applyFill="1" applyAlignment="1" applyProtection="1">
      <alignment vertical="top"/>
      <protection hidden="1"/>
    </xf>
    <xf numFmtId="0" fontId="74" fillId="0" borderId="33" xfId="0" applyFont="1" applyBorder="1" applyAlignment="1" applyProtection="1">
      <alignment horizontal="right" vertical="center"/>
      <protection hidden="1"/>
    </xf>
    <xf numFmtId="0" fontId="74" fillId="0" borderId="0" xfId="0" applyFont="1" applyAlignment="1" applyProtection="1">
      <alignment vertical="top"/>
      <protection hidden="1"/>
    </xf>
    <xf numFmtId="0" fontId="82" fillId="0" borderId="0" xfId="0" applyFont="1" applyAlignment="1" applyProtection="1">
      <alignment horizontal="right" vertical="top"/>
      <protection hidden="1"/>
    </xf>
    <xf numFmtId="1" fontId="76" fillId="0" borderId="0" xfId="0" applyNumberFormat="1" applyFont="1" applyAlignment="1" applyProtection="1">
      <alignment horizontal="left" vertical="top"/>
      <protection hidden="1"/>
    </xf>
    <xf numFmtId="0" fontId="80" fillId="0" borderId="33" xfId="0" applyFont="1" applyBorder="1" applyAlignment="1" applyProtection="1">
      <alignment horizontal="right" vertical="center"/>
      <protection hidden="1"/>
    </xf>
    <xf numFmtId="0" fontId="73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21" fillId="0" borderId="0" xfId="0" applyFont="1" applyProtection="1">
      <protection hidden="1"/>
    </xf>
    <xf numFmtId="0" fontId="74" fillId="0" borderId="0" xfId="0" applyFont="1" applyProtection="1">
      <protection hidden="1"/>
    </xf>
    <xf numFmtId="0" fontId="80" fillId="0" borderId="0" xfId="0" applyFont="1" applyAlignment="1" applyProtection="1">
      <alignment horizontal="right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74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horizontal="right" vertical="center"/>
      <protection hidden="1"/>
    </xf>
    <xf numFmtId="1" fontId="76" fillId="0" borderId="0" xfId="0" applyNumberFormat="1" applyFont="1" applyAlignment="1" applyProtection="1">
      <alignment horizontal="left" vertical="center"/>
      <protection hidden="1"/>
    </xf>
    <xf numFmtId="164" fontId="8" fillId="0" borderId="0" xfId="0" applyNumberFormat="1" applyFont="1" applyAlignment="1" applyProtection="1">
      <alignment horizontal="right" vertical="center"/>
      <protection hidden="1"/>
    </xf>
    <xf numFmtId="0" fontId="80" fillId="0" borderId="33" xfId="0" applyFont="1" applyBorder="1" applyAlignment="1" applyProtection="1">
      <alignment horizontal="center"/>
      <protection hidden="1"/>
    </xf>
    <xf numFmtId="164" fontId="24" fillId="0" borderId="0" xfId="0" applyNumberFormat="1" applyFont="1" applyAlignment="1" applyProtection="1">
      <alignment vertical="center"/>
      <protection hidden="1"/>
    </xf>
    <xf numFmtId="164" fontId="12" fillId="0" borderId="0" xfId="0" applyNumberFormat="1" applyFont="1" applyAlignment="1" applyProtection="1">
      <alignment horizontal="right"/>
      <protection hidden="1"/>
    </xf>
    <xf numFmtId="164" fontId="74" fillId="0" borderId="0" xfId="0" applyNumberFormat="1" applyFont="1" applyAlignment="1" applyProtection="1">
      <alignment horizontal="right"/>
      <protection hidden="1"/>
    </xf>
    <xf numFmtId="0" fontId="83" fillId="0" borderId="0" xfId="0" applyFont="1" applyAlignment="1" applyProtection="1">
      <alignment vertical="top"/>
      <protection hidden="1"/>
    </xf>
    <xf numFmtId="0" fontId="32" fillId="0" borderId="0" xfId="0" applyFont="1" applyAlignment="1" applyProtection="1">
      <alignment vertical="top"/>
      <protection hidden="1"/>
    </xf>
    <xf numFmtId="0" fontId="32" fillId="0" borderId="0" xfId="0" applyFont="1" applyAlignment="1" applyProtection="1">
      <alignment horizontal="right" vertical="top"/>
      <protection hidden="1"/>
    </xf>
    <xf numFmtId="0" fontId="32" fillId="0" borderId="33" xfId="0" applyFont="1" applyBorder="1" applyAlignment="1" applyProtection="1">
      <alignment vertical="top"/>
      <protection hidden="1"/>
    </xf>
    <xf numFmtId="164" fontId="35" fillId="0" borderId="0" xfId="0" applyNumberFormat="1" applyFont="1" applyAlignment="1" applyProtection="1">
      <alignment horizontal="right" vertical="top"/>
      <protection hidden="1"/>
    </xf>
    <xf numFmtId="0" fontId="35" fillId="0" borderId="0" xfId="0" applyFont="1" applyAlignment="1" applyProtection="1">
      <alignment vertical="top"/>
      <protection hidden="1"/>
    </xf>
    <xf numFmtId="0" fontId="29" fillId="3" borderId="0" xfId="0" applyFont="1" applyFill="1" applyAlignment="1" applyProtection="1">
      <alignment vertical="center"/>
      <protection hidden="1"/>
    </xf>
    <xf numFmtId="0" fontId="32" fillId="2" borderId="0" xfId="0" applyFont="1" applyFill="1" applyAlignment="1" applyProtection="1">
      <alignment vertical="center"/>
      <protection hidden="1"/>
    </xf>
    <xf numFmtId="0" fontId="24" fillId="0" borderId="0" xfId="0" applyFont="1" applyAlignment="1" applyProtection="1">
      <alignment horizontal="right" vertical="top"/>
      <protection hidden="1"/>
    </xf>
    <xf numFmtId="0" fontId="24" fillId="0" borderId="33" xfId="0" applyFont="1" applyBorder="1" applyAlignment="1" applyProtection="1">
      <alignment vertical="top"/>
      <protection hidden="1"/>
    </xf>
    <xf numFmtId="164" fontId="12" fillId="0" borderId="0" xfId="0" applyNumberFormat="1" applyFont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1" fontId="24" fillId="0" borderId="0" xfId="0" applyNumberFormat="1" applyFont="1" applyAlignment="1" applyProtection="1">
      <alignment horizontal="center" vertical="center"/>
      <protection hidden="1"/>
    </xf>
    <xf numFmtId="164" fontId="82" fillId="0" borderId="0" xfId="0" applyNumberFormat="1" applyFont="1" applyProtection="1">
      <protection hidden="1"/>
    </xf>
    <xf numFmtId="164" fontId="66" fillId="0" borderId="0" xfId="0" applyNumberFormat="1" applyFont="1" applyAlignment="1" applyProtection="1">
      <alignment horizontal="right" vertical="top"/>
      <protection hidden="1"/>
    </xf>
    <xf numFmtId="164" fontId="24" fillId="0" borderId="0" xfId="0" applyNumberFormat="1" applyFont="1" applyAlignment="1" applyProtection="1">
      <alignment horizontal="right"/>
      <protection hidden="1"/>
    </xf>
    <xf numFmtId="164" fontId="80" fillId="0" borderId="0" xfId="0" applyNumberFormat="1" applyFont="1" applyAlignment="1" applyProtection="1">
      <alignment horizontal="right"/>
      <protection hidden="1"/>
    </xf>
    <xf numFmtId="0" fontId="82" fillId="0" borderId="0" xfId="0" applyFont="1" applyAlignment="1" applyProtection="1">
      <alignment vertical="center" shrinkToFit="1"/>
      <protection hidden="1"/>
    </xf>
    <xf numFmtId="164" fontId="80" fillId="0" borderId="33" xfId="0" applyNumberFormat="1" applyFont="1" applyBorder="1" applyProtection="1">
      <protection hidden="1"/>
    </xf>
    <xf numFmtId="1" fontId="32" fillId="0" borderId="0" xfId="0" applyNumberFormat="1" applyFont="1" applyAlignment="1" applyProtection="1">
      <alignment horizontal="center" vertical="center"/>
      <protection hidden="1"/>
    </xf>
    <xf numFmtId="164" fontId="66" fillId="0" borderId="0" xfId="0" applyNumberFormat="1" applyFont="1" applyAlignment="1" applyProtection="1">
      <alignment horizontal="right" vertical="center"/>
      <protection hidden="1"/>
    </xf>
    <xf numFmtId="0" fontId="82" fillId="3" borderId="0" xfId="0" applyFont="1" applyFill="1" applyAlignment="1" applyProtection="1">
      <alignment vertical="center"/>
      <protection hidden="1"/>
    </xf>
    <xf numFmtId="0" fontId="82" fillId="3" borderId="0" xfId="0" applyFont="1" applyFill="1" applyProtection="1">
      <protection hidden="1"/>
    </xf>
    <xf numFmtId="0" fontId="8" fillId="0" borderId="0" xfId="0" applyFont="1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167" fontId="23" fillId="0" borderId="0" xfId="0" applyNumberFormat="1" applyFont="1" applyAlignment="1" applyProtection="1">
      <alignment horizontal="center" vertical="top"/>
      <protection hidden="1"/>
    </xf>
    <xf numFmtId="165" fontId="24" fillId="0" borderId="0" xfId="0" applyNumberFormat="1" applyFont="1" applyProtection="1">
      <protection hidden="1"/>
    </xf>
    <xf numFmtId="0" fontId="26" fillId="0" borderId="0" xfId="0" applyFont="1" applyAlignment="1" applyProtection="1">
      <alignment horizontal="center" vertical="center"/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Protection="1">
      <protection hidden="1"/>
    </xf>
    <xf numFmtId="164" fontId="29" fillId="0" borderId="0" xfId="0" applyNumberFormat="1" applyFont="1" applyProtection="1">
      <protection hidden="1"/>
    </xf>
    <xf numFmtId="165" fontId="24" fillId="3" borderId="0" xfId="0" applyNumberFormat="1" applyFont="1" applyFill="1" applyProtection="1">
      <protection hidden="1"/>
    </xf>
    <xf numFmtId="16" fontId="29" fillId="0" borderId="0" xfId="0" applyNumberFormat="1" applyFont="1" applyAlignment="1" applyProtection="1">
      <alignment horizontal="center"/>
      <protection hidden="1"/>
    </xf>
    <xf numFmtId="0" fontId="29" fillId="0" borderId="0" xfId="0" applyFont="1" applyAlignment="1" applyProtection="1">
      <alignment horizontal="center"/>
      <protection hidden="1"/>
    </xf>
    <xf numFmtId="165" fontId="24" fillId="0" borderId="0" xfId="0" applyNumberFormat="1" applyFont="1" applyAlignment="1" applyProtection="1">
      <alignment horizontal="right"/>
      <protection hidden="1"/>
    </xf>
    <xf numFmtId="16" fontId="24" fillId="0" borderId="0" xfId="0" applyNumberFormat="1" applyFont="1" applyAlignment="1" applyProtection="1">
      <alignment horizontal="center"/>
      <protection hidden="1"/>
    </xf>
    <xf numFmtId="165" fontId="82" fillId="0" borderId="0" xfId="0" applyNumberFormat="1" applyFont="1" applyProtection="1">
      <protection hidden="1"/>
    </xf>
    <xf numFmtId="164" fontId="24" fillId="0" borderId="0" xfId="0" applyNumberFormat="1" applyFont="1" applyProtection="1">
      <protection hidden="1"/>
    </xf>
    <xf numFmtId="0" fontId="31" fillId="0" borderId="0" xfId="0" applyFont="1" applyAlignment="1" applyProtection="1">
      <alignment horizontal="right"/>
      <protection hidden="1"/>
    </xf>
    <xf numFmtId="165" fontId="29" fillId="0" borderId="0" xfId="0" applyNumberFormat="1" applyFont="1" applyProtection="1">
      <protection hidden="1"/>
    </xf>
    <xf numFmtId="165" fontId="82" fillId="0" borderId="0" xfId="0" applyNumberFormat="1" applyFont="1" applyAlignment="1" applyProtection="1">
      <alignment horizontal="right"/>
      <protection hidden="1"/>
    </xf>
    <xf numFmtId="165" fontId="74" fillId="0" borderId="0" xfId="0" applyNumberFormat="1" applyFont="1" applyAlignment="1" applyProtection="1">
      <alignment horizontal="right"/>
      <protection hidden="1"/>
    </xf>
    <xf numFmtId="0" fontId="74" fillId="0" borderId="0" xfId="0" applyFont="1" applyAlignment="1" applyProtection="1">
      <alignment horizontal="center"/>
      <protection hidden="1"/>
    </xf>
    <xf numFmtId="0" fontId="24" fillId="3" borderId="0" xfId="0" applyFont="1" applyFill="1" applyAlignment="1" applyProtection="1">
      <alignment horizontal="center"/>
      <protection hidden="1"/>
    </xf>
    <xf numFmtId="0" fontId="34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7" fillId="0" borderId="0" xfId="0" applyFont="1" applyAlignment="1" applyProtection="1">
      <alignment horizontal="center"/>
      <protection hidden="1"/>
    </xf>
    <xf numFmtId="14" fontId="24" fillId="0" borderId="0" xfId="0" applyNumberFormat="1" applyFont="1" applyAlignment="1" applyProtection="1">
      <alignment horizontal="center"/>
      <protection hidden="1"/>
    </xf>
    <xf numFmtId="165" fontId="24" fillId="3" borderId="0" xfId="0" applyNumberFormat="1" applyFont="1" applyFill="1" applyAlignment="1" applyProtection="1">
      <alignment horizontal="right"/>
      <protection hidden="1"/>
    </xf>
    <xf numFmtId="165" fontId="29" fillId="0" borderId="0" xfId="0" applyNumberFormat="1" applyFont="1" applyAlignment="1" applyProtection="1">
      <alignment horizontal="right"/>
      <protection hidden="1"/>
    </xf>
    <xf numFmtId="16" fontId="82" fillId="0" borderId="0" xfId="0" applyNumberFormat="1" applyFont="1" applyAlignment="1" applyProtection="1">
      <alignment horizontal="center"/>
      <protection hidden="1"/>
    </xf>
    <xf numFmtId="165" fontId="74" fillId="0" borderId="0" xfId="0" applyNumberFormat="1" applyFont="1" applyProtection="1">
      <protection hidden="1"/>
    </xf>
    <xf numFmtId="167" fontId="23" fillId="0" borderId="0" xfId="0" applyNumberFormat="1" applyFont="1" applyAlignment="1" applyProtection="1">
      <alignment horizontal="center" vertical="top"/>
      <protection locked="0" hidden="1"/>
    </xf>
    <xf numFmtId="0" fontId="101" fillId="0" borderId="48" xfId="0" applyFont="1" applyBorder="1" applyAlignment="1" applyProtection="1">
      <alignment horizontal="center" vertical="center"/>
      <protection locked="0"/>
    </xf>
    <xf numFmtId="0" fontId="101" fillId="0" borderId="51" xfId="0" applyFont="1" applyBorder="1" applyAlignment="1" applyProtection="1">
      <alignment horizontal="center" vertical="center"/>
      <protection locked="0"/>
    </xf>
    <xf numFmtId="164" fontId="102" fillId="0" borderId="0" xfId="0" applyNumberFormat="1" applyFont="1" applyAlignment="1" applyProtection="1">
      <alignment horizontal="right" vertical="center"/>
      <protection hidden="1"/>
    </xf>
    <xf numFmtId="164" fontId="76" fillId="0" borderId="0" xfId="0" applyNumberFormat="1" applyFont="1" applyAlignment="1" applyProtection="1">
      <alignment horizontal="right" vertical="center"/>
      <protection hidden="1"/>
    </xf>
    <xf numFmtId="0" fontId="6" fillId="3" borderId="0" xfId="0" applyFont="1" applyFill="1" applyAlignment="1" applyProtection="1">
      <alignment horizontal="center" vertical="center"/>
      <protection hidden="1"/>
    </xf>
    <xf numFmtId="0" fontId="6" fillId="3" borderId="0" xfId="0" applyFont="1" applyFill="1" applyAlignment="1" applyProtection="1">
      <alignment vertical="center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46" fillId="0" borderId="0" xfId="0" applyFont="1" applyAlignment="1" applyProtection="1">
      <alignment horizontal="left" vertical="center"/>
      <protection hidden="1"/>
    </xf>
    <xf numFmtId="0" fontId="4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3" fillId="0" borderId="0" xfId="0" applyFont="1" applyAlignment="1" applyProtection="1">
      <alignment horizontal="center" vertical="center"/>
      <protection hidden="1"/>
    </xf>
    <xf numFmtId="0" fontId="58" fillId="0" borderId="0" xfId="0" applyFont="1" applyAlignment="1" applyProtection="1">
      <alignment horizontal="center"/>
      <protection hidden="1"/>
    </xf>
    <xf numFmtId="0" fontId="6" fillId="6" borderId="0" xfId="0" applyFont="1" applyFill="1" applyAlignment="1" applyProtection="1">
      <alignment horizontal="center" vertical="center"/>
      <protection locked="0" hidden="1"/>
    </xf>
    <xf numFmtId="0" fontId="6" fillId="6" borderId="0" xfId="0" applyFont="1" applyFill="1" applyAlignment="1" applyProtection="1">
      <alignment vertical="center"/>
      <protection locked="0" hidden="1"/>
    </xf>
    <xf numFmtId="165" fontId="48" fillId="0" borderId="0" xfId="0" applyNumberFormat="1" applyFont="1" applyAlignment="1" applyProtection="1">
      <alignment horizontal="center"/>
      <protection hidden="1"/>
    </xf>
    <xf numFmtId="0" fontId="49" fillId="0" borderId="0" xfId="0" applyFont="1" applyAlignment="1" applyProtection="1">
      <alignment horizontal="center"/>
      <protection hidden="1"/>
    </xf>
    <xf numFmtId="0" fontId="30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32" fillId="0" borderId="0" xfId="0" applyFont="1" applyAlignment="1" applyProtection="1">
      <alignment horizontal="center"/>
      <protection hidden="1"/>
    </xf>
    <xf numFmtId="0" fontId="98" fillId="2" borderId="4" xfId="0" applyFont="1" applyFill="1" applyBorder="1" applyAlignment="1" applyProtection="1">
      <alignment horizontal="center" vertical="center" textRotation="90" wrapText="1"/>
      <protection hidden="1"/>
    </xf>
    <xf numFmtId="0" fontId="98" fillId="2" borderId="17" xfId="0" applyFont="1" applyFill="1" applyBorder="1" applyAlignment="1" applyProtection="1">
      <alignment textRotation="90" wrapText="1"/>
      <protection hidden="1"/>
    </xf>
    <xf numFmtId="0" fontId="1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216">
    <dxf>
      <font>
        <color theme="0"/>
      </font>
    </dxf>
    <dxf>
      <font>
        <b val="0"/>
        <i val="0"/>
      </font>
      <fill>
        <patternFill>
          <bgColor rgb="FFFFFF99"/>
        </patternFill>
      </fill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>
        <left/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rgb="FFFFFF9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8000"/>
      <color rgb="FF0000CC"/>
      <color rgb="FFFFFF99"/>
      <color rgb="FFFF33CC"/>
      <color rgb="FF333300"/>
      <color rgb="FF259325"/>
      <color rgb="FF00CC00"/>
      <color rgb="FFF8CBAD"/>
      <color rgb="FFC9FFE4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og.seniorennet.be/GSE_Ess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log.seniorennet.be/GSE_Esse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mailto:jan.dhooghe@telenet.be" TargetMode="External"/><Relationship Id="rId13" Type="http://schemas.openxmlformats.org/officeDocument/2006/relationships/hyperlink" Target="mailto:meeusen1987@gmail.com" TargetMode="External"/><Relationship Id="rId3" Type="http://schemas.openxmlformats.org/officeDocument/2006/relationships/hyperlink" Target="mailto:frans.hereygers@telenet.be" TargetMode="External"/><Relationship Id="rId7" Type="http://schemas.openxmlformats.org/officeDocument/2006/relationships/hyperlink" Target="mailto:vandenberghjacky@hotmail.com" TargetMode="External"/><Relationship Id="rId12" Type="http://schemas.openxmlformats.org/officeDocument/2006/relationships/hyperlink" Target="mailto:meeusen1987@gmail.com" TargetMode="External"/><Relationship Id="rId2" Type="http://schemas.openxmlformats.org/officeDocument/2006/relationships/hyperlink" Target="mailto:jefschrooyen@skynet.be" TargetMode="External"/><Relationship Id="rId1" Type="http://schemas.openxmlformats.org/officeDocument/2006/relationships/hyperlink" Target="mailto:r.beyers@outlook.com" TargetMode="External"/><Relationship Id="rId6" Type="http://schemas.openxmlformats.org/officeDocument/2006/relationships/hyperlink" Target="mailto:armand.beyers@telenet.be" TargetMode="External"/><Relationship Id="rId11" Type="http://schemas.openxmlformats.org/officeDocument/2006/relationships/hyperlink" Target="mailto:louis.quick@hotmail.com" TargetMode="External"/><Relationship Id="rId5" Type="http://schemas.openxmlformats.org/officeDocument/2006/relationships/hyperlink" Target="mailto:ivan.cappaert@telenet.be" TargetMode="External"/><Relationship Id="rId10" Type="http://schemas.openxmlformats.org/officeDocument/2006/relationships/hyperlink" Target="mailto:guy.maas@proximus.be" TargetMode="External"/><Relationship Id="rId4" Type="http://schemas.openxmlformats.org/officeDocument/2006/relationships/hyperlink" Target="mailto:ludo.dries@telenet.be" TargetMode="External"/><Relationship Id="rId9" Type="http://schemas.openxmlformats.org/officeDocument/2006/relationships/hyperlink" Target="mailto:lodewijckxwilly@gmail.com" TargetMode="External"/><Relationship Id="rId14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hyperlink" Target="mailto:biljart.gse@gmail.com" TargetMode="External"/><Relationship Id="rId2" Type="http://schemas.openxmlformats.org/officeDocument/2006/relationships/hyperlink" Target="mailto:jacobsfrans1@gmail.com" TargetMode="External"/><Relationship Id="rId1" Type="http://schemas.openxmlformats.org/officeDocument/2006/relationships/hyperlink" Target="mailto:jacobsfrans1@gmail.com" TargetMode="External"/><Relationship Id="rId4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1196-FD60-48AD-B006-4C2A084E2560}">
  <sheetPr codeName="Blad12"/>
  <dimension ref="A1:T28"/>
  <sheetViews>
    <sheetView showGridLines="0" zoomScaleNormal="100" workbookViewId="0">
      <selection activeCell="A9" sqref="A9"/>
    </sheetView>
  </sheetViews>
  <sheetFormatPr defaultColWidth="8.88671875" defaultRowHeight="14.4"/>
  <cols>
    <col min="1" max="1" width="8.33203125" style="141" customWidth="1"/>
    <col min="2" max="2" width="7.21875" style="191" customWidth="1"/>
    <col min="3" max="3" width="33.6640625" style="141" customWidth="1"/>
    <col min="4" max="4" width="16.6640625" style="161" customWidth="1"/>
    <col min="5" max="5" width="17" style="141" customWidth="1"/>
    <col min="6" max="6" width="20.5546875" style="141" bestFit="1" customWidth="1"/>
    <col min="7" max="7" width="14.6640625" style="141" customWidth="1"/>
    <col min="8" max="8" width="20.5546875" style="141" bestFit="1" customWidth="1"/>
    <col min="9" max="10" width="9.33203125" style="141" customWidth="1"/>
    <col min="11" max="11" width="0.88671875" style="141" customWidth="1"/>
    <col min="12" max="13" width="10.77734375" style="141" customWidth="1"/>
    <col min="14" max="16384" width="8.88671875" style="141"/>
  </cols>
  <sheetData>
    <row r="1" spans="1:20" ht="17.25" customHeight="1">
      <c r="A1" s="448">
        <v>2</v>
      </c>
      <c r="D1" s="450" t="s">
        <v>294</v>
      </c>
      <c r="E1" s="451"/>
      <c r="F1" s="451"/>
    </row>
    <row r="2" spans="1:20" ht="17.25" customHeight="1">
      <c r="A2" s="449"/>
      <c r="D2" s="451"/>
      <c r="E2" s="451"/>
      <c r="F2" s="451"/>
      <c r="H2" s="142" t="s">
        <v>270</v>
      </c>
    </row>
    <row r="3" spans="1:20" ht="21" customHeight="1">
      <c r="A3" s="208">
        <v>1</v>
      </c>
      <c r="D3" s="452" t="s">
        <v>0</v>
      </c>
      <c r="E3" s="452"/>
      <c r="F3" s="453"/>
      <c r="H3" s="209">
        <f>Rangschikking!E3</f>
        <v>46310</v>
      </c>
    </row>
    <row r="4" spans="1:20" ht="16.2" customHeight="1">
      <c r="D4" s="454" t="str">
        <f>IF(A8=26,"EINDSTAND", "TUSSENSTAND"  )</f>
        <v>TUSSENSTAND</v>
      </c>
      <c r="E4" s="454"/>
      <c r="F4" s="454"/>
      <c r="K4" s="145"/>
    </row>
    <row r="5" spans="1:20" ht="25.2" customHeight="1" thickBot="1">
      <c r="D5" s="454"/>
      <c r="E5" s="454"/>
      <c r="F5" s="454"/>
      <c r="H5" s="146"/>
      <c r="I5" s="146"/>
      <c r="J5" s="146"/>
      <c r="K5" s="147"/>
      <c r="L5" s="148" t="s">
        <v>282</v>
      </c>
      <c r="M5" s="148" t="s">
        <v>283</v>
      </c>
      <c r="N5" s="146"/>
      <c r="O5" s="146"/>
    </row>
    <row r="6" spans="1:20" s="149" customFormat="1" ht="25.5" customHeight="1" thickBot="1">
      <c r="B6" s="150" t="s">
        <v>1</v>
      </c>
      <c r="C6" s="151" t="s">
        <v>2</v>
      </c>
      <c r="D6" s="152" t="s">
        <v>3</v>
      </c>
      <c r="E6" s="211" t="s">
        <v>278</v>
      </c>
      <c r="F6" s="455" t="s">
        <v>277</v>
      </c>
      <c r="G6" s="455"/>
      <c r="H6" s="455"/>
      <c r="I6" s="154" t="s">
        <v>280</v>
      </c>
      <c r="J6" s="155" t="s">
        <v>281</v>
      </c>
      <c r="K6" s="156"/>
      <c r="L6" s="210">
        <v>1</v>
      </c>
      <c r="M6" s="210">
        <v>1</v>
      </c>
      <c r="N6" s="156"/>
      <c r="O6" s="156"/>
      <c r="P6" s="156"/>
      <c r="Q6" s="156"/>
      <c r="R6" s="156"/>
      <c r="S6" s="158"/>
      <c r="T6" s="158"/>
    </row>
    <row r="7" spans="1:20" s="159" customFormat="1" ht="6.75" customHeight="1">
      <c r="B7" s="160"/>
      <c r="D7" s="161"/>
      <c r="E7" s="162"/>
      <c r="F7" s="162"/>
      <c r="G7" s="162"/>
      <c r="H7" s="162"/>
      <c r="I7" s="163"/>
      <c r="J7" s="163"/>
      <c r="K7" s="163"/>
      <c r="L7" s="163"/>
      <c r="M7" s="163" t="s">
        <v>288</v>
      </c>
      <c r="N7" s="163"/>
      <c r="O7" s="163"/>
      <c r="P7" s="163"/>
      <c r="Q7" s="163"/>
      <c r="R7" s="163"/>
      <c r="S7" s="164"/>
      <c r="T7" s="164"/>
    </row>
    <row r="8" spans="1:20" s="179" customFormat="1" ht="19.2" customHeight="1">
      <c r="A8" s="165">
        <f>COUNTIF(Punten!$H$247:'Punten'!$AG$247,"&gt;0")</f>
        <v>8</v>
      </c>
      <c r="B8" s="166" t="s">
        <v>4</v>
      </c>
      <c r="C8" s="167" t="s">
        <v>8</v>
      </c>
      <c r="D8" s="168">
        <f>Punten!$F$248</f>
        <v>425.06299999999993</v>
      </c>
      <c r="E8" s="169">
        <f>Wildert2!$AL$19</f>
        <v>1697</v>
      </c>
      <c r="F8" s="170" t="str">
        <f>IFERROR(INDEX(Wildert2!$A$4:$A$18,MATCH(MAX(Wildert2!$AP$4:$AP$18),Wildert2!$AP$4:$AP$18,0)),"")</f>
        <v>V.D. Bossche Eddy [NS 30]</v>
      </c>
      <c r="G8" s="174"/>
      <c r="H8" s="172">
        <f>MAX(Wildert2!$AP$4:$AP$18)</f>
        <v>100</v>
      </c>
      <c r="I8" s="173">
        <f>IFERROR(VLOOKUP($F8,Wildert2!$A$4:$AO$18,40,0),"")</f>
        <v>45</v>
      </c>
      <c r="J8" s="174">
        <f>IFERROR(VLOOKUP($F8,Wildert2!$A$4:$AO$18,39,0),"")</f>
        <v>4</v>
      </c>
      <c r="K8" s="175"/>
      <c r="L8" s="176">
        <f>VLOOKUP($C8,Punten!$G$4:$AG$267,1+$L$6,0)</f>
        <v>59.726000000000006</v>
      </c>
      <c r="M8" s="177">
        <f>VLOOKUP($C8,Punten!$F$4:$AG$267,2+$M$6,0)</f>
        <v>59.726000000000006</v>
      </c>
      <c r="N8" s="175"/>
      <c r="O8" s="175"/>
      <c r="P8" s="175"/>
      <c r="Q8" s="175"/>
      <c r="R8" s="175"/>
      <c r="S8" s="178"/>
      <c r="T8" s="178"/>
    </row>
    <row r="9" spans="1:20" s="179" customFormat="1" ht="20.100000000000001" customHeight="1">
      <c r="A9" s="165">
        <f>COUNTIF(Punten!$H$95:'Punten'!$AG$95,"&gt;0")</f>
        <v>8</v>
      </c>
      <c r="B9" s="166" t="s">
        <v>4</v>
      </c>
      <c r="C9" s="167" t="s">
        <v>11</v>
      </c>
      <c r="D9" s="180">
        <f>Punten!$F$96</f>
        <v>435.80399999999997</v>
      </c>
      <c r="E9" s="169">
        <f>Molenheike!$AL$19</f>
        <v>1546</v>
      </c>
      <c r="F9" s="170" t="str">
        <f>IFERROR(INDEX(Molenheike!$A$4:$A$18,MATCH(MAX(Molenheike!$AP$4:$AP$18),Molenheike!$AP$4:$AP$18,0)),"")</f>
        <v>Uytdewilligen Marc [NS 32]</v>
      </c>
      <c r="G9" s="174"/>
      <c r="H9" s="172">
        <f>MAX(Meeuwkes!$AP$4:$AP$18)</f>
        <v>109.62962962962963</v>
      </c>
      <c r="I9" s="173">
        <f>IFERROR(VLOOKUP($F9,Molenheike!$A$4:$AO$18,40,0),"")</f>
        <v>36.5</v>
      </c>
      <c r="J9" s="174">
        <f>IFERROR(VLOOKUP($F9,Molenheike!$A$4:$AO$18,39,0),"")</f>
        <v>6</v>
      </c>
      <c r="K9" s="175"/>
      <c r="L9" s="176">
        <f>VLOOKUP($C9,Punten!$G$4:$AG$267,1+$L$6,0)</f>
        <v>47.256</v>
      </c>
      <c r="M9" s="177">
        <f>VLOOKUP($C9,Punten!$F$4:$AG$267,2+$M$6,0)</f>
        <v>47.256</v>
      </c>
      <c r="N9" s="175"/>
      <c r="O9" s="175"/>
      <c r="P9" s="175"/>
      <c r="Q9" s="175"/>
      <c r="R9" s="175"/>
      <c r="S9" s="178"/>
      <c r="T9" s="178"/>
    </row>
    <row r="10" spans="1:20" s="179" customFormat="1" ht="20.100000000000001" customHeight="1">
      <c r="A10" s="165">
        <f>COUNTIF(Punten!$H$152:'Punten'!$AG$152,"&gt;0")</f>
        <v>8</v>
      </c>
      <c r="B10" s="166" t="s">
        <v>4</v>
      </c>
      <c r="C10" s="167" t="s">
        <v>15</v>
      </c>
      <c r="D10" s="180">
        <f>Punten!$F$153</f>
        <v>441.08300000000003</v>
      </c>
      <c r="E10" s="169">
        <f>Meeuwkes!$AL$19</f>
        <v>1480</v>
      </c>
      <c r="F10" s="170" t="str">
        <f>IFERROR(INDEX(Meeuwkes!$A$4:$A$18,MATCH(MAX(Meeuwkes!$AP$4:$AP$18),Meeuwkes!$AP$4:$AP$18,0)),"")</f>
        <v>Van Hees Eduard</v>
      </c>
      <c r="G10" s="174"/>
      <c r="H10" s="172">
        <f>MAX(Putte!$AP$4:$AP$18)</f>
        <v>107.61904761904762</v>
      </c>
      <c r="I10" s="173">
        <f>IFERROR(VLOOKUP($F10,Meeuwkes!$A$4:$AO$18,40,0),"")</f>
        <v>29.6</v>
      </c>
      <c r="J10" s="174">
        <f>IFERROR(VLOOKUP($F10,Meeuwkes!$A$4:$AO$18,39,0),"")</f>
        <v>5</v>
      </c>
      <c r="K10" s="175"/>
      <c r="L10" s="176">
        <f>VLOOKUP($C10,Punten!$G$4:$AG$267,1+$L$6,0)</f>
        <v>57.183999999999997</v>
      </c>
      <c r="M10" s="177">
        <f>VLOOKUP($C10,Punten!$F$4:$AG$267,2+$M$6,0)</f>
        <v>57.183999999999997</v>
      </c>
      <c r="N10" s="175"/>
      <c r="O10" s="175"/>
      <c r="P10" s="175"/>
      <c r="Q10" s="175"/>
      <c r="R10" s="175"/>
      <c r="S10" s="178"/>
      <c r="T10" s="178"/>
    </row>
    <row r="11" spans="1:20" s="179" customFormat="1" ht="20.100000000000001" customHeight="1">
      <c r="A11" s="171">
        <f>COUNTIF(Punten!$H$76:'Punten'!$AG$76,"&gt;0")</f>
        <v>8</v>
      </c>
      <c r="B11" s="166" t="s">
        <v>4</v>
      </c>
      <c r="C11" s="182" t="s">
        <v>13</v>
      </c>
      <c r="D11" s="183">
        <f>Punten!$F$77</f>
        <v>454.54500000000007</v>
      </c>
      <c r="E11" s="169">
        <f>Meeuwen2!$AL$19</f>
        <v>1663</v>
      </c>
      <c r="F11" s="170" t="str">
        <f>IFERROR(INDEX(Meeuwen2!$A$4:$A$18,MATCH(MAX(Meeuwen2!$AP$4:$AP$18),Meeuwen2!$AP$4:$AP$18,0)),"")</f>
        <v>Lucassen Rini</v>
      </c>
      <c r="G11" s="174"/>
      <c r="H11" s="172">
        <f>MAX(DeBeek!$AP$4:$AP$18)</f>
        <v>126.51515151515152</v>
      </c>
      <c r="I11" s="173">
        <f>IFERROR(VLOOKUP($F11,Meeuwen2!$A$4:$AO$18,40,0),"")</f>
        <v>40.6</v>
      </c>
      <c r="J11" s="174">
        <f>IFERROR(VLOOKUP($F11,Meeuwen2!$A$4:$AO$18,39,0),"")</f>
        <v>5</v>
      </c>
      <c r="K11" s="175"/>
      <c r="L11" s="176">
        <f>VLOOKUP($C11,Punten!$G$4:$AG$267,1+$L$6,0)</f>
        <v>51.613</v>
      </c>
      <c r="M11" s="177">
        <f>VLOOKUP($C11,Punten!$F$4:$AG$267,2+$M$6,0)</f>
        <v>51.613</v>
      </c>
      <c r="N11" s="175"/>
      <c r="O11" s="175"/>
      <c r="P11" s="175"/>
      <c r="Q11" s="175"/>
      <c r="R11" s="175"/>
      <c r="S11" s="178"/>
      <c r="T11" s="178"/>
    </row>
    <row r="12" spans="1:20" s="179" customFormat="1" ht="20.100000000000001" customHeight="1">
      <c r="A12" s="165">
        <f>COUNTIF(Punten!H209:'Punten'!AG209,"&gt;0")</f>
        <v>8</v>
      </c>
      <c r="B12" s="166" t="s">
        <v>4</v>
      </c>
      <c r="C12" s="167" t="s">
        <v>14</v>
      </c>
      <c r="D12" s="180">
        <f>Punten!$F$210</f>
        <v>459.78600000000006</v>
      </c>
      <c r="E12" s="169">
        <f>Putte!$AL$19</f>
        <v>1346</v>
      </c>
      <c r="F12" s="170" t="str">
        <f>IFERROR(INDEX(Putte!$A$4:$A$18,MATCH(MAX(Putte!$AP$4:$AP$18),Putte!$AP$4:$AP$18,0)),"")</f>
        <v xml:space="preserve">Eyckmans Luc   </v>
      </c>
      <c r="G12" s="174"/>
      <c r="H12" s="172">
        <f>MAX(Molenheike!$AP$4:$AP$18)</f>
        <v>110.60606060606059</v>
      </c>
      <c r="I12" s="173">
        <f>IFERROR(VLOOKUP($F12,Putte!$A$4:$AO$18,40,0),"")</f>
        <v>22.6</v>
      </c>
      <c r="J12" s="174">
        <f>IFERROR(VLOOKUP($F12,Putte!$A$4:$AO$18,39,0),"")</f>
        <v>5</v>
      </c>
      <c r="K12" s="175"/>
      <c r="L12" s="176">
        <f>VLOOKUP($C12,Punten!$G$4:$AG$267,1+$L$6,0)</f>
        <v>61.101999999999997</v>
      </c>
      <c r="M12" s="177">
        <f>VLOOKUP($C12,Punten!$F$4:$AG$267,2+$M$6,0)</f>
        <v>61.101999999999997</v>
      </c>
      <c r="N12" s="175"/>
      <c r="O12" s="175"/>
      <c r="P12" s="175"/>
      <c r="Q12" s="175"/>
      <c r="R12" s="175"/>
      <c r="S12" s="178"/>
      <c r="T12" s="178"/>
    </row>
    <row r="13" spans="1:20" s="179" customFormat="1" ht="20.100000000000001" customHeight="1">
      <c r="A13" s="165">
        <f>COUNTIF(Punten!H133:'Punten'!AG133,"&gt;0")</f>
        <v>8</v>
      </c>
      <c r="B13" s="181" t="s">
        <v>4</v>
      </c>
      <c r="C13" s="167" t="s">
        <v>5</v>
      </c>
      <c r="D13" s="180">
        <f>Punten!$F$134</f>
        <v>414.20700000000005</v>
      </c>
      <c r="E13" s="169">
        <f>Oudeglorie!$AL$19</f>
        <v>1352</v>
      </c>
      <c r="F13" s="170" t="str">
        <f>IFERROR(INDEX(Oudeglorie!$A$4:$A$18,MATCH(MAX(Oudeglorie!$AP$4:$AP$18),Oudeglorie!$AP$4:$AP$18,0)),"")</f>
        <v>Gommers Jac</v>
      </c>
      <c r="G13" s="174"/>
      <c r="H13" s="172">
        <f>MAX(Nispen!$AP$4:$AP$18)</f>
        <v>119.04761904761905</v>
      </c>
      <c r="I13" s="173">
        <f>IFERROR(VLOOKUP($F13,Oudeglorie!$A$4:$AO$18,40,0),"")</f>
        <v>19.5</v>
      </c>
      <c r="J13" s="174">
        <f>IFERROR(VLOOKUP($F13,Oudeglorie!$A$4:$AO$18,39,0),"")</f>
        <v>4</v>
      </c>
      <c r="K13" s="175"/>
      <c r="L13" s="176">
        <f>VLOOKUP($C13,Punten!$G$4:$AG$267,1+$L$6,0)</f>
        <v>46.99</v>
      </c>
      <c r="M13" s="177">
        <f>VLOOKUP($C13,Punten!$F$4:$AG$267,2+$M$6,0)</f>
        <v>46.99</v>
      </c>
      <c r="N13" s="175"/>
      <c r="O13" s="175"/>
      <c r="P13" s="175"/>
      <c r="Q13" s="175"/>
      <c r="R13" s="175"/>
      <c r="S13" s="178"/>
      <c r="T13" s="178"/>
    </row>
    <row r="14" spans="1:20" s="179" customFormat="1" ht="20.100000000000001" customHeight="1">
      <c r="A14" s="165">
        <f>COUNTIF(Punten!$H$266:'Punten'!$AG$266,"&gt;0")</f>
        <v>8</v>
      </c>
      <c r="B14" s="181" t="s">
        <v>4</v>
      </c>
      <c r="C14" s="167" t="s">
        <v>241</v>
      </c>
      <c r="D14" s="180">
        <f>Punten!$F$267</f>
        <v>475.43299999999999</v>
      </c>
      <c r="E14" s="169">
        <f>DeBeek!$AL$19</f>
        <v>1605</v>
      </c>
      <c r="F14" s="170" t="str">
        <f>IFERROR(INDEX(DeBeek!$A$4:$A$18,MATCH(MAX(DeBeek!$AP$4:$AP$18),DeBeek!$AP$4:$AP$18,0)),"")</f>
        <v xml:space="preserve">Binnemans Rene </v>
      </c>
      <c r="G14" s="174"/>
      <c r="H14" s="172">
        <f>MAX(Rooiebal2!$AP$4:$AP$18)</f>
        <v>120</v>
      </c>
      <c r="I14" s="173">
        <f>IFERROR(VLOOKUP($F14,DeBeek!$A$4:$AO$18,40,0),"")</f>
        <v>41.75</v>
      </c>
      <c r="J14" s="174">
        <f>IFERROR(VLOOKUP($F14,DeBeek!$A$4:$AO$18,39,0),"")</f>
        <v>4</v>
      </c>
      <c r="K14" s="175"/>
      <c r="L14" s="176">
        <f>VLOOKUP($C14,Punten!$G$4:$AG$267,1+$L$6,0)</f>
        <v>61.699999999999996</v>
      </c>
      <c r="M14" s="177">
        <f>VLOOKUP($C14,Punten!$F$4:$AG$267,2+$M$6,0)</f>
        <v>61.699999999999996</v>
      </c>
      <c r="N14" s="175"/>
      <c r="O14" s="175"/>
      <c r="P14" s="175"/>
      <c r="Q14" s="175"/>
      <c r="R14" s="175"/>
      <c r="S14" s="178"/>
      <c r="T14" s="178"/>
    </row>
    <row r="15" spans="1:20" s="179" customFormat="1" ht="20.100000000000001" customHeight="1">
      <c r="A15" s="165">
        <f>COUNTIF(Punten!$H$228:'Punten'!$AG$228,"&gt;0")</f>
        <v>8</v>
      </c>
      <c r="B15" s="181" t="s">
        <v>4</v>
      </c>
      <c r="C15" s="185" t="s">
        <v>12</v>
      </c>
      <c r="D15" s="168">
        <f>Punten!$F$229</f>
        <v>499.95299999999997</v>
      </c>
      <c r="E15" s="169">
        <f>Wildert1!$AL$19</f>
        <v>1693</v>
      </c>
      <c r="F15" s="170" t="str">
        <f>IFERROR(INDEX(Wildert1!$A$4:$A$18,MATCH(MAX(Wildert1!$AP$4:$AP$18),Wildert1!$AP$4:$AP$18,0)),"")</f>
        <v>Adriaansen Jan</v>
      </c>
      <c r="G15" s="174"/>
      <c r="H15" s="172">
        <f>MAX(Meeuwen2!$AP$4:$AP$18)</f>
        <v>140</v>
      </c>
      <c r="I15" s="173">
        <f>IFERROR(VLOOKUP($F15,Wildert1!$A$4:$AO$18,40,0),"")</f>
        <v>23</v>
      </c>
      <c r="J15" s="174">
        <f>IFERROR(VLOOKUP($F15,Wildert1!$A$4:$AO$18,39,0),"")</f>
        <v>4</v>
      </c>
      <c r="K15" s="175"/>
      <c r="L15" s="176">
        <f>VLOOKUP($C15,Punten!$G$4:$AG$267,1+$L$6,0)</f>
        <v>73.872</v>
      </c>
      <c r="M15" s="177">
        <f>VLOOKUP($C15,Punten!$F$4:$AG$267,2+$M$6,0)</f>
        <v>73.872</v>
      </c>
      <c r="N15" s="175"/>
      <c r="O15" s="175"/>
      <c r="P15" s="175"/>
      <c r="Q15" s="175"/>
      <c r="R15" s="175"/>
      <c r="S15" s="178"/>
      <c r="T15" s="178"/>
    </row>
    <row r="16" spans="1:20" s="179" customFormat="1" ht="20.100000000000001" customHeight="1">
      <c r="A16" s="171">
        <f>COUNTIF(Punten!$H$114:'Punten'!$AG$114,"&gt;0")</f>
        <v>8</v>
      </c>
      <c r="B16" s="181" t="s">
        <v>4</v>
      </c>
      <c r="C16" s="182" t="s">
        <v>240</v>
      </c>
      <c r="D16" s="183">
        <f>Punten!$F$115</f>
        <v>472.77199999999993</v>
      </c>
      <c r="E16" s="169">
        <f>Nispen!$AL$19</f>
        <v>1487</v>
      </c>
      <c r="F16" s="170" t="str">
        <f>IFERROR(INDEX(Nispen!$A$4:$A$18,MATCH(MAX(Nispen!$AP$4:$AP$18),Nispen!$AP$4:$AP$18,0)),"")</f>
        <v>Klijn Toon</v>
      </c>
      <c r="G16" s="174"/>
      <c r="H16" s="172">
        <f>MAX(Rooiebal1!$AP$4:$AP$18)</f>
        <v>120</v>
      </c>
      <c r="I16" s="173">
        <f>IFERROR(VLOOKUP($F16,Nispen!$A$4:$AO$18,40,0),"")</f>
        <v>21.428571428571427</v>
      </c>
      <c r="J16" s="174">
        <f>IFERROR(VLOOKUP($F16,Nispen!$A$4:$AO$18,39,0),"")</f>
        <v>7</v>
      </c>
      <c r="K16" s="175"/>
      <c r="L16" s="176">
        <f>VLOOKUP($C16,Punten!$G$4:$AG$267,1+$L$6,0)</f>
        <v>63.39</v>
      </c>
      <c r="M16" s="177">
        <f>VLOOKUP($C16,Punten!$F$4:$AG$267,2+$M$6,0)</f>
        <v>63.39</v>
      </c>
      <c r="N16" s="175"/>
      <c r="O16" s="175"/>
      <c r="P16" s="175"/>
      <c r="Q16" s="175"/>
      <c r="R16" s="175" t="s">
        <v>289</v>
      </c>
      <c r="S16" s="178"/>
      <c r="T16" s="178"/>
    </row>
    <row r="17" spans="1:20" s="179" customFormat="1" ht="20.100000000000001" customHeight="1">
      <c r="A17" s="171">
        <f>COUNTIF(Punten!$H$190:'Punten'!$AG$190,"&gt;0")</f>
        <v>8</v>
      </c>
      <c r="B17" s="166" t="s">
        <v>4</v>
      </c>
      <c r="C17" s="182" t="s">
        <v>9</v>
      </c>
      <c r="D17" s="183">
        <f>Punten!$F$191</f>
        <v>446.79999999999995</v>
      </c>
      <c r="E17" s="169">
        <f>Rooiebal2!$AL$19</f>
        <v>1322</v>
      </c>
      <c r="F17" s="170" t="str">
        <f>IFERROR(INDEX(Rooiebal2!$A$4:$A$18,MATCH(MAX(Rooiebal2!$AP$4:$AP$18),Rooiebal2!$AP$4:$AP$18,0)),"")</f>
        <v>Suykerbuyk Cis</v>
      </c>
      <c r="G17" s="174"/>
      <c r="H17" s="172">
        <f>MAX(Oudeglorie!$AP$4:$AP$18)</f>
        <v>108.33333333333333</v>
      </c>
      <c r="I17" s="173">
        <f>IFERROR(VLOOKUP($F17,Rooiebal2!$A$4:$AO$18,40,0),"")</f>
        <v>18</v>
      </c>
      <c r="J17" s="174">
        <f>IFERROR(VLOOKUP($F17,Rooiebal2!$A$4:$AO$18,39,0),"")</f>
        <v>5</v>
      </c>
      <c r="K17" s="175"/>
      <c r="L17" s="176">
        <f>VLOOKUP($C17,Punten!$G$4:$AG$267,1+$L$6,0)</f>
        <v>48.713000000000008</v>
      </c>
      <c r="M17" s="177">
        <f>VLOOKUP($C17,Punten!$F$4:$AG$267,2+$M$6,0)</f>
        <v>48.713000000000008</v>
      </c>
      <c r="N17" s="175"/>
      <c r="O17" s="175"/>
      <c r="P17" s="175"/>
      <c r="Q17" s="175"/>
      <c r="R17" s="175"/>
      <c r="S17" s="178"/>
      <c r="T17" s="178"/>
    </row>
    <row r="18" spans="1:20" s="179" customFormat="1" ht="20.100000000000001" customHeight="1">
      <c r="A18" s="171">
        <f>COUNTIF(Punten!$H$38:'Punten'!$AG$38,"&gt;0")</f>
        <v>8</v>
      </c>
      <c r="B18" s="166" t="s">
        <v>4</v>
      </c>
      <c r="C18" s="185" t="s">
        <v>10</v>
      </c>
      <c r="D18" s="183">
        <f>Punten!$F$39</f>
        <v>454.93899999999996</v>
      </c>
      <c r="E18" s="169">
        <f>Kerkuilen!$AL$19</f>
        <v>1835</v>
      </c>
      <c r="F18" s="170" t="str">
        <f>IFERROR(INDEX(Kerkuilen!$A$4:$A$18,MATCH(MAX(Kerkuilen!$AP$4:$AP$18),Kerkuilen!$AP$4:$AP$18,0)),"")</f>
        <v xml:space="preserve">Jacobis Martin </v>
      </c>
      <c r="G18" s="174"/>
      <c r="H18" s="172">
        <f>MAX(Wildert1!$AP$4:$AP$18)</f>
        <v>143.75</v>
      </c>
      <c r="I18" s="173">
        <f>IFERROR(VLOOKUP($F18,Kerkuilen!$A$4:$AO$18,40,0),"")</f>
        <v>28.75</v>
      </c>
      <c r="J18" s="174">
        <f>IFERROR(VLOOKUP($F18,Kerkuilen!$A$4:$AO$18,39,0),"")</f>
        <v>4</v>
      </c>
      <c r="K18" s="175"/>
      <c r="L18" s="176">
        <f>VLOOKUP($C18,Punten!$G$4:$AG$267,1+$L$6,0)</f>
        <v>61.003999999999991</v>
      </c>
      <c r="M18" s="177">
        <f>VLOOKUP($C18,Punten!$F$4:$AG$267,2+$M$6,0)</f>
        <v>61.003999999999991</v>
      </c>
      <c r="N18" s="175"/>
      <c r="O18" s="175"/>
      <c r="P18" s="175"/>
      <c r="Q18" s="175"/>
      <c r="R18" s="175"/>
      <c r="S18" s="178"/>
      <c r="T18" s="178"/>
    </row>
    <row r="19" spans="1:20" s="179" customFormat="1" ht="20.100000000000001" customHeight="1">
      <c r="A19" s="165">
        <f>COUNTIF(Punten!$H$19:'Punten'!$AG$19,"&gt;0")</f>
        <v>8</v>
      </c>
      <c r="B19" s="181" t="s">
        <v>4</v>
      </c>
      <c r="C19" s="185" t="s">
        <v>6</v>
      </c>
      <c r="D19" s="180">
        <f>Punten!$F$20</f>
        <v>499.73399999999998</v>
      </c>
      <c r="E19" s="169">
        <f>Horendonk!$AL$19</f>
        <v>1342</v>
      </c>
      <c r="F19" s="170" t="str">
        <f>IFERROR(INDEX(Horendonk!$A$4:$A$18,MATCH(MAX(Horendonk!$AP$4:$AP$18),Horendonk!$AP$4:$AP$18,0)),"")</f>
        <v>Ansems Ferre</v>
      </c>
      <c r="G19" s="174"/>
      <c r="H19" s="172">
        <f>MAX(Kerkuilen!$AP$4:$AP$18)</f>
        <v>119.79166666666667</v>
      </c>
      <c r="I19" s="173">
        <f>IFERROR(VLOOKUP($F19,Horendonk!$A$4:$AP18,40,0),"")</f>
        <v>29.75</v>
      </c>
      <c r="J19" s="174">
        <f>IFERROR(VLOOKUP($F19,Horendonk!$A$4:$AO$18,39,0),"")</f>
        <v>4</v>
      </c>
      <c r="K19" s="175"/>
      <c r="L19" s="176">
        <f>VLOOKUP($C19,Punten!$G$4:$AG$267,1+$L$6,0)</f>
        <v>54.222000000000001</v>
      </c>
      <c r="M19" s="177">
        <f>VLOOKUP($C19,Punten!$F$4:$AG$267,2+$M$6,0)</f>
        <v>54.222000000000001</v>
      </c>
      <c r="N19" s="175"/>
      <c r="O19" s="175"/>
      <c r="P19" s="175"/>
      <c r="Q19" s="175"/>
      <c r="R19" s="175"/>
      <c r="S19" s="178"/>
      <c r="T19" s="178"/>
    </row>
    <row r="20" spans="1:20" s="179" customFormat="1" ht="20.100000000000001" customHeight="1">
      <c r="A20" s="171">
        <f>COUNTIF(Punten!$H$171:'Punten'!$AG$171,"&gt;0")</f>
        <v>8</v>
      </c>
      <c r="B20" s="166" t="s">
        <v>4</v>
      </c>
      <c r="C20" s="185" t="s">
        <v>7</v>
      </c>
      <c r="D20" s="183">
        <f>Punten!$F$172</f>
        <v>472.13299999999998</v>
      </c>
      <c r="E20" s="169">
        <f>Rooiebal1!$AL$19</f>
        <v>1519</v>
      </c>
      <c r="F20" s="170" t="str">
        <f>IFERROR(INDEX(Rooiebal1!$A$4:$A$18,MATCH(MAX(Rooiebal1!$AP$4:$AP$18),Rooiebal1!$AP$4:$AP$18,0)),"")</f>
        <v>Nelen Marc  [ OS ]</v>
      </c>
      <c r="G20" s="174"/>
      <c r="H20" s="172">
        <f>MAX(Horendonk!$AP$4:$AP$18)</f>
        <v>135.22727272727272</v>
      </c>
      <c r="I20" s="173">
        <f>IFERROR(VLOOKUP($F20,Rooiebal1!$A$4:$AO$18,40,0),"")</f>
        <v>30</v>
      </c>
      <c r="J20" s="174">
        <f>IFERROR(VLOOKUP($F20,Rooiebal1!$A$4:$AO$18,39,0),"")</f>
        <v>4</v>
      </c>
      <c r="K20" s="175"/>
      <c r="L20" s="176">
        <f>VLOOKUP($C20,Punten!$G$4:$AG$267,1+$L$6,0)</f>
        <v>53.399000000000001</v>
      </c>
      <c r="M20" s="177">
        <f>VLOOKUP($C20,Punten!$F$4:$AG$267,2+$M$6,0)</f>
        <v>53.399000000000001</v>
      </c>
      <c r="N20" s="175"/>
      <c r="O20" s="175"/>
      <c r="P20" s="175"/>
      <c r="Q20" s="175"/>
      <c r="R20" s="175"/>
      <c r="S20" s="178"/>
      <c r="T20" s="178"/>
    </row>
    <row r="21" spans="1:20" ht="19.95" customHeight="1">
      <c r="A21" s="171">
        <f>COUNTIF(Punten!$H$57:'Punten'!$AG$57,"&gt;0")</f>
        <v>8</v>
      </c>
      <c r="B21" s="181" t="s">
        <v>4</v>
      </c>
      <c r="C21" s="185" t="s">
        <v>16</v>
      </c>
      <c r="D21" s="183">
        <f>Punten!$F$58</f>
        <v>446.65500000000003</v>
      </c>
      <c r="E21" s="169">
        <f>Meeuwen1!$AL$19</f>
        <v>1116</v>
      </c>
      <c r="F21" s="170" t="str">
        <f>IFERROR(INDEX(Meeuwen1!$A$4:$A$18,MATCH(MAX(Meeuwen1!$AP$4:$AP$18),Meeuwen1!$AP$4:$AP$18,0)),"")</f>
        <v>Aerts Adri</v>
      </c>
      <c r="G21" s="174"/>
      <c r="H21" s="172">
        <f>MAX(Meeuwen1!$AP$4:$AP$18)</f>
        <v>114.21568627450979</v>
      </c>
      <c r="I21" s="173">
        <f>IFERROR(VLOOKUP($F21,Meeuwen1!$A$4:$AO$18,40,0),"")</f>
        <v>38.833333333333336</v>
      </c>
      <c r="J21" s="174">
        <f>IFERROR(VLOOKUP($F21,Meeuwen1!$A$4:$AO$18,39,0),"")</f>
        <v>6</v>
      </c>
      <c r="K21" s="186"/>
      <c r="L21" s="176">
        <f>VLOOKUP($C21,Punten!$G$4:$AG$267,1+$L$6,0)</f>
        <v>51.913000000000004</v>
      </c>
      <c r="M21" s="177">
        <f>VLOOKUP($C21,Punten!$F$4:$AG$267,2+$M$6,0)</f>
        <v>51.913000000000004</v>
      </c>
      <c r="N21" s="186"/>
      <c r="O21" s="186"/>
      <c r="P21" s="186"/>
      <c r="Q21" s="186"/>
      <c r="R21" s="186"/>
      <c r="S21" s="187"/>
      <c r="T21" s="187"/>
    </row>
    <row r="22" spans="1:20" ht="15" customHeight="1">
      <c r="B22" s="188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7"/>
      <c r="T22" s="187"/>
    </row>
    <row r="23" spans="1:20" ht="15" customHeight="1">
      <c r="B23" s="189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</row>
    <row r="24" spans="1:20" ht="15" customHeight="1">
      <c r="B24" s="190"/>
      <c r="C24" s="187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</row>
    <row r="25" spans="1:20" ht="15" customHeight="1">
      <c r="C25" s="186"/>
    </row>
    <row r="26" spans="1:20" ht="15" customHeight="1"/>
    <row r="27" spans="1:20">
      <c r="B27" s="191" t="s">
        <v>17</v>
      </c>
    </row>
    <row r="28" spans="1:20">
      <c r="B28" s="192" t="s">
        <v>239</v>
      </c>
    </row>
  </sheetData>
  <mergeCells count="5">
    <mergeCell ref="A1:A2"/>
    <mergeCell ref="D1:F2"/>
    <mergeCell ref="D3:F3"/>
    <mergeCell ref="D4:F5"/>
    <mergeCell ref="F6:H6"/>
  </mergeCells>
  <conditionalFormatting sqref="A1:A2">
    <cfRule type="cellIs" dxfId="215" priority="39" operator="equal">
      <formula>0</formula>
    </cfRule>
  </conditionalFormatting>
  <conditionalFormatting sqref="A3">
    <cfRule type="expression" dxfId="214" priority="34">
      <formula>$A$1&gt;2</formula>
    </cfRule>
    <cfRule type="expression" dxfId="213" priority="35">
      <formula>$A$1&lt;1</formula>
    </cfRule>
  </conditionalFormatting>
  <conditionalFormatting sqref="C8">
    <cfRule type="expression" dxfId="212" priority="8">
      <formula>$A$1&gt;=1</formula>
    </cfRule>
  </conditionalFormatting>
  <conditionalFormatting sqref="C21">
    <cfRule type="expression" dxfId="211" priority="7">
      <formula>$A$1&gt;=1</formula>
    </cfRule>
  </conditionalFormatting>
  <conditionalFormatting sqref="D5:F5 H5:J5">
    <cfRule type="expression" dxfId="210" priority="31">
      <formula>$A$3=0</formula>
    </cfRule>
  </conditionalFormatting>
  <conditionalFormatting sqref="E6:J21">
    <cfRule type="expression" dxfId="209" priority="1">
      <formula>$A$3=0</formula>
    </cfRule>
  </conditionalFormatting>
  <conditionalFormatting sqref="E8:J21">
    <cfRule type="expression" dxfId="208" priority="11">
      <formula>$A$1&gt;2</formula>
    </cfRule>
    <cfRule type="expression" dxfId="207" priority="12">
      <formula>$A$1&lt;1</formula>
    </cfRule>
  </conditionalFormatting>
  <conditionalFormatting sqref="E6:M7">
    <cfRule type="expression" dxfId="206" priority="3">
      <formula>$A$1&lt;1</formula>
    </cfRule>
  </conditionalFormatting>
  <conditionalFormatting sqref="E6:N7">
    <cfRule type="expression" dxfId="205" priority="2">
      <formula>$A$1&gt;2</formula>
    </cfRule>
  </conditionalFormatting>
  <conditionalFormatting sqref="F8:G21">
    <cfRule type="containsErrors" dxfId="204" priority="10">
      <formula>ISERROR(F8)</formula>
    </cfRule>
  </conditionalFormatting>
  <conditionalFormatting sqref="I8:J21">
    <cfRule type="containsErrors" dxfId="203" priority="22">
      <formula>ISERROR(I8)</formula>
    </cfRule>
  </conditionalFormatting>
  <conditionalFormatting sqref="K8:M21 D5:F5 H5:M5">
    <cfRule type="expression" dxfId="202" priority="40">
      <formula>$A$1&lt;1</formula>
    </cfRule>
  </conditionalFormatting>
  <conditionalFormatting sqref="K8:N21 D5:F5 H5:N5">
    <cfRule type="expression" dxfId="201" priority="37">
      <formula>$A$1&gt;2</formula>
    </cfRule>
  </conditionalFormatting>
  <conditionalFormatting sqref="L5:M21">
    <cfRule type="expression" dxfId="200" priority="36">
      <formula>$A$1&lt;2</formula>
    </cfRule>
  </conditionalFormatting>
  <conditionalFormatting sqref="M8:M21">
    <cfRule type="expression" dxfId="199" priority="28">
      <formula>$M$6=0*(M8=MAX($M$8:$M$21))</formula>
    </cfRule>
    <cfRule type="expression" dxfId="198" priority="29">
      <formula>$A$1=0*(M8=MAX($M$8:$M$21))</formula>
    </cfRule>
    <cfRule type="expression" dxfId="197" priority="30">
      <formula>$A$1=2*(M8=MAX($M$8:$M$21))</formula>
    </cfRule>
  </conditionalFormatting>
  <hyperlinks>
    <hyperlink ref="B28" r:id="rId1" xr:uid="{98658DBB-6186-4835-8233-D0B722705AFD}"/>
  </hyperlinks>
  <pageMargins left="3.937007874015748E-2" right="0" top="0.39370078740157483" bottom="3.937007874015748E-2" header="0.31496062992125984" footer="0.31496062992125984"/>
  <pageSetup paperSize="9"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4"/>
  <dimension ref="A1:W167"/>
  <sheetViews>
    <sheetView showGridLines="0" showRowColHeaders="0" tabSelected="1" zoomScaleNormal="100" workbookViewId="0">
      <selection activeCell="E10" sqref="E10"/>
    </sheetView>
  </sheetViews>
  <sheetFormatPr defaultRowHeight="14.4"/>
  <cols>
    <col min="1" max="1" width="8.33203125" customWidth="1"/>
    <col min="2" max="2" width="7.21875" style="31" customWidth="1"/>
    <col min="3" max="3" width="33.6640625" customWidth="1"/>
    <col min="4" max="4" width="16.6640625" style="135" customWidth="1"/>
    <col min="5" max="5" width="17" customWidth="1"/>
    <col min="6" max="6" width="20.5546875" bestFit="1" customWidth="1"/>
    <col min="7" max="7" width="14.6640625" customWidth="1"/>
    <col min="8" max="8" width="20.5546875" bestFit="1" customWidth="1"/>
    <col min="9" max="10" width="9.33203125" customWidth="1"/>
    <col min="11" max="11" width="0.88671875" customWidth="1"/>
    <col min="12" max="13" width="10.77734375" customWidth="1"/>
  </cols>
  <sheetData>
    <row r="1" spans="1:23" ht="17.25" customHeight="1">
      <c r="A1" s="456">
        <v>0</v>
      </c>
      <c r="B1" s="450" t="s">
        <v>294</v>
      </c>
      <c r="C1" s="451"/>
      <c r="D1" s="45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</row>
    <row r="2" spans="1:23" ht="17.25" customHeight="1">
      <c r="A2" s="457"/>
      <c r="B2" s="451"/>
      <c r="C2" s="451"/>
      <c r="D2" s="451"/>
      <c r="E2" s="142" t="s">
        <v>270</v>
      </c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</row>
    <row r="3" spans="1:23" ht="21" customHeight="1">
      <c r="A3" s="143">
        <v>4</v>
      </c>
      <c r="B3" s="452" t="s">
        <v>0</v>
      </c>
      <c r="C3" s="452"/>
      <c r="D3" s="453"/>
      <c r="E3" s="144">
        <v>46310</v>
      </c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</row>
    <row r="4" spans="1:23" ht="16.2" customHeight="1">
      <c r="A4" s="141" t="s">
        <v>105</v>
      </c>
      <c r="B4" s="454" t="str">
        <f>IF(A8=26,"EINDSTAND", "TUSSENSTAND"  )</f>
        <v>TUSSENSTAND</v>
      </c>
      <c r="C4" s="454"/>
      <c r="D4" s="454"/>
      <c r="E4" s="141" t="s">
        <v>290</v>
      </c>
      <c r="F4" s="141"/>
      <c r="G4" s="141"/>
      <c r="H4" s="141"/>
      <c r="I4" s="141"/>
      <c r="J4" s="141"/>
      <c r="K4" s="145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</row>
    <row r="5" spans="1:23" ht="25.2" customHeight="1" thickBot="1">
      <c r="A5" s="141"/>
      <c r="B5" s="454"/>
      <c r="C5" s="454"/>
      <c r="D5" s="454"/>
      <c r="E5" s="146"/>
      <c r="F5" s="146"/>
      <c r="G5" s="146"/>
      <c r="H5" s="146"/>
      <c r="I5" s="146"/>
      <c r="J5" s="146"/>
      <c r="K5" s="147"/>
      <c r="L5" s="148" t="s">
        <v>282</v>
      </c>
      <c r="M5" s="148" t="s">
        <v>283</v>
      </c>
      <c r="N5" s="146"/>
      <c r="O5" s="146"/>
      <c r="P5" s="141"/>
      <c r="Q5" s="141"/>
      <c r="R5" s="141"/>
      <c r="S5" s="141"/>
      <c r="T5" s="141"/>
      <c r="U5" s="141"/>
      <c r="V5" s="141"/>
      <c r="W5" s="141"/>
    </row>
    <row r="6" spans="1:23" s="30" customFormat="1" ht="25.5" customHeight="1" thickBot="1">
      <c r="A6" s="149"/>
      <c r="B6" s="150" t="s">
        <v>1</v>
      </c>
      <c r="C6" s="151" t="s">
        <v>2</v>
      </c>
      <c r="D6" s="152" t="s">
        <v>3</v>
      </c>
      <c r="E6" s="153" t="s">
        <v>278</v>
      </c>
      <c r="F6" s="455" t="s">
        <v>277</v>
      </c>
      <c r="G6" s="455"/>
      <c r="H6" s="455"/>
      <c r="I6" s="154" t="s">
        <v>280</v>
      </c>
      <c r="J6" s="155" t="s">
        <v>281</v>
      </c>
      <c r="K6" s="156"/>
      <c r="L6" s="157">
        <v>8</v>
      </c>
      <c r="M6" s="157">
        <v>8</v>
      </c>
      <c r="N6" s="156"/>
      <c r="O6" s="156"/>
      <c r="P6" s="156"/>
      <c r="Q6" s="156"/>
      <c r="R6" s="156"/>
      <c r="S6" s="158"/>
      <c r="T6" s="158"/>
      <c r="U6" s="149"/>
      <c r="V6" s="149"/>
      <c r="W6" s="149"/>
    </row>
    <row r="7" spans="1:23" s="129" customFormat="1" ht="6.75" customHeight="1">
      <c r="A7" s="159"/>
      <c r="B7" s="160"/>
      <c r="C7" s="159"/>
      <c r="D7" s="161"/>
      <c r="E7" s="162"/>
      <c r="F7" s="162"/>
      <c r="G7" s="162"/>
      <c r="H7" s="162"/>
      <c r="I7" s="163"/>
      <c r="J7" s="163"/>
      <c r="K7" s="163"/>
      <c r="L7" s="163"/>
      <c r="M7" s="163" t="s">
        <v>288</v>
      </c>
      <c r="N7" s="163"/>
      <c r="O7" s="163"/>
      <c r="P7" s="163"/>
      <c r="Q7" s="163"/>
      <c r="R7" s="163"/>
      <c r="S7" s="164"/>
      <c r="T7" s="164"/>
      <c r="U7" s="159"/>
      <c r="V7" s="159"/>
      <c r="W7" s="159"/>
    </row>
    <row r="8" spans="1:23" s="29" customFormat="1" ht="19.2" customHeight="1">
      <c r="A8" s="165">
        <f>COUNTIF(Punten!$H$228:'Punten'!$AG$228,"&gt;0")</f>
        <v>8</v>
      </c>
      <c r="B8" s="166" t="s">
        <v>4</v>
      </c>
      <c r="C8" s="185" t="s">
        <v>12</v>
      </c>
      <c r="D8" s="168">
        <f>Punten!$F$229</f>
        <v>499.95299999999997</v>
      </c>
      <c r="E8" s="169">
        <f>Wildert1!$AL$19</f>
        <v>1693</v>
      </c>
      <c r="F8" s="170" t="str">
        <f>IFERROR(INDEX(Wildert1!$A$4:$A$18,MATCH(MAX(Wildert1!$AP$4:$AP$18),Wildert1!$AP$4:$AP$18,0)),"")</f>
        <v>Adriaansen Jan</v>
      </c>
      <c r="G8" s="171"/>
      <c r="H8" s="172">
        <f>MAX(Wildert1!$AP$4:$AP$18)</f>
        <v>143.75</v>
      </c>
      <c r="I8" s="173">
        <f>IFERROR(VLOOKUP($F8,Wildert1!$A$4:$AO$18,40,0),"")</f>
        <v>23</v>
      </c>
      <c r="J8" s="174">
        <f>IFERROR(VLOOKUP($F8,Wildert1!$A$4:$AO$18,39,0),"")</f>
        <v>4</v>
      </c>
      <c r="K8" s="175"/>
      <c r="L8" s="176">
        <f>IFERROR(VLOOKUP($C8,Punten!$G$4:$AG$267,1+$L$6,0),"")</f>
        <v>499.95299999999997</v>
      </c>
      <c r="M8" s="177">
        <f>IFERROR(VLOOKUP($C8,Punten!$F$4:$AG$267,2+$M$6,0),"")</f>
        <v>60.94</v>
      </c>
      <c r="N8" s="175"/>
      <c r="O8" s="175"/>
      <c r="P8" s="175"/>
      <c r="Q8" s="175"/>
      <c r="R8" s="175"/>
      <c r="S8" s="178"/>
      <c r="T8" s="178"/>
      <c r="U8" s="179"/>
      <c r="V8" s="179"/>
      <c r="W8" s="179"/>
    </row>
    <row r="9" spans="1:23" s="29" customFormat="1" ht="20.100000000000001" customHeight="1">
      <c r="A9" s="165">
        <f>COUNTIF(Punten!$H$19:'Punten'!$AG$19,"&gt;0")</f>
        <v>8</v>
      </c>
      <c r="B9" s="166" t="s">
        <v>4</v>
      </c>
      <c r="C9" s="185" t="s">
        <v>6</v>
      </c>
      <c r="D9" s="180">
        <f>Punten!$F$20</f>
        <v>499.73399999999998</v>
      </c>
      <c r="E9" s="169">
        <f>Horendonk!$AL$19</f>
        <v>1342</v>
      </c>
      <c r="F9" s="170" t="str">
        <f>IFERROR(INDEX(Horendonk!$A$4:$A$18,MATCH(MAX(Horendonk!$AP$4:$AP$18),Horendonk!$AP$4:$AP$18,0)),"")</f>
        <v>Ansems Ferre</v>
      </c>
      <c r="G9" s="171"/>
      <c r="H9" s="172">
        <f>MAX(Horendonk!$AP$4:$AP$18)</f>
        <v>135.22727272727272</v>
      </c>
      <c r="I9" s="173">
        <f>IFERROR(VLOOKUP($F9,Horendonk!$A$4:$AP18,40,0),"")</f>
        <v>29.75</v>
      </c>
      <c r="J9" s="174">
        <f>IFERROR(VLOOKUP($F9,Horendonk!$A$4:$AO$18,39,0),"")</f>
        <v>4</v>
      </c>
      <c r="K9" s="175"/>
      <c r="L9" s="176">
        <f>IFERROR(VLOOKUP($C9,Punten!$G$4:$AG$267,1+$L$6,0),"")</f>
        <v>499.73399999999998</v>
      </c>
      <c r="M9" s="177">
        <f>IFERROR(VLOOKUP($C9,Punten!$F$4:$AG$267,2+$M$6,0),"")</f>
        <v>66.557000000000002</v>
      </c>
      <c r="N9" s="175"/>
      <c r="O9" s="175"/>
      <c r="P9" s="175"/>
      <c r="Q9" s="175"/>
      <c r="R9" s="175"/>
      <c r="S9" s="178"/>
      <c r="T9" s="178"/>
      <c r="U9" s="179"/>
      <c r="V9" s="179"/>
      <c r="W9" s="179"/>
    </row>
    <row r="10" spans="1:23" s="29" customFormat="1" ht="20.100000000000001" customHeight="1">
      <c r="A10" s="165">
        <f>COUNTIF(Punten!$H$266:'Punten'!$AG$266,"&gt;0")</f>
        <v>8</v>
      </c>
      <c r="B10" s="166" t="s">
        <v>4</v>
      </c>
      <c r="C10" s="167" t="s">
        <v>241</v>
      </c>
      <c r="D10" s="180">
        <f>Punten!$F$267</f>
        <v>475.43299999999999</v>
      </c>
      <c r="E10" s="169">
        <f>DeBeek!$AL$19</f>
        <v>1605</v>
      </c>
      <c r="F10" s="170" t="str">
        <f>IFERROR(INDEX(DeBeek!$A$4:$A$18,MATCH(MAX(DeBeek!$AP$4:$AP$18),DeBeek!$AP$4:$AP$18,0)),"")</f>
        <v xml:space="preserve">Binnemans Rene </v>
      </c>
      <c r="G10" s="171"/>
      <c r="H10" s="172">
        <f>MAX(DeBeek!$AP$4:$AP$18)</f>
        <v>126.51515151515152</v>
      </c>
      <c r="I10" s="173">
        <f>IFERROR(VLOOKUP($F10,DeBeek!$A$4:$AO$18,40,0),"")</f>
        <v>41.75</v>
      </c>
      <c r="J10" s="174">
        <f>IFERROR(VLOOKUP($F10,DeBeek!$A$4:$AO$18,39,0),"")</f>
        <v>4</v>
      </c>
      <c r="K10" s="175"/>
      <c r="L10" s="176">
        <f>IFERROR(VLOOKUP($C10,Punten!$G$4:$AG$267,1+$L$6,0),"")</f>
        <v>475.43299999999999</v>
      </c>
      <c r="M10" s="177">
        <f>IFERROR(VLOOKUP($C10,Punten!$F$4:$AG$267,2+$M$6,0),"")</f>
        <v>63.984999999999999</v>
      </c>
      <c r="N10" s="175"/>
      <c r="O10" s="175"/>
      <c r="P10" s="175"/>
      <c r="Q10" s="175"/>
      <c r="R10" s="175"/>
      <c r="S10" s="178"/>
      <c r="T10" s="178"/>
      <c r="U10" s="179"/>
      <c r="V10" s="179"/>
      <c r="W10" s="179"/>
    </row>
    <row r="11" spans="1:23" s="29" customFormat="1" ht="20.100000000000001" customHeight="1">
      <c r="A11" s="171">
        <f>COUNTIF(Punten!$H$114:'Punten'!$AG$114,"&gt;0")</f>
        <v>8</v>
      </c>
      <c r="B11" s="181" t="s">
        <v>4</v>
      </c>
      <c r="C11" s="182" t="s">
        <v>240</v>
      </c>
      <c r="D11" s="183">
        <f>Punten!$F$115</f>
        <v>472.77199999999993</v>
      </c>
      <c r="E11" s="169">
        <f>Nispen!$AL$19</f>
        <v>1487</v>
      </c>
      <c r="F11" s="170" t="str">
        <f>IFERROR(INDEX(Nispen!$A$4:$A$18,MATCH(MAX(Nispen!$AP$4:$AP$18),Nispen!$AP$4:$AP$18,0)),"")</f>
        <v>Klijn Toon</v>
      </c>
      <c r="G11" s="171"/>
      <c r="H11" s="172">
        <f>MAX(Nispen!$AP$4:$AP$18)</f>
        <v>119.04761904761905</v>
      </c>
      <c r="I11" s="173">
        <f>IFERROR(VLOOKUP($F11,Nispen!$A$4:$AO$18,40,0),"")</f>
        <v>21.428571428571427</v>
      </c>
      <c r="J11" s="174">
        <f>IFERROR(VLOOKUP($F11,Nispen!$A$4:$AO$18,39,0),"")</f>
        <v>7</v>
      </c>
      <c r="K11" s="175"/>
      <c r="L11" s="176">
        <f>IFERROR(VLOOKUP($C11,Punten!$G$4:$AG$267,1+$L$6,0),"")</f>
        <v>472.77199999999999</v>
      </c>
      <c r="M11" s="177">
        <f>IFERROR(VLOOKUP($C11,Punten!$F$4:$AG$267,2+$M$6,0),"")</f>
        <v>68</v>
      </c>
      <c r="N11" s="175"/>
      <c r="O11" s="175"/>
      <c r="P11" s="175"/>
      <c r="Q11" s="175"/>
      <c r="R11" s="175"/>
      <c r="S11" s="178"/>
      <c r="T11" s="178"/>
      <c r="U11" s="179"/>
      <c r="V11" s="179"/>
      <c r="W11" s="179"/>
    </row>
    <row r="12" spans="1:23" s="29" customFormat="1" ht="20.100000000000001" customHeight="1">
      <c r="A12" s="171">
        <f>COUNTIF(Punten!$H$171:'Punten'!$AG$171,"&gt;0")</f>
        <v>8</v>
      </c>
      <c r="B12" s="181" t="s">
        <v>4</v>
      </c>
      <c r="C12" s="185" t="s">
        <v>7</v>
      </c>
      <c r="D12" s="183">
        <f>Punten!$F$172</f>
        <v>472.13299999999998</v>
      </c>
      <c r="E12" s="169">
        <f>Rooiebal1!$AL$19</f>
        <v>1519</v>
      </c>
      <c r="F12" s="170" t="str">
        <f>IFERROR(INDEX(Rooiebal1!$A$4:$A$18,MATCH(MAX(Rooiebal1!$AP$4:$AP$18),Rooiebal1!$AP$4:$AP$18,0)),"")</f>
        <v>Nelen Marc  [ OS ]</v>
      </c>
      <c r="G12" s="171"/>
      <c r="H12" s="172">
        <f>MAX(Rooiebal1!$AP$4:$AP$18)</f>
        <v>120</v>
      </c>
      <c r="I12" s="173">
        <f>IFERROR(VLOOKUP($F12,Rooiebal1!$A$4:$AO$18,40,0),"")</f>
        <v>30</v>
      </c>
      <c r="J12" s="174">
        <f>IFERROR(VLOOKUP($F12,Rooiebal1!$A$4:$AO$18,39,0),"")</f>
        <v>4</v>
      </c>
      <c r="K12" s="175"/>
      <c r="L12" s="176">
        <f>IFERROR(VLOOKUP($C12,Punten!$G$4:$AG$267,1+$L$6,0),"")</f>
        <v>472.13299999999998</v>
      </c>
      <c r="M12" s="177">
        <f>IFERROR(VLOOKUP($C12,Punten!$F$4:$AG$267,2+$M$6,0),"")</f>
        <v>68.444000000000003</v>
      </c>
      <c r="N12" s="175"/>
      <c r="O12" s="175"/>
      <c r="P12" s="175"/>
      <c r="Q12" s="175"/>
      <c r="R12" s="175"/>
      <c r="S12" s="178"/>
      <c r="T12" s="178"/>
      <c r="U12" s="179"/>
      <c r="V12" s="179"/>
      <c r="W12" s="179"/>
    </row>
    <row r="13" spans="1:23" s="29" customFormat="1" ht="20.100000000000001" customHeight="1">
      <c r="A13" s="165">
        <f>COUNTIF(Punten!H209:'Punten'!AG209,"&gt;0")</f>
        <v>8</v>
      </c>
      <c r="B13" s="166" t="s">
        <v>4</v>
      </c>
      <c r="C13" s="167" t="s">
        <v>14</v>
      </c>
      <c r="D13" s="180">
        <f>Punten!$F$210</f>
        <v>459.78600000000006</v>
      </c>
      <c r="E13" s="169">
        <f>Putte!$AL$19</f>
        <v>1346</v>
      </c>
      <c r="F13" s="170" t="str">
        <f>IFERROR(INDEX(Putte!$A$4:$A$18,MATCH(MAX(Putte!$AP$4:$AP$18),Putte!$AP$4:$AP$18,0)),"")</f>
        <v xml:space="preserve">Eyckmans Luc   </v>
      </c>
      <c r="G13" s="171"/>
      <c r="H13" s="172">
        <f>MAX(Putte!$AP$4:$AP$18)</f>
        <v>107.61904761904762</v>
      </c>
      <c r="I13" s="173">
        <f>IFERROR(VLOOKUP($F13,Putte!$A$4:$AO$18,40,0),"")</f>
        <v>22.6</v>
      </c>
      <c r="J13" s="174">
        <f>IFERROR(VLOOKUP($F13,Putte!$A$4:$AO$18,39,0),"")</f>
        <v>5</v>
      </c>
      <c r="K13" s="175"/>
      <c r="L13" s="176">
        <f>IFERROR(VLOOKUP($C13,Punten!$G$4:$AG$267,1+$L$6,0),"")</f>
        <v>459.786</v>
      </c>
      <c r="M13" s="177">
        <f>IFERROR(VLOOKUP($C13,Punten!$F$4:$AG$267,2+$M$6,0),"")</f>
        <v>50.435000000000002</v>
      </c>
      <c r="N13" s="175"/>
      <c r="O13" s="175"/>
      <c r="P13" s="175"/>
      <c r="Q13" s="175"/>
      <c r="R13" s="175"/>
      <c r="S13" s="178"/>
      <c r="T13" s="178"/>
      <c r="U13" s="179"/>
      <c r="V13" s="179"/>
      <c r="W13" s="179"/>
    </row>
    <row r="14" spans="1:23" s="29" customFormat="1" ht="20.100000000000001" customHeight="1">
      <c r="A14" s="171">
        <f>COUNTIF(Punten!$H$38:'Punten'!$AG$38,"&gt;0")</f>
        <v>8</v>
      </c>
      <c r="B14" s="181" t="s">
        <v>4</v>
      </c>
      <c r="C14" s="185" t="s">
        <v>10</v>
      </c>
      <c r="D14" s="183">
        <f>Punten!$F$39</f>
        <v>454.93899999999996</v>
      </c>
      <c r="E14" s="169">
        <f>Kerkuilen!$AL$19</f>
        <v>1835</v>
      </c>
      <c r="F14" s="170" t="str">
        <f>IFERROR(INDEX(Kerkuilen!$A$4:$A$18,MATCH(MAX(Kerkuilen!$AP$4:$AP$18),Kerkuilen!$AP$4:$AP$18,0)),"")</f>
        <v xml:space="preserve">Jacobis Martin </v>
      </c>
      <c r="G14" s="171"/>
      <c r="H14" s="172">
        <f>MAX(Kerkuilen!$AP$4:$AP$18)</f>
        <v>119.79166666666667</v>
      </c>
      <c r="I14" s="173">
        <f>IFERROR(VLOOKUP($F14,Kerkuilen!$A$4:$AO$18,40,0),"")</f>
        <v>28.75</v>
      </c>
      <c r="J14" s="174">
        <f>IFERROR(VLOOKUP($F14,Kerkuilen!$A$4:$AO$18,39,0),"")</f>
        <v>4</v>
      </c>
      <c r="K14" s="175"/>
      <c r="L14" s="176">
        <f>IFERROR(VLOOKUP($C14,Punten!$G$4:$AG$267,1+$L$6,0),"")</f>
        <v>454.93900000000002</v>
      </c>
      <c r="M14" s="177">
        <f>IFERROR(VLOOKUP($C14,Punten!$F$4:$AG$267,2+$M$6,0),"")</f>
        <v>58.195</v>
      </c>
      <c r="N14" s="175"/>
      <c r="O14" s="175"/>
      <c r="P14" s="175"/>
      <c r="Q14" s="175"/>
      <c r="R14" s="175"/>
      <c r="S14" s="178"/>
      <c r="T14" s="178"/>
      <c r="U14" s="179"/>
      <c r="V14" s="179"/>
      <c r="W14" s="179"/>
    </row>
    <row r="15" spans="1:23" s="29" customFormat="1" ht="20.100000000000001" customHeight="1">
      <c r="A15" s="171">
        <f>COUNTIF(Punten!$H$76:'Punten'!$AG$76,"&gt;0")</f>
        <v>8</v>
      </c>
      <c r="B15" s="181" t="s">
        <v>4</v>
      </c>
      <c r="C15" s="182" t="s">
        <v>13</v>
      </c>
      <c r="D15" s="183">
        <f>Punten!$F$77</f>
        <v>454.54500000000007</v>
      </c>
      <c r="E15" s="169">
        <f>Meeuwen2!$AL$19</f>
        <v>1663</v>
      </c>
      <c r="F15" s="170" t="str">
        <f>IFERROR(INDEX(Meeuwen2!$A$4:$A$18,MATCH(MAX(Meeuwen2!$AP$4:$AP$18),Meeuwen2!$AP$4:$AP$18,0)),"")</f>
        <v>Lucassen Rini</v>
      </c>
      <c r="G15" s="184"/>
      <c r="H15" s="172">
        <f>MAX(Meeuwen2!$AP$4:$AP$18)</f>
        <v>140</v>
      </c>
      <c r="I15" s="173">
        <f>IFERROR(VLOOKUP($F15,Meeuwen2!$A$4:$AO$18,40,0),"")</f>
        <v>40.6</v>
      </c>
      <c r="J15" s="174">
        <f>IFERROR(VLOOKUP($F15,Meeuwen2!$A$4:$AO$18,39,0),"")</f>
        <v>5</v>
      </c>
      <c r="K15" s="175"/>
      <c r="L15" s="176">
        <f>IFERROR(VLOOKUP($C15,Punten!$G$4:$AG$267,1+$L$6,0),"")</f>
        <v>454.54500000000002</v>
      </c>
      <c r="M15" s="177">
        <f>IFERROR(VLOOKUP($C15,Punten!$F$4:$AG$267,2+$M$6,0),"")</f>
        <v>52.375000000000007</v>
      </c>
      <c r="N15" s="175"/>
      <c r="O15" s="175"/>
      <c r="P15" s="175"/>
      <c r="Q15" s="175"/>
      <c r="R15" s="175"/>
      <c r="S15" s="178"/>
      <c r="T15" s="178"/>
      <c r="U15" s="179"/>
      <c r="V15" s="179"/>
      <c r="W15" s="179"/>
    </row>
    <row r="16" spans="1:23" s="29" customFormat="1" ht="20.100000000000001" customHeight="1">
      <c r="A16" s="171">
        <f>COUNTIF(Punten!$H$190:'Punten'!$AG$190,"&gt;0")</f>
        <v>8</v>
      </c>
      <c r="B16" s="181" t="s">
        <v>4</v>
      </c>
      <c r="C16" s="182" t="s">
        <v>9</v>
      </c>
      <c r="D16" s="183">
        <f>Punten!$F$191</f>
        <v>446.79999999999995</v>
      </c>
      <c r="E16" s="169">
        <f>Rooiebal2!$AL$19</f>
        <v>1322</v>
      </c>
      <c r="F16" s="170" t="str">
        <f>IFERROR(INDEX(Rooiebal2!$A$4:$A$18,MATCH(MAX(Rooiebal2!$AP$4:$AP$18),Rooiebal2!$AP$4:$AP$18,0)),"")</f>
        <v>Suykerbuyk Cis</v>
      </c>
      <c r="G16" s="171"/>
      <c r="H16" s="172">
        <f>MAX(Rooiebal2!$AP$4:$AP$18)</f>
        <v>120</v>
      </c>
      <c r="I16" s="173">
        <f>IFERROR(VLOOKUP($F16,Rooiebal2!$A$4:$AO$18,40,0),"")</f>
        <v>18</v>
      </c>
      <c r="J16" s="174">
        <f>IFERROR(VLOOKUP($F16,Rooiebal2!$A$4:$AO$18,39,0),"")</f>
        <v>5</v>
      </c>
      <c r="K16" s="175"/>
      <c r="L16" s="176">
        <f>IFERROR(VLOOKUP($C16,Punten!$G$4:$AG$267,1+$L$6,0),"")</f>
        <v>446.8</v>
      </c>
      <c r="M16" s="177">
        <f>IFERROR(VLOOKUP($C16,Punten!$F$4:$AG$267,2+$M$6,0),"")</f>
        <v>59.870999999999995</v>
      </c>
      <c r="N16" s="175"/>
      <c r="O16" s="175"/>
      <c r="P16" s="175"/>
      <c r="Q16" s="175"/>
      <c r="R16" s="175" t="s">
        <v>289</v>
      </c>
      <c r="S16" s="178"/>
      <c r="T16" s="178"/>
      <c r="U16" s="179"/>
      <c r="V16" s="179"/>
      <c r="W16" s="179"/>
    </row>
    <row r="17" spans="1:23" s="29" customFormat="1" ht="20.100000000000001" customHeight="1">
      <c r="A17" s="171">
        <f>COUNTIF(Punten!$H$57:'Punten'!$AG$57,"&gt;0")</f>
        <v>8</v>
      </c>
      <c r="B17" s="181" t="s">
        <v>4</v>
      </c>
      <c r="C17" s="185" t="s">
        <v>16</v>
      </c>
      <c r="D17" s="183">
        <f>Punten!$F$58</f>
        <v>446.65500000000003</v>
      </c>
      <c r="E17" s="169">
        <f>Meeuwen1!$AL$19</f>
        <v>1116</v>
      </c>
      <c r="F17" s="170" t="str">
        <f>IFERROR(INDEX(Meeuwen1!$A$4:$A$18,MATCH(MAX(Meeuwen1!$AP$4:$AP$18),Meeuwen1!$AP$4:$AP$18,0)),"")</f>
        <v>Aerts Adri</v>
      </c>
      <c r="G17" s="171"/>
      <c r="H17" s="172">
        <f>MAX(Meeuwen1!$AP$4:$AP$18)</f>
        <v>114.21568627450979</v>
      </c>
      <c r="I17" s="173">
        <f>IFERROR(VLOOKUP($F17,Meeuwen1!$A$4:$AO$18,40,0),"")</f>
        <v>38.833333333333336</v>
      </c>
      <c r="J17" s="174">
        <f>IFERROR(VLOOKUP($F17,Meeuwen1!$A$4:$AO$18,39,0),"")</f>
        <v>6</v>
      </c>
      <c r="K17" s="186"/>
      <c r="L17" s="176">
        <f>IFERROR(VLOOKUP($C17,Punten!$G$4:$AG$267,1+$L$6,0),"")</f>
        <v>446.65499999999997</v>
      </c>
      <c r="M17" s="177">
        <f>IFERROR(VLOOKUP($C17,Punten!$F$4:$AG$267,2+$M$6,0),"")</f>
        <v>63.758000000000003</v>
      </c>
      <c r="N17" s="175"/>
      <c r="O17" s="175"/>
      <c r="P17" s="175"/>
      <c r="Q17" s="175"/>
      <c r="R17" s="175"/>
      <c r="S17" s="178"/>
      <c r="T17" s="178"/>
      <c r="U17" s="179"/>
      <c r="V17" s="179"/>
      <c r="W17" s="179"/>
    </row>
    <row r="18" spans="1:23" s="29" customFormat="1" ht="20.100000000000001" customHeight="1">
      <c r="A18" s="165">
        <f>COUNTIF(Punten!$H$152:'Punten'!$AG$152,"&gt;0")</f>
        <v>8</v>
      </c>
      <c r="B18" s="166" t="s">
        <v>4</v>
      </c>
      <c r="C18" s="167" t="s">
        <v>15</v>
      </c>
      <c r="D18" s="180">
        <f>Punten!$F$153</f>
        <v>441.08300000000003</v>
      </c>
      <c r="E18" s="169">
        <f>Meeuwkes!$AL$19</f>
        <v>1480</v>
      </c>
      <c r="F18" s="170" t="str">
        <f>IFERROR(INDEX(Meeuwkes!$A$4:$A$18,MATCH(MAX(Meeuwkes!$AP$4:$AP$18),Meeuwkes!$AP$4:$AP$18,0)),"")</f>
        <v>Van Hees Eduard</v>
      </c>
      <c r="G18" s="171"/>
      <c r="H18" s="172">
        <f>MAX(Meeuwkes!$AP$4:$AP$18)</f>
        <v>109.62962962962963</v>
      </c>
      <c r="I18" s="173">
        <f>IFERROR(VLOOKUP($F18,Meeuwkes!$A$4:$AO$18,40,0),"")</f>
        <v>29.6</v>
      </c>
      <c r="J18" s="174">
        <f>IFERROR(VLOOKUP($F18,Meeuwkes!$A$4:$AO$18,39,0),"")</f>
        <v>5</v>
      </c>
      <c r="K18" s="175"/>
      <c r="L18" s="176">
        <f>IFERROR(VLOOKUP($C18,Punten!$G$4:$AG$267,1+$L$6,0),"")</f>
        <v>441.08300000000003</v>
      </c>
      <c r="M18" s="177">
        <f>IFERROR(VLOOKUP($C18,Punten!$F$4:$AG$267,2+$M$6,0),"")</f>
        <v>57.377000000000002</v>
      </c>
      <c r="N18" s="175"/>
      <c r="O18" s="175"/>
      <c r="P18" s="175"/>
      <c r="Q18" s="175"/>
      <c r="R18" s="175"/>
      <c r="S18" s="178"/>
      <c r="T18" s="178"/>
      <c r="U18" s="179"/>
      <c r="V18" s="179"/>
      <c r="W18" s="179"/>
    </row>
    <row r="19" spans="1:23" s="29" customFormat="1" ht="20.100000000000001" customHeight="1">
      <c r="A19" s="165">
        <f>COUNTIF(Punten!$H$95:'Punten'!$AG$95,"&gt;0")</f>
        <v>8</v>
      </c>
      <c r="B19" s="166" t="s">
        <v>4</v>
      </c>
      <c r="C19" s="167" t="s">
        <v>11</v>
      </c>
      <c r="D19" s="180">
        <f>Punten!$F$96</f>
        <v>435.80399999999997</v>
      </c>
      <c r="E19" s="169">
        <f>Molenheike!$AL$19</f>
        <v>1546</v>
      </c>
      <c r="F19" s="170" t="str">
        <f>IFERROR(INDEX(Molenheike!$A$4:$A$18,MATCH(MAX(Molenheike!$AP$4:$AP$18),Molenheike!$AP$4:$AP$18,0)),"")</f>
        <v>Uytdewilligen Marc [NS 32]</v>
      </c>
      <c r="G19" s="171"/>
      <c r="H19" s="172">
        <f>MAX(Molenheike!$AP$4:$AP$18)</f>
        <v>110.60606060606059</v>
      </c>
      <c r="I19" s="173">
        <f>IFERROR(VLOOKUP($F19,Molenheike!$A$4:$AO$18,40,0),"")</f>
        <v>36.5</v>
      </c>
      <c r="J19" s="174">
        <f>IFERROR(VLOOKUP($F19,Molenheike!$A$4:$AO$18,39,0),"")</f>
        <v>6</v>
      </c>
      <c r="K19" s="175"/>
      <c r="L19" s="176">
        <f>IFERROR(VLOOKUP($C19,Punten!$G$4:$AG$267,1+$L$6,0),"")</f>
        <v>435.80399999999997</v>
      </c>
      <c r="M19" s="177">
        <f>IFERROR(VLOOKUP($C19,Punten!$F$4:$AG$267,2+$M$6,0),"")</f>
        <v>58.798999999999992</v>
      </c>
      <c r="N19" s="175"/>
      <c r="O19" s="175"/>
      <c r="P19" s="175"/>
      <c r="Q19" s="175"/>
      <c r="R19" s="175"/>
      <c r="S19" s="178"/>
      <c r="T19" s="178"/>
      <c r="U19" s="179"/>
      <c r="V19" s="179"/>
      <c r="W19" s="179"/>
    </row>
    <row r="20" spans="1:23" s="29" customFormat="1" ht="20.100000000000001" customHeight="1">
      <c r="A20" s="165">
        <f>COUNTIF(Punten!$H$247:'Punten'!$AG$247,"&gt;0")</f>
        <v>8</v>
      </c>
      <c r="B20" s="166" t="s">
        <v>4</v>
      </c>
      <c r="C20" s="167" t="s">
        <v>8</v>
      </c>
      <c r="D20" s="168">
        <f>Punten!$F$248</f>
        <v>425.06299999999993</v>
      </c>
      <c r="E20" s="169">
        <f>Wildert2!$AL$19</f>
        <v>1697</v>
      </c>
      <c r="F20" s="170" t="str">
        <f>IFERROR(INDEX(Wildert2!$A$4:$A$18,MATCH(MAX(Wildert2!$AP$4:$AP$18),Wildert2!$AP$4:$AP$18,0)),"")</f>
        <v>V.D. Bossche Eddy [NS 30]</v>
      </c>
      <c r="G20" s="171"/>
      <c r="H20" s="172">
        <f>MAX(Wildert2!$AP$4:$AP$18)</f>
        <v>100</v>
      </c>
      <c r="I20" s="173">
        <f>IFERROR(VLOOKUP($F20,Wildert2!$A$4:$AO$18,40,0),"")</f>
        <v>45</v>
      </c>
      <c r="J20" s="174">
        <f>IFERROR(VLOOKUP($F20,Wildert2!$A$4:$AO$18,39,0),"")</f>
        <v>4</v>
      </c>
      <c r="K20" s="175"/>
      <c r="L20" s="176">
        <f>IFERROR(VLOOKUP($C20,Punten!$G$4:$AG$267,1+$L$6,0),"")</f>
        <v>425.06299999999999</v>
      </c>
      <c r="M20" s="177">
        <f>IFERROR(VLOOKUP($C20,Punten!$F$4:$AG$267,2+$M$6,0),"")</f>
        <v>58.216000000000001</v>
      </c>
      <c r="N20" s="175"/>
      <c r="O20" s="175"/>
      <c r="P20" s="175"/>
      <c r="Q20" s="175"/>
      <c r="R20" s="175"/>
      <c r="S20" s="178"/>
      <c r="T20" s="178"/>
      <c r="U20" s="179"/>
      <c r="V20" s="179"/>
      <c r="W20" s="179"/>
    </row>
    <row r="21" spans="1:23" ht="19.95" customHeight="1">
      <c r="A21" s="165">
        <f>COUNTIF(Punten!H133:'Punten'!AG133,"&gt;0")</f>
        <v>8</v>
      </c>
      <c r="B21" s="166" t="s">
        <v>4</v>
      </c>
      <c r="C21" s="167" t="s">
        <v>5</v>
      </c>
      <c r="D21" s="180">
        <f>Punten!$F$134</f>
        <v>414.20700000000005</v>
      </c>
      <c r="E21" s="169">
        <f>Oudeglorie!$AL$19</f>
        <v>1352</v>
      </c>
      <c r="F21" s="170" t="str">
        <f>IFERROR(INDEX(Oudeglorie!$A$4:$A$18,MATCH(MAX(Oudeglorie!$AP$4:$AP$18),Oudeglorie!$AP$4:$AP$18,0)),"")</f>
        <v>Gommers Jac</v>
      </c>
      <c r="G21" s="171"/>
      <c r="H21" s="172">
        <f>MAX(Oudeglorie!$AP$4:$AP$18)</f>
        <v>108.33333333333333</v>
      </c>
      <c r="I21" s="173">
        <f>IFERROR(VLOOKUP($F21,Oudeglorie!$A$4:$AO$18,40,0),"")</f>
        <v>19.5</v>
      </c>
      <c r="J21" s="174">
        <f>IFERROR(VLOOKUP($F21,Oudeglorie!$A$4:$AO$18,39,0),"")</f>
        <v>4</v>
      </c>
      <c r="K21" s="175"/>
      <c r="L21" s="176">
        <f>IFERROR(VLOOKUP($C21,Punten!$G$4:$AG$267,1+$L$6,0),"")</f>
        <v>414.20699999999999</v>
      </c>
      <c r="M21" s="177">
        <f>IFERROR(VLOOKUP($C21,Punten!$F$4:$AG$267,2+$M$6,0),"")</f>
        <v>56.489999999999995</v>
      </c>
      <c r="N21" s="186"/>
      <c r="O21" s="186"/>
      <c r="P21" s="186"/>
      <c r="Q21" s="186"/>
      <c r="R21" s="186"/>
      <c r="S21" s="187"/>
      <c r="T21" s="187"/>
      <c r="U21" s="141"/>
      <c r="V21" s="141"/>
      <c r="W21" s="141"/>
    </row>
    <row r="22" spans="1:23" ht="15" customHeight="1">
      <c r="A22" s="141"/>
      <c r="B22" s="188"/>
      <c r="C22" s="141"/>
      <c r="D22" s="161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  <c r="P22" s="186"/>
      <c r="Q22" s="186"/>
      <c r="R22" s="186"/>
      <c r="S22" s="187"/>
      <c r="T22" s="187"/>
      <c r="U22" s="141"/>
      <c r="V22" s="141"/>
      <c r="W22" s="141"/>
    </row>
    <row r="23" spans="1:23" ht="15" customHeight="1">
      <c r="A23" s="141"/>
      <c r="B23" s="189"/>
      <c r="C23" s="141"/>
      <c r="D23" s="161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41"/>
      <c r="T23" s="141"/>
      <c r="U23" s="141"/>
      <c r="V23" s="141"/>
      <c r="W23" s="141"/>
    </row>
    <row r="24" spans="1:23" ht="15" customHeight="1">
      <c r="A24" s="141"/>
      <c r="B24" s="190"/>
      <c r="C24" s="187"/>
      <c r="D24" s="161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41"/>
      <c r="T24" s="141"/>
      <c r="U24" s="141"/>
      <c r="V24" s="141"/>
      <c r="W24" s="141"/>
    </row>
    <row r="25" spans="1:23" ht="15" customHeight="1">
      <c r="A25" s="141"/>
      <c r="B25" s="191"/>
      <c r="C25" s="186"/>
      <c r="D25" s="16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</row>
    <row r="26" spans="1:23" ht="15" customHeight="1">
      <c r="A26" s="141"/>
      <c r="B26" s="191"/>
      <c r="C26" s="141"/>
      <c r="D26" s="16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</row>
    <row r="27" spans="1:23">
      <c r="A27" s="141"/>
      <c r="B27" s="191" t="s">
        <v>17</v>
      </c>
      <c r="C27" s="141"/>
      <c r="D27" s="16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</row>
    <row r="28" spans="1:23">
      <c r="A28" s="141"/>
      <c r="B28" s="192" t="s">
        <v>239</v>
      </c>
      <c r="C28" s="141"/>
      <c r="D28" s="16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</row>
    <row r="29" spans="1:23">
      <c r="A29" s="141"/>
      <c r="B29" s="191"/>
      <c r="C29" s="141"/>
      <c r="D29" s="16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</row>
    <row r="30" spans="1:23">
      <c r="A30" s="141"/>
      <c r="B30" s="191"/>
      <c r="C30" s="141"/>
      <c r="D30" s="16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</row>
    <row r="31" spans="1:23">
      <c r="A31" s="141"/>
      <c r="B31" s="191"/>
      <c r="C31" s="141"/>
      <c r="D31" s="16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</row>
    <row r="32" spans="1:23">
      <c r="A32" s="141"/>
      <c r="B32" s="191"/>
      <c r="C32" s="141"/>
      <c r="D32" s="16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</row>
    <row r="33" spans="1:23">
      <c r="A33" s="141"/>
      <c r="B33" s="191"/>
      <c r="C33" s="141"/>
      <c r="D33" s="16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</row>
    <row r="34" spans="1:23">
      <c r="A34" s="141"/>
      <c r="B34" s="191"/>
      <c r="C34" s="141"/>
      <c r="D34" s="16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</row>
    <row r="35" spans="1:23">
      <c r="A35" s="141"/>
      <c r="B35" s="191"/>
      <c r="C35" s="141"/>
      <c r="D35" s="16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</row>
    <row r="36" spans="1:23">
      <c r="A36" s="141"/>
      <c r="B36" s="191"/>
      <c r="C36" s="141"/>
      <c r="D36" s="16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</row>
    <row r="37" spans="1:23">
      <c r="A37" s="141"/>
      <c r="B37" s="191"/>
      <c r="C37" s="141"/>
      <c r="D37" s="16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</row>
    <row r="38" spans="1:23">
      <c r="A38" s="141"/>
      <c r="B38" s="191"/>
      <c r="C38" s="141"/>
      <c r="D38" s="16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</row>
    <row r="39" spans="1:23">
      <c r="A39" s="141"/>
      <c r="B39" s="191"/>
      <c r="C39" s="141"/>
      <c r="D39" s="16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</row>
    <row r="40" spans="1:23">
      <c r="A40" s="141"/>
      <c r="B40" s="191"/>
      <c r="C40" s="141"/>
      <c r="D40" s="16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</row>
    <row r="41" spans="1:23">
      <c r="A41" s="141"/>
      <c r="B41" s="191"/>
      <c r="C41" s="141"/>
      <c r="D41" s="16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</row>
    <row r="42" spans="1:23">
      <c r="A42" s="141"/>
      <c r="B42" s="191"/>
      <c r="C42" s="141"/>
      <c r="D42" s="16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</row>
    <row r="43" spans="1:23">
      <c r="A43" s="141"/>
      <c r="B43" s="191"/>
      <c r="C43" s="141"/>
      <c r="D43" s="16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</row>
    <row r="44" spans="1:23">
      <c r="A44" s="141"/>
      <c r="B44" s="191"/>
      <c r="C44" s="141"/>
      <c r="D44" s="16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</row>
    <row r="45" spans="1:23">
      <c r="A45" s="141"/>
      <c r="B45" s="191"/>
      <c r="C45" s="141"/>
      <c r="D45" s="16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</row>
    <row r="46" spans="1:23">
      <c r="A46" s="141"/>
      <c r="B46" s="191"/>
      <c r="C46" s="141"/>
      <c r="D46" s="16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</row>
    <row r="47" spans="1:23">
      <c r="A47" s="141"/>
      <c r="B47" s="191"/>
      <c r="C47" s="141"/>
      <c r="D47" s="16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</row>
    <row r="48" spans="1:23">
      <c r="A48" s="141"/>
      <c r="B48" s="191"/>
      <c r="C48" s="141"/>
      <c r="D48" s="16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</row>
    <row r="49" spans="1:23">
      <c r="A49" s="141"/>
      <c r="B49" s="191"/>
      <c r="C49" s="141"/>
      <c r="D49" s="16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</row>
    <row r="50" spans="1:23">
      <c r="A50" s="141"/>
      <c r="B50" s="191"/>
      <c r="C50" s="141"/>
      <c r="D50" s="16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</row>
    <row r="51" spans="1:23">
      <c r="A51" s="141"/>
      <c r="B51" s="191"/>
      <c r="C51" s="141"/>
      <c r="D51" s="16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</row>
    <row r="52" spans="1:23">
      <c r="A52" s="141"/>
      <c r="B52" s="191"/>
      <c r="C52" s="141"/>
      <c r="D52" s="16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</row>
    <row r="53" spans="1:23">
      <c r="A53" s="141"/>
      <c r="B53" s="191"/>
      <c r="C53" s="141"/>
      <c r="D53" s="16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</row>
    <row r="54" spans="1:23">
      <c r="A54" s="141"/>
      <c r="B54" s="191"/>
      <c r="C54" s="141"/>
      <c r="D54" s="16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</row>
    <row r="55" spans="1:23">
      <c r="A55" s="141"/>
      <c r="B55" s="191"/>
      <c r="C55" s="141"/>
      <c r="D55" s="16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</row>
    <row r="56" spans="1:23">
      <c r="A56" s="141"/>
      <c r="B56" s="191"/>
      <c r="C56" s="141"/>
      <c r="D56" s="16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</row>
    <row r="57" spans="1:23">
      <c r="A57" s="141"/>
      <c r="B57" s="191"/>
      <c r="C57" s="141"/>
      <c r="D57" s="16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</row>
    <row r="58" spans="1:23">
      <c r="A58" s="141"/>
      <c r="B58" s="191"/>
      <c r="C58" s="141"/>
      <c r="D58" s="16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</row>
    <row r="59" spans="1:23">
      <c r="A59" s="141"/>
      <c r="B59" s="191"/>
      <c r="C59" s="141"/>
      <c r="D59" s="16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</row>
    <row r="60" spans="1:23">
      <c r="A60" s="141"/>
      <c r="B60" s="191"/>
      <c r="C60" s="141"/>
      <c r="D60" s="16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</row>
    <row r="61" spans="1:23">
      <c r="A61" s="141"/>
      <c r="B61" s="191"/>
      <c r="C61" s="141"/>
      <c r="D61" s="16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</row>
    <row r="62" spans="1:23">
      <c r="A62" s="141"/>
      <c r="B62" s="191"/>
      <c r="C62" s="141"/>
      <c r="D62" s="16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</row>
    <row r="63" spans="1:23">
      <c r="A63" s="141"/>
      <c r="B63" s="191"/>
      <c r="C63" s="141"/>
      <c r="D63" s="16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</row>
    <row r="64" spans="1:23">
      <c r="A64" s="141"/>
      <c r="B64" s="191"/>
      <c r="C64" s="141"/>
      <c r="D64" s="16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</row>
    <row r="65" spans="1:23">
      <c r="A65" s="141"/>
      <c r="B65" s="191"/>
      <c r="C65" s="141"/>
      <c r="D65" s="16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</row>
    <row r="66" spans="1:23">
      <c r="A66" s="141"/>
      <c r="B66" s="191"/>
      <c r="C66" s="141"/>
      <c r="D66" s="16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</row>
    <row r="67" spans="1:23">
      <c r="A67" s="141"/>
      <c r="B67" s="191"/>
      <c r="C67" s="141"/>
      <c r="D67" s="16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</row>
    <row r="68" spans="1:23">
      <c r="A68" s="141"/>
      <c r="B68" s="191"/>
      <c r="C68" s="141"/>
      <c r="D68" s="16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</row>
    <row r="69" spans="1:23">
      <c r="A69" s="141"/>
      <c r="B69" s="191"/>
      <c r="C69" s="141"/>
      <c r="D69" s="16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</row>
    <row r="70" spans="1:23">
      <c r="A70" s="141"/>
      <c r="B70" s="191"/>
      <c r="C70" s="141"/>
      <c r="D70" s="16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1"/>
      <c r="Q70" s="141"/>
      <c r="R70" s="141"/>
      <c r="S70" s="141"/>
      <c r="T70" s="141"/>
      <c r="U70" s="141"/>
      <c r="V70" s="141"/>
      <c r="W70" s="141"/>
    </row>
    <row r="71" spans="1:23">
      <c r="A71" s="141"/>
      <c r="B71" s="191"/>
      <c r="C71" s="141"/>
      <c r="D71" s="16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</row>
    <row r="72" spans="1:23">
      <c r="A72" s="141"/>
      <c r="B72" s="191"/>
      <c r="C72" s="141"/>
      <c r="D72" s="16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</row>
    <row r="73" spans="1:23">
      <c r="A73" s="141"/>
      <c r="B73" s="191"/>
      <c r="C73" s="141"/>
      <c r="D73" s="161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</row>
    <row r="74" spans="1:23">
      <c r="A74" s="141"/>
      <c r="B74" s="191"/>
      <c r="C74" s="141"/>
      <c r="D74" s="16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</row>
    <row r="75" spans="1:23">
      <c r="A75" s="141"/>
      <c r="B75" s="191"/>
      <c r="C75" s="141"/>
      <c r="D75" s="161"/>
      <c r="E75" s="141"/>
      <c r="F75" s="141"/>
      <c r="G75" s="141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</row>
    <row r="76" spans="1:23">
      <c r="A76" s="141"/>
      <c r="B76" s="191"/>
      <c r="C76" s="141"/>
      <c r="D76" s="16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</row>
    <row r="77" spans="1:23">
      <c r="A77" s="141"/>
      <c r="B77" s="191"/>
      <c r="C77" s="141"/>
      <c r="D77" s="16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</row>
    <row r="78" spans="1:23">
      <c r="A78" s="141"/>
      <c r="B78" s="191"/>
      <c r="C78" s="141"/>
      <c r="D78" s="161"/>
      <c r="E78" s="141"/>
      <c r="F78" s="141"/>
      <c r="G78" s="141"/>
      <c r="H78" s="141"/>
      <c r="I78" s="141"/>
      <c r="J78" s="141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</row>
    <row r="79" spans="1:23">
      <c r="A79" s="141"/>
      <c r="B79" s="191"/>
      <c r="C79" s="141"/>
      <c r="D79" s="161"/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</row>
    <row r="80" spans="1:23">
      <c r="A80" s="141"/>
      <c r="B80" s="191"/>
      <c r="C80" s="141"/>
      <c r="D80" s="161"/>
      <c r="E80" s="141"/>
      <c r="F80" s="141"/>
      <c r="G80" s="141"/>
      <c r="H80" s="141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</row>
    <row r="81" spans="1:23">
      <c r="A81" s="141"/>
      <c r="B81" s="191"/>
      <c r="C81" s="141"/>
      <c r="D81" s="16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</row>
    <row r="82" spans="1:23">
      <c r="A82" s="141"/>
      <c r="B82" s="191"/>
      <c r="C82" s="141"/>
      <c r="D82" s="16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  <c r="Q82" s="141"/>
      <c r="R82" s="141"/>
      <c r="S82" s="141"/>
      <c r="T82" s="141"/>
      <c r="U82" s="141"/>
      <c r="V82" s="141"/>
      <c r="W82" s="141"/>
    </row>
    <row r="83" spans="1:23">
      <c r="A83" s="141"/>
      <c r="B83" s="191"/>
      <c r="C83" s="141"/>
      <c r="D83" s="16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</row>
    <row r="84" spans="1:23">
      <c r="A84" s="141"/>
      <c r="B84" s="191"/>
      <c r="C84" s="141"/>
      <c r="D84" s="161"/>
      <c r="E84" s="141"/>
      <c r="F84" s="141"/>
      <c r="G84" s="141"/>
      <c r="H84" s="141"/>
      <c r="I84" s="141"/>
      <c r="J84" s="141"/>
      <c r="K84" s="141"/>
      <c r="L84" s="141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</row>
    <row r="85" spans="1:23">
      <c r="A85" s="141"/>
      <c r="B85" s="191"/>
      <c r="C85" s="141"/>
      <c r="D85" s="16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1"/>
      <c r="R85" s="141"/>
      <c r="S85" s="141"/>
      <c r="T85" s="141"/>
      <c r="U85" s="141"/>
      <c r="V85" s="141"/>
      <c r="W85" s="141"/>
    </row>
    <row r="86" spans="1:23">
      <c r="A86" s="141"/>
      <c r="B86" s="191"/>
      <c r="C86" s="141"/>
      <c r="D86" s="16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</row>
    <row r="87" spans="1:23">
      <c r="A87" s="141"/>
      <c r="B87" s="191"/>
      <c r="C87" s="141"/>
      <c r="D87" s="16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</row>
    <row r="88" spans="1:23">
      <c r="A88" s="141"/>
      <c r="B88" s="191"/>
      <c r="C88" s="141"/>
      <c r="D88" s="161"/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1"/>
      <c r="Q88" s="141"/>
      <c r="R88" s="141"/>
      <c r="S88" s="141"/>
      <c r="T88" s="141"/>
      <c r="U88" s="141"/>
      <c r="V88" s="141"/>
      <c r="W88" s="141"/>
    </row>
    <row r="89" spans="1:23">
      <c r="A89" s="141"/>
      <c r="B89" s="191"/>
      <c r="C89" s="141"/>
      <c r="D89" s="16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</row>
    <row r="90" spans="1:23">
      <c r="A90" s="141"/>
      <c r="B90" s="191"/>
      <c r="C90" s="141"/>
      <c r="D90" s="16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</row>
    <row r="91" spans="1:23">
      <c r="A91" s="141"/>
      <c r="B91" s="191"/>
      <c r="C91" s="141"/>
      <c r="D91" s="16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</row>
    <row r="92" spans="1:23">
      <c r="A92" s="141"/>
      <c r="B92" s="191"/>
      <c r="C92" s="141"/>
      <c r="D92" s="161"/>
      <c r="E92" s="141"/>
      <c r="F92" s="141"/>
      <c r="G92" s="141"/>
      <c r="H92" s="141"/>
      <c r="I92" s="141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</row>
    <row r="93" spans="1:23">
      <c r="A93" s="141"/>
      <c r="B93" s="191"/>
      <c r="C93" s="141"/>
      <c r="D93" s="161"/>
      <c r="E93" s="141"/>
      <c r="F93" s="141"/>
      <c r="G93" s="141"/>
      <c r="H93" s="141"/>
      <c r="I93" s="141"/>
      <c r="J93" s="141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</row>
    <row r="94" spans="1:23">
      <c r="A94" s="141"/>
      <c r="B94" s="191"/>
      <c r="C94" s="141"/>
      <c r="D94" s="161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</row>
    <row r="95" spans="1:23">
      <c r="A95" s="141"/>
      <c r="B95" s="191"/>
      <c r="C95" s="141"/>
      <c r="D95" s="16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</row>
    <row r="96" spans="1:23">
      <c r="A96" s="141"/>
      <c r="B96" s="191"/>
      <c r="C96" s="141"/>
      <c r="D96" s="16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1"/>
      <c r="S96" s="141"/>
      <c r="T96" s="141"/>
      <c r="U96" s="141"/>
      <c r="V96" s="141"/>
      <c r="W96" s="141"/>
    </row>
    <row r="97" spans="1:23">
      <c r="A97" s="141"/>
      <c r="B97" s="191"/>
      <c r="C97" s="141"/>
      <c r="D97" s="16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</row>
    <row r="98" spans="1:23">
      <c r="A98" s="141"/>
      <c r="B98" s="191"/>
      <c r="C98" s="141"/>
      <c r="D98" s="16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1"/>
      <c r="U98" s="141"/>
      <c r="V98" s="141"/>
      <c r="W98" s="141"/>
    </row>
    <row r="99" spans="1:23">
      <c r="A99" s="141"/>
      <c r="B99" s="191"/>
      <c r="C99" s="141"/>
      <c r="D99" s="161"/>
      <c r="E99" s="141"/>
      <c r="F99" s="141"/>
      <c r="G99" s="141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</row>
    <row r="100" spans="1:23">
      <c r="A100" s="141"/>
      <c r="B100" s="191"/>
      <c r="C100" s="141"/>
      <c r="D100" s="16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1"/>
      <c r="S100" s="141"/>
      <c r="T100" s="141"/>
      <c r="U100" s="141"/>
      <c r="V100" s="141"/>
      <c r="W100" s="141"/>
    </row>
    <row r="101" spans="1:23">
      <c r="A101" s="141"/>
      <c r="B101" s="191"/>
      <c r="C101" s="141"/>
      <c r="D101" s="16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</row>
    <row r="102" spans="1:23">
      <c r="A102" s="141"/>
      <c r="B102" s="191"/>
      <c r="C102" s="141"/>
      <c r="D102" s="161"/>
      <c r="E102" s="141"/>
      <c r="F102" s="141"/>
      <c r="G102" s="141"/>
      <c r="H102" s="141"/>
      <c r="I102" s="141"/>
      <c r="J102" s="141"/>
      <c r="K102" s="141"/>
      <c r="L102" s="141"/>
      <c r="M102" s="141"/>
      <c r="N102" s="141"/>
      <c r="O102" s="141"/>
      <c r="P102" s="141"/>
      <c r="Q102" s="141"/>
      <c r="R102" s="141"/>
      <c r="S102" s="141"/>
      <c r="T102" s="141"/>
      <c r="U102" s="141"/>
      <c r="V102" s="141"/>
      <c r="W102" s="141"/>
    </row>
    <row r="103" spans="1:23">
      <c r="A103" s="141"/>
      <c r="B103" s="191"/>
      <c r="C103" s="141"/>
      <c r="D103" s="161"/>
      <c r="E103" s="141"/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</row>
    <row r="104" spans="1:23">
      <c r="A104" s="141"/>
      <c r="B104" s="191"/>
      <c r="C104" s="141"/>
      <c r="D104" s="16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  <c r="U104" s="141"/>
      <c r="V104" s="141"/>
      <c r="W104" s="141"/>
    </row>
    <row r="105" spans="1:23">
      <c r="A105" s="141"/>
      <c r="B105" s="191"/>
      <c r="C105" s="141"/>
      <c r="D105" s="161"/>
      <c r="E105" s="141"/>
      <c r="F105" s="141"/>
      <c r="G105" s="141"/>
      <c r="H105" s="141"/>
      <c r="I105" s="141"/>
      <c r="J105" s="141"/>
      <c r="K105" s="141"/>
      <c r="L105" s="141"/>
      <c r="M105" s="141"/>
      <c r="N105" s="141"/>
      <c r="O105" s="141"/>
      <c r="P105" s="141"/>
      <c r="Q105" s="141"/>
      <c r="R105" s="141"/>
      <c r="S105" s="141"/>
      <c r="T105" s="141"/>
      <c r="U105" s="141"/>
      <c r="V105" s="141"/>
      <c r="W105" s="141"/>
    </row>
    <row r="106" spans="1:23">
      <c r="A106" s="141"/>
      <c r="B106" s="191"/>
      <c r="C106" s="141"/>
      <c r="D106" s="161"/>
      <c r="E106" s="141"/>
      <c r="F106" s="141"/>
      <c r="G106" s="141"/>
      <c r="H106" s="141"/>
      <c r="I106" s="141"/>
      <c r="J106" s="141"/>
      <c r="K106" s="141"/>
      <c r="L106" s="141"/>
      <c r="M106" s="141"/>
      <c r="N106" s="141"/>
      <c r="O106" s="141"/>
      <c r="P106" s="141"/>
      <c r="Q106" s="141"/>
      <c r="R106" s="141"/>
      <c r="S106" s="141"/>
      <c r="T106" s="141"/>
      <c r="U106" s="141"/>
      <c r="V106" s="141"/>
      <c r="W106" s="141"/>
    </row>
    <row r="107" spans="1:23">
      <c r="A107" s="141"/>
      <c r="B107" s="191"/>
      <c r="C107" s="141"/>
      <c r="D107" s="16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1"/>
      <c r="Q107" s="141"/>
      <c r="R107" s="141"/>
      <c r="S107" s="141"/>
      <c r="T107" s="141"/>
      <c r="U107" s="141"/>
      <c r="V107" s="141"/>
      <c r="W107" s="141"/>
    </row>
    <row r="108" spans="1:23">
      <c r="A108" s="141"/>
      <c r="B108" s="191"/>
      <c r="C108" s="141"/>
      <c r="D108" s="16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</row>
    <row r="109" spans="1:23">
      <c r="A109" s="141"/>
      <c r="B109" s="191"/>
      <c r="C109" s="141"/>
      <c r="D109" s="16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1"/>
      <c r="W109" s="141"/>
    </row>
    <row r="110" spans="1:23">
      <c r="A110" s="141"/>
      <c r="B110" s="191"/>
      <c r="C110" s="141"/>
      <c r="D110" s="16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</row>
    <row r="111" spans="1:23">
      <c r="A111" s="141"/>
      <c r="B111" s="191"/>
      <c r="C111" s="141"/>
      <c r="D111" s="16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</row>
    <row r="112" spans="1:23">
      <c r="A112" s="141"/>
      <c r="B112" s="191"/>
      <c r="C112" s="141"/>
      <c r="D112" s="161"/>
      <c r="E112" s="141"/>
      <c r="F112" s="141"/>
      <c r="G112" s="141"/>
      <c r="H112" s="141"/>
      <c r="I112" s="141"/>
      <c r="J112" s="141"/>
      <c r="K112" s="141"/>
      <c r="L112" s="141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</row>
    <row r="113" spans="1:23">
      <c r="A113" s="141"/>
      <c r="B113" s="191"/>
      <c r="C113" s="141"/>
      <c r="D113" s="161"/>
      <c r="E113" s="141"/>
      <c r="F113" s="141"/>
      <c r="G113" s="141"/>
      <c r="H113" s="141"/>
      <c r="I113" s="141"/>
      <c r="J113" s="141"/>
      <c r="K113" s="141"/>
      <c r="L113" s="141"/>
      <c r="M113" s="141"/>
      <c r="N113" s="141"/>
      <c r="O113" s="141"/>
      <c r="P113" s="141"/>
      <c r="Q113" s="141"/>
      <c r="R113" s="141"/>
      <c r="S113" s="141"/>
      <c r="T113" s="141"/>
      <c r="U113" s="141"/>
      <c r="V113" s="141"/>
      <c r="W113" s="141"/>
    </row>
    <row r="114" spans="1:23">
      <c r="A114" s="141"/>
      <c r="B114" s="191"/>
      <c r="C114" s="141"/>
      <c r="D114" s="161"/>
      <c r="E114" s="141"/>
      <c r="F114" s="141"/>
      <c r="G114" s="141"/>
      <c r="H114" s="141"/>
      <c r="I114" s="141"/>
      <c r="J114" s="141"/>
      <c r="K114" s="141"/>
      <c r="L114" s="141"/>
      <c r="M114" s="141"/>
      <c r="N114" s="141"/>
      <c r="O114" s="141"/>
      <c r="P114" s="141"/>
      <c r="Q114" s="141"/>
      <c r="R114" s="141"/>
      <c r="S114" s="141"/>
      <c r="T114" s="141"/>
      <c r="U114" s="141"/>
      <c r="V114" s="141"/>
      <c r="W114" s="141"/>
    </row>
    <row r="115" spans="1:23">
      <c r="A115" s="141"/>
      <c r="B115" s="191"/>
      <c r="C115" s="141"/>
      <c r="D115" s="16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1"/>
      <c r="Q115" s="141"/>
      <c r="R115" s="141"/>
      <c r="S115" s="141"/>
      <c r="T115" s="141"/>
      <c r="U115" s="141"/>
      <c r="V115" s="141"/>
      <c r="W115" s="141"/>
    </row>
    <row r="116" spans="1:23">
      <c r="A116" s="141"/>
      <c r="B116" s="191"/>
      <c r="C116" s="141"/>
      <c r="D116" s="16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  <c r="R116" s="141"/>
      <c r="S116" s="141"/>
      <c r="T116" s="141"/>
      <c r="U116" s="141"/>
      <c r="V116" s="141"/>
      <c r="W116" s="141"/>
    </row>
    <row r="117" spans="1:23">
      <c r="A117" s="141"/>
      <c r="B117" s="191"/>
      <c r="C117" s="141"/>
      <c r="D117" s="16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  <c r="R117" s="141"/>
      <c r="S117" s="141"/>
      <c r="T117" s="141"/>
      <c r="U117" s="141"/>
      <c r="V117" s="141"/>
      <c r="W117" s="141"/>
    </row>
    <row r="118" spans="1:23">
      <c r="A118" s="141"/>
      <c r="B118" s="191"/>
      <c r="C118" s="141"/>
      <c r="D118" s="16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</row>
    <row r="119" spans="1:23">
      <c r="A119" s="141"/>
      <c r="B119" s="191"/>
      <c r="C119" s="141"/>
      <c r="D119" s="16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</row>
    <row r="120" spans="1:23">
      <c r="A120" s="141"/>
      <c r="B120" s="191"/>
      <c r="C120" s="141"/>
      <c r="D120" s="16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41"/>
    </row>
    <row r="121" spans="1:23">
      <c r="A121" s="141"/>
      <c r="B121" s="191"/>
      <c r="C121" s="141"/>
      <c r="D121" s="16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41"/>
    </row>
    <row r="122" spans="1:23">
      <c r="A122" s="141"/>
      <c r="B122" s="191"/>
      <c r="C122" s="141"/>
      <c r="D122" s="16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</row>
    <row r="123" spans="1:23">
      <c r="A123" s="141"/>
      <c r="B123" s="191"/>
      <c r="C123" s="141"/>
      <c r="D123" s="16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</row>
    <row r="124" spans="1:23">
      <c r="A124" s="141"/>
      <c r="B124" s="191"/>
      <c r="C124" s="141"/>
      <c r="D124" s="16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</row>
    <row r="125" spans="1:23">
      <c r="A125" s="141"/>
      <c r="B125" s="191"/>
      <c r="C125" s="141"/>
      <c r="D125" s="16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</row>
    <row r="126" spans="1:23">
      <c r="A126" s="141"/>
      <c r="B126" s="191"/>
      <c r="C126" s="141"/>
      <c r="D126" s="16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</row>
    <row r="127" spans="1:23">
      <c r="A127" s="141"/>
      <c r="B127" s="191"/>
      <c r="C127" s="141"/>
      <c r="D127" s="16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</row>
    <row r="128" spans="1:23">
      <c r="A128" s="141"/>
      <c r="B128" s="191"/>
      <c r="C128" s="141"/>
      <c r="D128" s="16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</row>
    <row r="129" spans="1:23">
      <c r="A129" s="141"/>
      <c r="B129" s="191"/>
      <c r="C129" s="141"/>
      <c r="D129" s="16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</row>
    <row r="130" spans="1:23">
      <c r="A130" s="141"/>
      <c r="B130" s="191"/>
      <c r="C130" s="141"/>
      <c r="D130" s="16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  <c r="R130" s="141"/>
      <c r="S130" s="141"/>
      <c r="T130" s="141"/>
      <c r="U130" s="141"/>
      <c r="V130" s="141"/>
      <c r="W130" s="141"/>
    </row>
    <row r="131" spans="1:23">
      <c r="A131" s="141"/>
      <c r="B131" s="191"/>
      <c r="C131" s="141"/>
      <c r="D131" s="16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  <c r="R131" s="141"/>
      <c r="S131" s="141"/>
      <c r="T131" s="141"/>
      <c r="U131" s="141"/>
      <c r="V131" s="141"/>
      <c r="W131" s="141"/>
    </row>
    <row r="132" spans="1:23">
      <c r="A132" s="141"/>
      <c r="B132" s="191"/>
      <c r="C132" s="141"/>
      <c r="D132" s="16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  <c r="R132" s="141"/>
      <c r="S132" s="141"/>
      <c r="T132" s="141"/>
      <c r="U132" s="141"/>
      <c r="V132" s="141"/>
      <c r="W132" s="141"/>
    </row>
    <row r="133" spans="1:23">
      <c r="A133" s="141"/>
      <c r="B133" s="191"/>
      <c r="C133" s="141"/>
      <c r="D133" s="16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</row>
    <row r="134" spans="1:23">
      <c r="A134" s="141"/>
      <c r="B134" s="191"/>
      <c r="C134" s="141"/>
      <c r="D134" s="16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</row>
    <row r="135" spans="1:23">
      <c r="A135" s="141"/>
      <c r="B135" s="191"/>
      <c r="C135" s="141"/>
      <c r="D135" s="16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</row>
    <row r="136" spans="1:23">
      <c r="A136" s="141"/>
      <c r="B136" s="191"/>
      <c r="C136" s="141"/>
      <c r="D136" s="16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</row>
    <row r="137" spans="1:23">
      <c r="A137" s="141"/>
      <c r="B137" s="191"/>
      <c r="C137" s="141"/>
      <c r="D137" s="16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</row>
    <row r="138" spans="1:23">
      <c r="A138" s="141"/>
      <c r="B138" s="191"/>
      <c r="C138" s="141"/>
      <c r="D138" s="16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</row>
    <row r="139" spans="1:23">
      <c r="A139" s="141"/>
      <c r="B139" s="191"/>
      <c r="C139" s="141"/>
      <c r="D139" s="16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</row>
    <row r="140" spans="1:23">
      <c r="A140" s="141"/>
      <c r="B140" s="191"/>
      <c r="C140" s="141"/>
      <c r="D140" s="16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</row>
    <row r="141" spans="1:23">
      <c r="A141" s="141"/>
      <c r="B141" s="191"/>
      <c r="C141" s="141"/>
      <c r="D141" s="16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</row>
    <row r="142" spans="1:23">
      <c r="A142" s="141"/>
      <c r="B142" s="191"/>
      <c r="C142" s="141"/>
      <c r="D142" s="16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  <c r="R142" s="141"/>
      <c r="S142" s="141"/>
      <c r="T142" s="141"/>
      <c r="U142" s="141"/>
      <c r="V142" s="141"/>
      <c r="W142" s="141"/>
    </row>
    <row r="143" spans="1:23">
      <c r="A143" s="141"/>
      <c r="B143" s="191"/>
      <c r="C143" s="141"/>
      <c r="D143" s="16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141"/>
      <c r="S143" s="141"/>
      <c r="T143" s="141"/>
      <c r="U143" s="141"/>
      <c r="V143" s="141"/>
      <c r="W143" s="141"/>
    </row>
    <row r="144" spans="1:23">
      <c r="A144" s="141"/>
      <c r="B144" s="191"/>
      <c r="C144" s="141"/>
      <c r="D144" s="16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  <c r="R144" s="141"/>
      <c r="S144" s="141"/>
      <c r="T144" s="141"/>
      <c r="U144" s="141"/>
      <c r="V144" s="141"/>
      <c r="W144" s="141"/>
    </row>
    <row r="145" spans="1:23">
      <c r="A145" s="141"/>
      <c r="B145" s="191"/>
      <c r="C145" s="141"/>
      <c r="D145" s="16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141"/>
      <c r="S145" s="141"/>
      <c r="T145" s="141"/>
      <c r="U145" s="141"/>
      <c r="V145" s="141"/>
      <c r="W145" s="141"/>
    </row>
    <row r="146" spans="1:23">
      <c r="A146" s="141"/>
      <c r="B146" s="191"/>
      <c r="C146" s="141"/>
      <c r="D146" s="16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</row>
    <row r="147" spans="1:23">
      <c r="A147" s="141"/>
      <c r="B147" s="191"/>
      <c r="C147" s="141"/>
      <c r="D147" s="16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</row>
    <row r="148" spans="1:23">
      <c r="A148" s="141"/>
      <c r="B148" s="191"/>
      <c r="C148" s="141"/>
      <c r="D148" s="16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</row>
    <row r="149" spans="1:23">
      <c r="A149" s="141"/>
      <c r="B149" s="191"/>
      <c r="C149" s="141"/>
      <c r="D149" s="16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</row>
    <row r="150" spans="1:23">
      <c r="A150" s="141"/>
      <c r="B150" s="191"/>
      <c r="C150" s="141"/>
      <c r="D150" s="161"/>
      <c r="E150" s="141"/>
      <c r="F150" s="141"/>
      <c r="G150" s="141"/>
      <c r="H150" s="141"/>
      <c r="I150" s="141"/>
      <c r="J150" s="141"/>
      <c r="K150" s="141"/>
      <c r="L150" s="141"/>
      <c r="M150" s="141"/>
      <c r="N150" s="141"/>
      <c r="O150" s="141"/>
      <c r="P150" s="141"/>
      <c r="Q150" s="141"/>
      <c r="R150" s="141"/>
      <c r="S150" s="141"/>
      <c r="T150" s="141"/>
      <c r="U150" s="141"/>
      <c r="V150" s="141"/>
      <c r="W150" s="141"/>
    </row>
    <row r="151" spans="1:23">
      <c r="A151" s="141"/>
      <c r="B151" s="191"/>
      <c r="C151" s="141"/>
      <c r="D151" s="16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1"/>
      <c r="Q151" s="141"/>
      <c r="R151" s="141"/>
      <c r="S151" s="141"/>
      <c r="T151" s="141"/>
      <c r="U151" s="141"/>
      <c r="V151" s="141"/>
      <c r="W151" s="141"/>
    </row>
    <row r="152" spans="1:23">
      <c r="A152" s="141"/>
      <c r="B152" s="191"/>
      <c r="C152" s="141"/>
      <c r="D152" s="161"/>
      <c r="E152" s="141"/>
      <c r="F152" s="141"/>
      <c r="G152" s="141"/>
      <c r="H152" s="141"/>
      <c r="I152" s="141"/>
      <c r="J152" s="141"/>
      <c r="K152" s="141"/>
      <c r="L152" s="141"/>
      <c r="M152" s="141"/>
      <c r="N152" s="141"/>
      <c r="O152" s="141"/>
      <c r="P152" s="141"/>
      <c r="Q152" s="141"/>
      <c r="R152" s="141"/>
      <c r="S152" s="141"/>
      <c r="T152" s="141"/>
      <c r="U152" s="141"/>
      <c r="V152" s="141"/>
      <c r="W152" s="141"/>
    </row>
    <row r="153" spans="1:23">
      <c r="A153" s="141"/>
      <c r="B153" s="191"/>
      <c r="C153" s="141"/>
      <c r="D153" s="161"/>
      <c r="E153" s="141"/>
      <c r="F153" s="141"/>
      <c r="G153" s="141"/>
      <c r="H153" s="141"/>
      <c r="I153" s="141"/>
      <c r="J153" s="141"/>
      <c r="K153" s="141"/>
      <c r="L153" s="141"/>
      <c r="M153" s="141"/>
      <c r="N153" s="141"/>
      <c r="O153" s="141"/>
      <c r="P153" s="141"/>
      <c r="Q153" s="141"/>
      <c r="R153" s="141"/>
      <c r="S153" s="141"/>
      <c r="T153" s="141"/>
      <c r="U153" s="141"/>
      <c r="V153" s="141"/>
      <c r="W153" s="141"/>
    </row>
    <row r="154" spans="1:23">
      <c r="A154" s="141"/>
      <c r="B154" s="191"/>
      <c r="C154" s="141"/>
      <c r="D154" s="161"/>
      <c r="E154" s="141"/>
      <c r="F154" s="141"/>
      <c r="G154" s="141"/>
      <c r="H154" s="141"/>
      <c r="I154" s="141"/>
      <c r="J154" s="141"/>
      <c r="K154" s="141"/>
      <c r="L154" s="141"/>
      <c r="M154" s="141"/>
      <c r="N154" s="141"/>
      <c r="O154" s="141"/>
      <c r="P154" s="141"/>
      <c r="Q154" s="141"/>
      <c r="R154" s="141"/>
      <c r="S154" s="141"/>
      <c r="T154" s="141"/>
      <c r="U154" s="141"/>
      <c r="V154" s="141"/>
      <c r="W154" s="141"/>
    </row>
    <row r="155" spans="1:23">
      <c r="A155" s="141"/>
      <c r="B155" s="191"/>
      <c r="C155" s="141"/>
      <c r="D155" s="16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1"/>
      <c r="Q155" s="141"/>
      <c r="R155" s="141"/>
      <c r="S155" s="141"/>
      <c r="T155" s="141"/>
      <c r="U155" s="141"/>
      <c r="V155" s="141"/>
      <c r="W155" s="141"/>
    </row>
    <row r="156" spans="1:23">
      <c r="A156" s="141"/>
      <c r="B156" s="191"/>
      <c r="C156" s="141"/>
      <c r="D156" s="161"/>
      <c r="E156" s="141"/>
      <c r="F156" s="141"/>
      <c r="G156" s="141"/>
      <c r="H156" s="141"/>
      <c r="I156" s="141"/>
      <c r="J156" s="141"/>
      <c r="K156" s="141"/>
      <c r="L156" s="141"/>
      <c r="M156" s="141"/>
      <c r="N156" s="141"/>
      <c r="O156" s="141"/>
      <c r="P156" s="141"/>
      <c r="Q156" s="141"/>
      <c r="R156" s="141"/>
      <c r="S156" s="141"/>
      <c r="T156" s="141"/>
      <c r="U156" s="141"/>
      <c r="V156" s="141"/>
      <c r="W156" s="141"/>
    </row>
    <row r="157" spans="1:23">
      <c r="A157" s="141"/>
      <c r="B157" s="191"/>
      <c r="C157" s="141"/>
      <c r="D157" s="161"/>
      <c r="E157" s="141"/>
      <c r="F157" s="141"/>
      <c r="G157" s="141"/>
      <c r="H157" s="141"/>
      <c r="I157" s="141"/>
      <c r="J157" s="141"/>
      <c r="K157" s="141"/>
      <c r="L157" s="141"/>
      <c r="M157" s="141"/>
      <c r="N157" s="141"/>
      <c r="O157" s="141"/>
      <c r="P157" s="141"/>
      <c r="Q157" s="141"/>
      <c r="R157" s="141"/>
      <c r="S157" s="141"/>
      <c r="T157" s="141"/>
      <c r="U157" s="141"/>
      <c r="V157" s="141"/>
      <c r="W157" s="141"/>
    </row>
    <row r="158" spans="1:23">
      <c r="A158" s="141"/>
      <c r="B158" s="191"/>
      <c r="C158" s="141"/>
      <c r="D158" s="161"/>
      <c r="E158" s="141"/>
      <c r="F158" s="141"/>
      <c r="G158" s="141"/>
      <c r="H158" s="141"/>
      <c r="I158" s="141"/>
      <c r="J158" s="141"/>
      <c r="K158" s="141"/>
      <c r="L158" s="141"/>
      <c r="M158" s="141"/>
      <c r="N158" s="141"/>
      <c r="O158" s="141"/>
      <c r="P158" s="141"/>
      <c r="Q158" s="141"/>
      <c r="R158" s="141"/>
      <c r="S158" s="141"/>
      <c r="T158" s="141"/>
      <c r="U158" s="141"/>
      <c r="V158" s="141"/>
      <c r="W158" s="141"/>
    </row>
    <row r="159" spans="1:23">
      <c r="A159" s="141"/>
      <c r="B159" s="191"/>
      <c r="C159" s="141"/>
      <c r="D159" s="16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1"/>
      <c r="Q159" s="141"/>
      <c r="R159" s="141"/>
      <c r="S159" s="141"/>
      <c r="T159" s="141"/>
      <c r="U159" s="141"/>
      <c r="V159" s="141"/>
      <c r="W159" s="141"/>
    </row>
    <row r="160" spans="1:23">
      <c r="A160" s="141"/>
      <c r="B160" s="191"/>
      <c r="C160" s="141"/>
      <c r="D160" s="161"/>
      <c r="E160" s="141"/>
      <c r="F160" s="141"/>
      <c r="G160" s="141"/>
      <c r="H160" s="141"/>
      <c r="I160" s="141"/>
      <c r="J160" s="141"/>
      <c r="K160" s="141"/>
      <c r="L160" s="141"/>
      <c r="M160" s="141"/>
      <c r="N160" s="141"/>
      <c r="O160" s="141"/>
      <c r="P160" s="141"/>
      <c r="Q160" s="141"/>
      <c r="R160" s="141"/>
      <c r="S160" s="141"/>
      <c r="T160" s="141"/>
      <c r="U160" s="141"/>
      <c r="V160" s="141"/>
      <c r="W160" s="141"/>
    </row>
    <row r="161" spans="1:23">
      <c r="A161" s="141"/>
      <c r="B161" s="191"/>
      <c r="C161" s="141"/>
      <c r="D161" s="161"/>
      <c r="E161" s="141"/>
      <c r="F161" s="141"/>
      <c r="G161" s="141"/>
      <c r="H161" s="141"/>
      <c r="I161" s="141"/>
      <c r="J161" s="141"/>
      <c r="K161" s="141"/>
      <c r="L161" s="141"/>
      <c r="M161" s="141"/>
      <c r="N161" s="141"/>
      <c r="O161" s="141"/>
      <c r="P161" s="141"/>
      <c r="Q161" s="141"/>
      <c r="R161" s="141"/>
      <c r="S161" s="141"/>
      <c r="T161" s="141"/>
      <c r="U161" s="141"/>
      <c r="V161" s="141"/>
      <c r="W161" s="141"/>
    </row>
    <row r="162" spans="1:23">
      <c r="A162" s="141"/>
      <c r="B162" s="191"/>
      <c r="C162" s="141"/>
      <c r="D162" s="161"/>
      <c r="E162" s="141"/>
      <c r="F162" s="141"/>
      <c r="G162" s="141"/>
      <c r="H162" s="141"/>
      <c r="I162" s="141"/>
      <c r="J162" s="141"/>
      <c r="K162" s="141"/>
      <c r="L162" s="141"/>
      <c r="M162" s="141"/>
      <c r="N162" s="141"/>
      <c r="O162" s="141"/>
      <c r="P162" s="141"/>
      <c r="Q162" s="141"/>
      <c r="R162" s="141"/>
      <c r="S162" s="141"/>
      <c r="T162" s="141"/>
      <c r="U162" s="141"/>
      <c r="V162" s="141"/>
      <c r="W162" s="141"/>
    </row>
    <row r="163" spans="1:23">
      <c r="A163" s="141"/>
      <c r="B163" s="191"/>
      <c r="C163" s="141"/>
      <c r="D163" s="161"/>
      <c r="E163" s="141"/>
      <c r="F163" s="141"/>
      <c r="G163" s="141"/>
      <c r="H163" s="141"/>
      <c r="I163" s="141"/>
      <c r="J163" s="141"/>
      <c r="K163" s="141"/>
      <c r="L163" s="141"/>
      <c r="M163" s="141"/>
      <c r="N163" s="141"/>
      <c r="O163" s="141"/>
      <c r="P163" s="141"/>
      <c r="Q163" s="141"/>
      <c r="R163" s="141"/>
      <c r="S163" s="141"/>
      <c r="T163" s="141"/>
      <c r="U163" s="141"/>
      <c r="V163" s="141"/>
      <c r="W163" s="141"/>
    </row>
    <row r="164" spans="1:23">
      <c r="A164" s="141"/>
      <c r="B164" s="191"/>
      <c r="C164" s="141"/>
      <c r="D164" s="161"/>
      <c r="E164" s="141"/>
      <c r="F164" s="141"/>
      <c r="G164" s="141"/>
      <c r="H164" s="141"/>
      <c r="I164" s="141"/>
      <c r="J164" s="141"/>
      <c r="K164" s="141"/>
      <c r="L164" s="141"/>
      <c r="M164" s="141"/>
      <c r="N164" s="141"/>
      <c r="O164" s="141"/>
      <c r="P164" s="141"/>
      <c r="Q164" s="141"/>
      <c r="R164" s="141"/>
      <c r="S164" s="141"/>
      <c r="T164" s="141"/>
      <c r="U164" s="141"/>
      <c r="V164" s="141"/>
      <c r="W164" s="141"/>
    </row>
    <row r="165" spans="1:23">
      <c r="A165" s="141"/>
      <c r="B165" s="191"/>
      <c r="C165" s="141"/>
      <c r="D165" s="161"/>
      <c r="E165" s="141"/>
      <c r="F165" s="141"/>
      <c r="G165" s="141"/>
      <c r="H165" s="141"/>
      <c r="I165" s="141"/>
      <c r="J165" s="141"/>
      <c r="K165" s="141"/>
      <c r="L165" s="141"/>
      <c r="M165" s="141"/>
      <c r="N165" s="141"/>
      <c r="O165" s="141"/>
      <c r="P165" s="141"/>
      <c r="Q165" s="141"/>
      <c r="R165" s="141"/>
      <c r="S165" s="141"/>
      <c r="T165" s="141"/>
      <c r="U165" s="141"/>
      <c r="V165" s="141"/>
      <c r="W165" s="141"/>
    </row>
    <row r="166" spans="1:23">
      <c r="A166" s="141"/>
      <c r="B166" s="191"/>
      <c r="C166" s="141"/>
      <c r="D166" s="161"/>
      <c r="E166" s="141"/>
      <c r="F166" s="141"/>
      <c r="G166" s="141"/>
      <c r="H166" s="141"/>
      <c r="I166" s="141"/>
      <c r="J166" s="141"/>
      <c r="K166" s="141"/>
      <c r="L166" s="141"/>
      <c r="M166" s="141"/>
      <c r="N166" s="141"/>
      <c r="O166" s="141"/>
      <c r="P166" s="141"/>
      <c r="Q166" s="141"/>
      <c r="R166" s="141"/>
      <c r="S166" s="141"/>
      <c r="T166" s="141"/>
      <c r="U166" s="141"/>
      <c r="V166" s="141"/>
      <c r="W166" s="141"/>
    </row>
    <row r="167" spans="1:23">
      <c r="A167" s="141"/>
      <c r="B167" s="191"/>
      <c r="C167" s="141"/>
      <c r="D167" s="161"/>
      <c r="E167" s="141"/>
      <c r="F167" s="141"/>
      <c r="G167" s="141"/>
      <c r="H167" s="141"/>
      <c r="I167" s="141"/>
      <c r="J167" s="141"/>
      <c r="K167" s="141"/>
      <c r="L167" s="141"/>
      <c r="M167" s="141"/>
      <c r="N167" s="141"/>
      <c r="O167" s="141"/>
      <c r="P167" s="141"/>
      <c r="Q167" s="141"/>
      <c r="R167" s="141"/>
      <c r="S167" s="141"/>
      <c r="T167" s="141"/>
      <c r="U167" s="141"/>
      <c r="V167" s="141"/>
      <c r="W167" s="141"/>
    </row>
  </sheetData>
  <sheetProtection algorithmName="SHA-512" hashValue="uIlwJUjKCDC6PR5ShDrBdDiRpBTwRrfPuVdfnkF7RVjw5ztx6GJUbKHAwyhjYwRt1nwMhA7LHYbUkCQncYA98A==" saltValue="D+wgG9YF6LzR02bo6nAgZg==" spinCount="100000" sheet="1" objects="1" scenarios="1"/>
  <sortState xmlns:xlrd2="http://schemas.microsoft.com/office/spreadsheetml/2017/richdata2" ref="A8:M21">
    <sortCondition descending="1" ref="D8:D21"/>
  </sortState>
  <mergeCells count="5">
    <mergeCell ref="F6:H6"/>
    <mergeCell ref="B1:D2"/>
    <mergeCell ref="B3:D3"/>
    <mergeCell ref="B4:D5"/>
    <mergeCell ref="A1:A2"/>
  </mergeCells>
  <conditionalFormatting sqref="A1:A2">
    <cfRule type="cellIs" dxfId="196" priority="15" operator="equal">
      <formula>0</formula>
    </cfRule>
  </conditionalFormatting>
  <conditionalFormatting sqref="A3">
    <cfRule type="expression" dxfId="195" priority="9">
      <formula>$A$1&gt;2</formula>
    </cfRule>
    <cfRule type="expression" dxfId="194" priority="10">
      <formula>$A$1&lt;1</formula>
    </cfRule>
  </conditionalFormatting>
  <conditionalFormatting sqref="C8">
    <cfRule type="expression" dxfId="193" priority="25">
      <formula>$A$1&gt;=1</formula>
    </cfRule>
  </conditionalFormatting>
  <conditionalFormatting sqref="C21">
    <cfRule type="expression" dxfId="192" priority="14">
      <formula>$A$1&gt;=1</formula>
    </cfRule>
  </conditionalFormatting>
  <conditionalFormatting sqref="E5:J21">
    <cfRule type="expression" dxfId="191" priority="6">
      <formula>$A$3=0</formula>
    </cfRule>
  </conditionalFormatting>
  <conditionalFormatting sqref="E5:M21">
    <cfRule type="expression" dxfId="190" priority="17">
      <formula>$A$1&lt;1</formula>
    </cfRule>
  </conditionalFormatting>
  <conditionalFormatting sqref="E5:N21">
    <cfRule type="expression" dxfId="189" priority="13">
      <formula>$A$1&gt;2</formula>
    </cfRule>
  </conditionalFormatting>
  <conditionalFormatting sqref="F8:F21">
    <cfRule type="containsErrors" dxfId="188" priority="7">
      <formula>ISERROR(F8)</formula>
    </cfRule>
  </conditionalFormatting>
  <conditionalFormatting sqref="I8:J21">
    <cfRule type="containsErrors" dxfId="187" priority="8">
      <formula>ISERROR(I8)</formula>
    </cfRule>
  </conditionalFormatting>
  <conditionalFormatting sqref="L8:L21">
    <cfRule type="cellIs" dxfId="186" priority="1" operator="equal">
      <formula>0</formula>
    </cfRule>
    <cfRule type="expression" dxfId="185" priority="2">
      <formula>$L$6=0</formula>
    </cfRule>
  </conditionalFormatting>
  <conditionalFormatting sqref="L5:M21">
    <cfRule type="expression" dxfId="184" priority="12">
      <formula>$A$1&lt;2</formula>
    </cfRule>
  </conditionalFormatting>
  <conditionalFormatting sqref="M8:M21">
    <cfRule type="expression" dxfId="183" priority="3">
      <formula>$M$6=0*(M8=MAX($M$8:$M$21))</formula>
    </cfRule>
    <cfRule type="expression" dxfId="182" priority="4">
      <formula>$A$1=0*(M8=MAX($M$8:$M$21))</formula>
    </cfRule>
    <cfRule type="expression" dxfId="181" priority="5">
      <formula>$A$1=2*(M8=MAX($M$8:$M$21))</formula>
    </cfRule>
  </conditionalFormatting>
  <hyperlinks>
    <hyperlink ref="B28" r:id="rId1" xr:uid="{00000000-0004-0000-0000-000000000000}"/>
  </hyperlinks>
  <pageMargins left="0.70866141732283472" right="0.59055118110236227" top="0.39370078740157483" bottom="3.937007874015748E-2" header="0.31496062992125984" footer="0.31496062992125984"/>
  <pageSetup paperSize="9" orientation="portrait" horizontalDpi="4294967293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5"/>
  <dimension ref="A1:AK282"/>
  <sheetViews>
    <sheetView showGridLines="0" showRowColHeaders="0" zoomScale="70" zoomScaleNormal="70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P224" sqref="P224"/>
    </sheetView>
  </sheetViews>
  <sheetFormatPr defaultColWidth="8.88671875" defaultRowHeight="15" customHeight="1"/>
  <cols>
    <col min="1" max="1" width="11.5546875" style="276" customWidth="1"/>
    <col min="2" max="2" width="28.77734375" style="284" customWidth="1"/>
    <col min="3" max="5" width="4.6640625" style="284" hidden="1" customWidth="1"/>
    <col min="6" max="6" width="12.5546875" style="286" customWidth="1"/>
    <col min="7" max="7" width="2.6640625" style="285" customWidth="1"/>
    <col min="8" max="23" width="10.33203125" style="286" customWidth="1"/>
    <col min="24" max="33" width="10.33203125" style="141" customWidth="1"/>
    <col min="34" max="34" width="10.33203125" style="141" bestFit="1" customWidth="1"/>
    <col min="35" max="16384" width="8.88671875" style="141"/>
  </cols>
  <sheetData>
    <row r="1" spans="1:37" s="282" customFormat="1" ht="15" customHeight="1">
      <c r="A1" s="277" t="s">
        <v>18</v>
      </c>
      <c r="B1" s="278"/>
      <c r="C1" s="278" t="s">
        <v>298</v>
      </c>
      <c r="D1" s="278" t="s">
        <v>299</v>
      </c>
      <c r="E1" s="278" t="s">
        <v>300</v>
      </c>
      <c r="F1" s="279" t="s">
        <v>19</v>
      </c>
      <c r="G1" s="280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</row>
    <row r="2" spans="1:37" ht="15" customHeight="1">
      <c r="A2" s="283" t="s">
        <v>20</v>
      </c>
      <c r="F2" s="279" t="s">
        <v>21</v>
      </c>
      <c r="AK2" s="287"/>
    </row>
    <row r="3" spans="1:37" s="289" customFormat="1" ht="19.95" customHeight="1">
      <c r="A3" s="288"/>
      <c r="B3" s="289" t="s">
        <v>22</v>
      </c>
      <c r="F3" s="290"/>
      <c r="G3" s="291"/>
      <c r="H3" s="292">
        <v>1</v>
      </c>
      <c r="I3" s="292">
        <v>2</v>
      </c>
      <c r="J3" s="292">
        <v>3</v>
      </c>
      <c r="K3" s="292">
        <v>4</v>
      </c>
      <c r="L3" s="292">
        <v>5</v>
      </c>
      <c r="M3" s="292">
        <v>6</v>
      </c>
      <c r="N3" s="292">
        <v>7</v>
      </c>
      <c r="O3" s="292">
        <v>8</v>
      </c>
      <c r="P3" s="292">
        <v>9</v>
      </c>
      <c r="Q3" s="292">
        <v>10</v>
      </c>
      <c r="R3" s="292">
        <v>11</v>
      </c>
      <c r="S3" s="292">
        <v>12</v>
      </c>
      <c r="T3" s="292">
        <v>13</v>
      </c>
      <c r="U3" s="292">
        <v>14</v>
      </c>
      <c r="V3" s="292">
        <v>15</v>
      </c>
      <c r="W3" s="292">
        <v>16</v>
      </c>
      <c r="X3" s="292">
        <v>17</v>
      </c>
      <c r="Y3" s="292">
        <v>18</v>
      </c>
      <c r="Z3" s="292">
        <v>19</v>
      </c>
      <c r="AA3" s="292">
        <v>20</v>
      </c>
      <c r="AB3" s="292">
        <v>21</v>
      </c>
      <c r="AC3" s="292">
        <v>22</v>
      </c>
      <c r="AD3" s="292">
        <v>23</v>
      </c>
      <c r="AE3" s="292">
        <v>24</v>
      </c>
      <c r="AF3" s="292">
        <v>25</v>
      </c>
      <c r="AG3" s="292">
        <v>26</v>
      </c>
    </row>
    <row r="4" spans="1:37" ht="16.95" customHeight="1">
      <c r="A4" s="293">
        <f>IF(Horendonk!AM$4=0, "", Horendonk!AM$4)</f>
        <v>4</v>
      </c>
      <c r="B4" s="294" t="str">
        <f>Horendonk!A4</f>
        <v>Ansems Ferre</v>
      </c>
      <c r="C4" s="295" t="str">
        <f t="shared" ref="C4:C18" si="0">IFERROR(VALUE(MID($B4, SEARCH("[NS ", $B4)+4, 2)), "")</f>
        <v/>
      </c>
      <c r="D4" s="296">
        <f>Horendonk!B4</f>
        <v>22</v>
      </c>
      <c r="E4" s="296">
        <f>Horendonk!T4</f>
        <v>22</v>
      </c>
      <c r="F4" s="297">
        <f>IF(Horendonk!AL4=0," ",SUM(H4:AG4))</f>
        <v>54.091000000000008</v>
      </c>
      <c r="G4" s="298"/>
      <c r="H4" s="299" t="str">
        <f>IF(Horendonk!C4="", "", ROUND(Horendonk!C4 / IF(AND(COUNT(Horendonk!$C4:C4) &lt;= 3, ISNUMBER($C4)), $C4, $D4) * 10, 3))</f>
        <v/>
      </c>
      <c r="I4" s="299">
        <f>IF(Horendonk!D4="", "", ROUND(Horendonk!D4 / IF(AND(COUNT(Horendonk!$C4:D4) &lt;= 3, ISNUMBER($C4)), $C4, $D4) * 10, 3))</f>
        <v>8.6359999999999992</v>
      </c>
      <c r="J4" s="299" t="str">
        <f>IF(Horendonk!E4="", "", ROUND(Horendonk!E4 / IF(AND(COUNT(Horendonk!$C4:E4) &lt;= 3, ISNUMBER($C4)), $C4, $D4) * 10, 3))</f>
        <v/>
      </c>
      <c r="K4" s="299">
        <f>IF(Horendonk!F4="", "", ROUND(Horendonk!F4 / IF(AND(COUNT(Horendonk!$C4:F4) &lt;= 3, ISNUMBER($C4)), $C4, $D4) * 10, 3))</f>
        <v>15.455</v>
      </c>
      <c r="L4" s="299" t="str">
        <f>IF(Horendonk!G4="", "", ROUND(Horendonk!G4 / IF(AND(COUNT(Horendonk!$C4:G4) &lt;= 3, ISNUMBER($C4)), $C4, $D4) * 10, 3))</f>
        <v/>
      </c>
      <c r="M4" s="299">
        <f>IF(Horendonk!H4="", "", ROUND(Horendonk!H4 / IF(AND(COUNT(Horendonk!$C4:H4) &lt;= 3, ISNUMBER($C4)), $C4, $D4) * 10, 3))</f>
        <v>12.273</v>
      </c>
      <c r="N4" s="299">
        <f>IF(Horendonk!I4="", "", ROUND(Horendonk!I4 / IF(AND(COUNT(Horendonk!$C4:I4) &lt;= 3, ISNUMBER($C4)), $C4, $D4) * 10, 3))</f>
        <v>17.727</v>
      </c>
      <c r="O4" s="299" t="str">
        <f>IF(Horendonk!J4="", "", ROUND(Horendonk!J4 / IF(AND(COUNT(Horendonk!$C4:J4) &lt;= 3, ISNUMBER($C4)), $C4, $D4) * 10, 3))</f>
        <v/>
      </c>
      <c r="P4" s="299" t="str">
        <f>IF(Horendonk!K4="", "", ROUND(Horendonk!K4 / IF(AND(COUNT(Horendonk!$C4:K4) &lt;= 3, ISNUMBER($C4)), $C4, $D4) * 10, 3))</f>
        <v/>
      </c>
      <c r="Q4" s="299" t="str">
        <f>IF(Horendonk!L4="", "", ROUND(Horendonk!L4 / IF(AND(COUNT(Horendonk!$C4:L4) &lt;= 3, ISNUMBER($C4)), $C4, $D4) * 10, 3))</f>
        <v/>
      </c>
      <c r="R4" s="299" t="str">
        <f>IF(Horendonk!M4="", "", ROUND(Horendonk!M4 / IF(AND(COUNT(Horendonk!$C4:M4) &lt;= 3, ISNUMBER($C4)), $C4, $D4) * 10, 3))</f>
        <v/>
      </c>
      <c r="S4" s="299" t="str">
        <f>IF(Horendonk!N4="", "", ROUND(Horendonk!N4 / IF(AND(COUNT(Horendonk!$C4:N4) &lt;= 3, ISNUMBER($C4)), $C4, $D4) * 10, 3))</f>
        <v/>
      </c>
      <c r="T4" s="299" t="str">
        <f>IF(Horendonk!O4="", "", ROUND(Horendonk!O4 / IF(AND(COUNT(Horendonk!$C4:O4) &lt;= 3, ISNUMBER($C4)), $C4, $D4) * 10, 3))</f>
        <v/>
      </c>
      <c r="U4" s="299" t="str">
        <f>IF(Horendonk!U4="", "", ROUND(Horendonk!U4 / IF(AND(COUNT(Horendonk!$C4:$O4,Horendonk!$U4:U4) &lt;= 3, ISNUMBER($C4)), $C4, $E4) * 10, 3))</f>
        <v/>
      </c>
      <c r="V4" s="299" t="str">
        <f>IF(Horendonk!V4="", "", ROUND(Horendonk!V4 / IF(AND(COUNT(Horendonk!$C4:$O4,Horendonk!$U4:V4) &lt;= 3, ISNUMBER($C4)), $C4, $E4) * 10, 3))</f>
        <v/>
      </c>
      <c r="W4" s="299" t="str">
        <f>IF(Horendonk!W4="", "", ROUND(Horendonk!W4 / IF(AND(COUNT(Horendonk!$C4:$O4,Horendonk!$U4:W4) &lt;= 3, ISNUMBER($C4)), $C4, $E4) * 10, 3))</f>
        <v/>
      </c>
      <c r="X4" s="299" t="str">
        <f>IF(Horendonk!X4="", "", ROUND(Horendonk!X4 / IF(AND(COUNT(Horendonk!$C4:$O4,Horendonk!$U4:X4) &lt;= 3, ISNUMBER($C4)), $C4, $E4) * 10, 3))</f>
        <v/>
      </c>
      <c r="Y4" s="299" t="str">
        <f>IF(Horendonk!Y4="", "", ROUND(Horendonk!Y4 / IF(AND(COUNT(Horendonk!$C4:$O4,Horendonk!$U4:Y4) &lt;= 3, ISNUMBER($C4)), $C4, $E4) * 10, 3))</f>
        <v/>
      </c>
      <c r="Z4" s="299" t="str">
        <f>IF(Horendonk!Z4="", "", ROUND(Horendonk!Z4 / IF(AND(COUNT(Horendonk!$C4:$O4,Horendonk!$U4:Z4) &lt;= 3, ISNUMBER($C4)), $C4, $E4) * 10, 3))</f>
        <v/>
      </c>
      <c r="AA4" s="299" t="str">
        <f>IF(Horendonk!AA4="", "", ROUND(Horendonk!AA4 / IF(AND(COUNT(Horendonk!$C4:$O4,Horendonk!$U4:AA4) &lt;= 3, ISNUMBER($C4)), $C4, $E4) * 10, 3))</f>
        <v/>
      </c>
      <c r="AB4" s="299" t="str">
        <f>IF(Horendonk!AB4="", "", ROUND(Horendonk!AB4 / IF(AND(COUNT(Horendonk!$C4:$O4,Horendonk!$U4:AB4) &lt;= 3, ISNUMBER($C4)), $C4, $E4) * 10, 3))</f>
        <v/>
      </c>
      <c r="AC4" s="299" t="str">
        <f>IF(Horendonk!AC4="", "", ROUND(Horendonk!AC4 / IF(AND(COUNT(Horendonk!$C4:$O4,Horendonk!$U4:AC4) &lt;= 3, ISNUMBER($C4)), $C4, $E4) * 10, 3))</f>
        <v/>
      </c>
      <c r="AD4" s="299" t="str">
        <f>IF(Horendonk!AD4="", "", ROUND(Horendonk!AD4 / IF(AND(COUNT(Horendonk!$C4:$O4,Horendonk!$U4:AD4) &lt;= 3, ISNUMBER($C4)), $C4, $E4) * 10, 3))</f>
        <v/>
      </c>
      <c r="AE4" s="299" t="str">
        <f>IF(Horendonk!AE4="", "", ROUND(Horendonk!AE4 / IF(AND(COUNT(Horendonk!$C4:$O4,Horendonk!$U4:AE4) &lt;= 3, ISNUMBER($C4)), $C4, $E4) * 10, 3))</f>
        <v/>
      </c>
      <c r="AF4" s="299" t="str">
        <f>IF(Horendonk!AF4="", "", ROUND(Horendonk!AF4 / IF(AND(COUNT(Horendonk!$C4:$O4,Horendonk!$U4:AF4) &lt;= 3, ISNUMBER($C4)), $C4, $E4) * 10, 3))</f>
        <v/>
      </c>
      <c r="AG4" s="299" t="str">
        <f>IF(Horendonk!AG4="", "", ROUND(Horendonk!AG4 / IF(AND(COUNT(Horendonk!$C4:$O4,Horendonk!$U4:AG4) &lt;= 3, ISNUMBER($C4)), $C4, $E4) * 10, 3))</f>
        <v/>
      </c>
      <c r="AH4" s="300"/>
    </row>
    <row r="5" spans="1:37" ht="16.95" customHeight="1">
      <c r="A5" s="293">
        <f>IF(Horendonk!AM5=0, "", Horendonk!AM5)</f>
        <v>4</v>
      </c>
      <c r="B5" s="294" t="str">
        <f>Horendonk!A5</f>
        <v xml:space="preserve">Arnouts Louis    </v>
      </c>
      <c r="C5" s="295" t="str">
        <f t="shared" si="0"/>
        <v/>
      </c>
      <c r="D5" s="296">
        <f>Horendonk!B5</f>
        <v>34</v>
      </c>
      <c r="E5" s="296">
        <f>Horendonk!T5</f>
        <v>34</v>
      </c>
      <c r="F5" s="297">
        <f>IF(Horendonk!AL5=0," ",SUM(H5:AG5))</f>
        <v>38.528999999999996</v>
      </c>
      <c r="G5" s="298"/>
      <c r="H5" s="299">
        <f>IF(Horendonk!C5="", "", ROUND(Horendonk!C5 / IF(AND(COUNT(Horendonk!$C5:C5) &lt;= 3, ISNUMBER($C5)), $C5, $D5) * 10, 3))</f>
        <v>9.7059999999999995</v>
      </c>
      <c r="I5" s="299" t="str">
        <f>IF(Horendonk!D5="", "", ROUND(Horendonk!D5 / IF(AND(COUNT(Horendonk!$C5:D5) &lt;= 3, ISNUMBER($C5)), $C5, $D5) * 10, 3))</f>
        <v/>
      </c>
      <c r="J5" s="299" t="str">
        <f>IF(Horendonk!E5="", "", ROUND(Horendonk!E5 / IF(AND(COUNT(Horendonk!$C5:E5) &lt;= 3, ISNUMBER($C5)), $C5, $D5) * 10, 3))</f>
        <v/>
      </c>
      <c r="K5" s="299">
        <f>IF(Horendonk!F5="", "", ROUND(Horendonk!F5 / IF(AND(COUNT(Horendonk!$C5:F5) &lt;= 3, ISNUMBER($C5)), $C5, $D5) * 10, 3))</f>
        <v>8.2349999999999994</v>
      </c>
      <c r="L5" s="299">
        <f>IF(Horendonk!G5="", "", ROUND(Horendonk!G5 / IF(AND(COUNT(Horendonk!$C5:G5) &lt;= 3, ISNUMBER($C5)), $C5, $D5) * 10, 3))</f>
        <v>12.058999999999999</v>
      </c>
      <c r="M5" s="299" t="str">
        <f>IF(Horendonk!H5="", "", ROUND(Horendonk!H5 / IF(AND(COUNT(Horendonk!$C5:H5) &lt;= 3, ISNUMBER($C5)), $C5, $D5) * 10, 3))</f>
        <v/>
      </c>
      <c r="N5" s="299">
        <f>IF(Horendonk!I5="", "", ROUND(Horendonk!I5 / IF(AND(COUNT(Horendonk!$C5:I5) &lt;= 3, ISNUMBER($C5)), $C5, $D5) * 10, 3))</f>
        <v>8.5289999999999999</v>
      </c>
      <c r="O5" s="299" t="str">
        <f>IF(Horendonk!J5="", "", ROUND(Horendonk!J5 / IF(AND(COUNT(Horendonk!$C5:J5) &lt;= 3, ISNUMBER($C5)), $C5, $D5) * 10, 3))</f>
        <v/>
      </c>
      <c r="P5" s="299" t="str">
        <f>IF(Horendonk!K5="", "", ROUND(Horendonk!K5 / IF(AND(COUNT(Horendonk!$C5:K5) &lt;= 3, ISNUMBER($C5)), $C5, $D5) * 10, 3))</f>
        <v/>
      </c>
      <c r="Q5" s="299" t="str">
        <f>IF(Horendonk!L5="", "", ROUND(Horendonk!L5 / IF(AND(COUNT(Horendonk!$C5:L5) &lt;= 3, ISNUMBER($C5)), $C5, $D5) * 10, 3))</f>
        <v/>
      </c>
      <c r="R5" s="299" t="str">
        <f>IF(Horendonk!M5="", "", ROUND(Horendonk!M5 / IF(AND(COUNT(Horendonk!$C5:M5) &lt;= 3, ISNUMBER($C5)), $C5, $D5) * 10, 3))</f>
        <v/>
      </c>
      <c r="S5" s="299" t="str">
        <f>IF(Horendonk!N5="", "", ROUND(Horendonk!N5 / IF(AND(COUNT(Horendonk!$C5:N5) &lt;= 3, ISNUMBER($C5)), $C5, $D5) * 10, 3))</f>
        <v/>
      </c>
      <c r="T5" s="299" t="str">
        <f>IF(Horendonk!O5="", "", ROUND(Horendonk!O5 / IF(AND(COUNT(Horendonk!$C5:O5) &lt;= 3, ISNUMBER($C5)), $C5, $D5) * 10, 3))</f>
        <v/>
      </c>
      <c r="U5" s="299" t="str">
        <f>IF(Horendonk!U5="", "", ROUND(Horendonk!U5 / IF(AND(COUNT(Horendonk!$C5:$O5,Horendonk!$U5:U5) &lt;= 3, ISNUMBER($C5)), $C5, $E5) * 10, 3))</f>
        <v/>
      </c>
      <c r="V5" s="299" t="str">
        <f>IF(Horendonk!V5="", "", ROUND(Horendonk!V5 / IF(AND(COUNT(Horendonk!$C5:$O5,Horendonk!$U5:V5) &lt;= 3, ISNUMBER($C5)), $C5, $E5) * 10, 3))</f>
        <v/>
      </c>
      <c r="W5" s="299" t="str">
        <f>IF(Horendonk!W5="", "", ROUND(Horendonk!W5 / IF(AND(COUNT(Horendonk!$C5:$O5,Horendonk!$U5:W5) &lt;= 3, ISNUMBER($C5)), $C5, $E5) * 10, 3))</f>
        <v/>
      </c>
      <c r="X5" s="299" t="str">
        <f>IF(Horendonk!X5="", "", ROUND(Horendonk!X5 / IF(AND(COUNT(Horendonk!$C5:$O5,Horendonk!$U5:X5) &lt;= 3, ISNUMBER($C5)), $C5, $E5) * 10, 3))</f>
        <v/>
      </c>
      <c r="Y5" s="299" t="str">
        <f>IF(Horendonk!Y5="", "", ROUND(Horendonk!Y5 / IF(AND(COUNT(Horendonk!$C5:$O5,Horendonk!$U5:Y5) &lt;= 3, ISNUMBER($C5)), $C5, $E5) * 10, 3))</f>
        <v/>
      </c>
      <c r="Z5" s="299" t="str">
        <f>IF(Horendonk!Z5="", "", ROUND(Horendonk!Z5 / IF(AND(COUNT(Horendonk!$C5:$O5,Horendonk!$U5:Z5) &lt;= 3, ISNUMBER($C5)), $C5, $E5) * 10, 3))</f>
        <v/>
      </c>
      <c r="AA5" s="299" t="str">
        <f>IF(Horendonk!AA5="", "", ROUND(Horendonk!AA5 / IF(AND(COUNT(Horendonk!$C5:$O5,Horendonk!$U5:AA5) &lt;= 3, ISNUMBER($C5)), $C5, $E5) * 10, 3))</f>
        <v/>
      </c>
      <c r="AB5" s="299" t="str">
        <f>IF(Horendonk!AB5="", "", ROUND(Horendonk!AB5 / IF(AND(COUNT(Horendonk!$C5:$O5,Horendonk!$U5:AB5) &lt;= 3, ISNUMBER($C5)), $C5, $E5) * 10, 3))</f>
        <v/>
      </c>
      <c r="AC5" s="299" t="str">
        <f>IF(Horendonk!AC5="", "", ROUND(Horendonk!AC5 / IF(AND(COUNT(Horendonk!$C5:$O5,Horendonk!$U5:AC5) &lt;= 3, ISNUMBER($C5)), $C5, $E5) * 10, 3))</f>
        <v/>
      </c>
      <c r="AD5" s="299" t="str">
        <f>IF(Horendonk!AD5="", "", ROUND(Horendonk!AD5 / IF(AND(COUNT(Horendonk!$C5:$O5,Horendonk!$U5:AD5) &lt;= 3, ISNUMBER($C5)), $C5, $E5) * 10, 3))</f>
        <v/>
      </c>
      <c r="AE5" s="299" t="str">
        <f>IF(Horendonk!AE5="", "", ROUND(Horendonk!AE5 / IF(AND(COUNT(Horendonk!$C5:$O5,Horendonk!$U5:AE5) &lt;= 3, ISNUMBER($C5)), $C5, $E5) * 10, 3))</f>
        <v/>
      </c>
      <c r="AF5" s="299" t="str">
        <f>IF(Horendonk!AF5="", "", ROUND(Horendonk!AF5 / IF(AND(COUNT(Horendonk!$C5:$O5,Horendonk!$U5:AF5) &lt;= 3, ISNUMBER($C5)), $C5, $E5) * 10, 3))</f>
        <v/>
      </c>
      <c r="AG5" s="299" t="str">
        <f>IF(Horendonk!AG5="", "", ROUND(Horendonk!AG5 / IF(AND(COUNT(Horendonk!$C5:$O5,Horendonk!$U5:AG5) &lt;= 3, ISNUMBER($C5)), $C5, $E5) * 10, 3))</f>
        <v/>
      </c>
      <c r="AH5" s="300"/>
    </row>
    <row r="6" spans="1:37" ht="16.95" customHeight="1">
      <c r="A6" s="293">
        <f>IF(Horendonk!AM6=0, "", Horendonk!AM6)</f>
        <v>3</v>
      </c>
      <c r="B6" s="294" t="str">
        <f>Horendonk!A6</f>
        <v>De Backer Jef</v>
      </c>
      <c r="C6" s="295" t="str">
        <f t="shared" si="0"/>
        <v/>
      </c>
      <c r="D6" s="296">
        <f>Horendonk!B6</f>
        <v>25</v>
      </c>
      <c r="E6" s="296">
        <f>Horendonk!T6</f>
        <v>25</v>
      </c>
      <c r="F6" s="297">
        <f>IF(Horendonk!AL6=0," ",SUM(H6:AG6))</f>
        <v>40</v>
      </c>
      <c r="G6" s="298"/>
      <c r="H6" s="299">
        <f>IF(Horendonk!C6="", "", ROUND(Horendonk!C6 / IF(AND(COUNT(Horendonk!$C6:C6) &lt;= 3, ISNUMBER($C6)), $C6, $D6) * 10, 3))</f>
        <v>12.4</v>
      </c>
      <c r="I6" s="299" t="str">
        <f>IF(Horendonk!D6="", "", ROUND(Horendonk!D6 / IF(AND(COUNT(Horendonk!$C6:D6) &lt;= 3, ISNUMBER($C6)), $C6, $D6) * 10, 3))</f>
        <v/>
      </c>
      <c r="J6" s="299" t="str">
        <f>IF(Horendonk!E6="", "", ROUND(Horendonk!E6 / IF(AND(COUNT(Horendonk!$C6:E6) &lt;= 3, ISNUMBER($C6)), $C6, $D6) * 10, 3))</f>
        <v/>
      </c>
      <c r="K6" s="299" t="str">
        <f>IF(Horendonk!F6="", "", ROUND(Horendonk!F6 / IF(AND(COUNT(Horendonk!$C6:F6) &lt;= 3, ISNUMBER($C6)), $C6, $D6) * 10, 3))</f>
        <v/>
      </c>
      <c r="L6" s="299" t="str">
        <f>IF(Horendonk!G6="", "", ROUND(Horendonk!G6 / IF(AND(COUNT(Horendonk!$C6:G6) &lt;= 3, ISNUMBER($C6)), $C6, $D6) * 10, 3))</f>
        <v/>
      </c>
      <c r="M6" s="299">
        <f>IF(Horendonk!H6="", "", ROUND(Horendonk!H6 / IF(AND(COUNT(Horendonk!$C6:H6) &lt;= 3, ISNUMBER($C6)), $C6, $D6) * 10, 3))</f>
        <v>14.8</v>
      </c>
      <c r="N6" s="299">
        <f>IF(Horendonk!I6="", "", ROUND(Horendonk!I6 / IF(AND(COUNT(Horendonk!$C6:I6) &lt;= 3, ISNUMBER($C6)), $C6, $D6) * 10, 3))</f>
        <v>12.8</v>
      </c>
      <c r="O6" s="299" t="str">
        <f>IF(Horendonk!J6="", "", ROUND(Horendonk!J6 / IF(AND(COUNT(Horendonk!$C6:J6) &lt;= 3, ISNUMBER($C6)), $C6, $D6) * 10, 3))</f>
        <v/>
      </c>
      <c r="P6" s="299" t="str">
        <f>IF(Horendonk!K6="", "", ROUND(Horendonk!K6 / IF(AND(COUNT(Horendonk!$C6:K6) &lt;= 3, ISNUMBER($C6)), $C6, $D6) * 10, 3))</f>
        <v/>
      </c>
      <c r="Q6" s="299" t="str">
        <f>IF(Horendonk!L6="", "", ROUND(Horendonk!L6 / IF(AND(COUNT(Horendonk!$C6:L6) &lt;= 3, ISNUMBER($C6)), $C6, $D6) * 10, 3))</f>
        <v/>
      </c>
      <c r="R6" s="299" t="str">
        <f>IF(Horendonk!M6="", "", ROUND(Horendonk!M6 / IF(AND(COUNT(Horendonk!$C6:M6) &lt;= 3, ISNUMBER($C6)), $C6, $D6) * 10, 3))</f>
        <v/>
      </c>
      <c r="S6" s="299" t="str">
        <f>IF(Horendonk!N6="", "", ROUND(Horendonk!N6 / IF(AND(COUNT(Horendonk!$C6:N6) &lt;= 3, ISNUMBER($C6)), $C6, $D6) * 10, 3))</f>
        <v/>
      </c>
      <c r="T6" s="299" t="str">
        <f>IF(Horendonk!O6="", "", ROUND(Horendonk!O6 / IF(AND(COUNT(Horendonk!$C6:O6) &lt;= 3, ISNUMBER($C6)), $C6, $D6) * 10, 3))</f>
        <v/>
      </c>
      <c r="U6" s="299" t="str">
        <f>IF(Horendonk!U6="", "", ROUND(Horendonk!U6 / IF(AND(COUNT(Horendonk!$C6:$O6,Horendonk!$U6:U6) &lt;= 3, ISNUMBER($C6)), $C6, $E6) * 10, 3))</f>
        <v/>
      </c>
      <c r="V6" s="299" t="str">
        <f>IF(Horendonk!V6="", "", ROUND(Horendonk!V6 / IF(AND(COUNT(Horendonk!$C6:$O6,Horendonk!$U6:V6) &lt;= 3, ISNUMBER($C6)), $C6, $E6) * 10, 3))</f>
        <v/>
      </c>
      <c r="W6" s="299" t="str">
        <f>IF(Horendonk!W6="", "", ROUND(Horendonk!W6 / IF(AND(COUNT(Horendonk!$C6:$O6,Horendonk!$U6:W6) &lt;= 3, ISNUMBER($C6)), $C6, $E6) * 10, 3))</f>
        <v/>
      </c>
      <c r="X6" s="299" t="str">
        <f>IF(Horendonk!X6="", "", ROUND(Horendonk!X6 / IF(AND(COUNT(Horendonk!$C6:$O6,Horendonk!$U6:X6) &lt;= 3, ISNUMBER($C6)), $C6, $E6) * 10, 3))</f>
        <v/>
      </c>
      <c r="Y6" s="299" t="str">
        <f>IF(Horendonk!Y6="", "", ROUND(Horendonk!Y6 / IF(AND(COUNT(Horendonk!$C6:$O6,Horendonk!$U6:Y6) &lt;= 3, ISNUMBER($C6)), $C6, $E6) * 10, 3))</f>
        <v/>
      </c>
      <c r="Z6" s="299" t="str">
        <f>IF(Horendonk!Z6="", "", ROUND(Horendonk!Z6 / IF(AND(COUNT(Horendonk!$C6:$O6,Horendonk!$U6:Z6) &lt;= 3, ISNUMBER($C6)), $C6, $E6) * 10, 3))</f>
        <v/>
      </c>
      <c r="AA6" s="299" t="str">
        <f>IF(Horendonk!AA6="", "", ROUND(Horendonk!AA6 / IF(AND(COUNT(Horendonk!$C6:$O6,Horendonk!$U6:AA6) &lt;= 3, ISNUMBER($C6)), $C6, $E6) * 10, 3))</f>
        <v/>
      </c>
      <c r="AB6" s="299" t="str">
        <f>IF(Horendonk!AB6="", "", ROUND(Horendonk!AB6 / IF(AND(COUNT(Horendonk!$C6:$O6,Horendonk!$U6:AB6) &lt;= 3, ISNUMBER($C6)), $C6, $E6) * 10, 3))</f>
        <v/>
      </c>
      <c r="AC6" s="299" t="str">
        <f>IF(Horendonk!AC6="", "", ROUND(Horendonk!AC6 / IF(AND(COUNT(Horendonk!$C6:$O6,Horendonk!$U6:AC6) &lt;= 3, ISNUMBER($C6)), $C6, $E6) * 10, 3))</f>
        <v/>
      </c>
      <c r="AD6" s="299" t="str">
        <f>IF(Horendonk!AD6="", "", ROUND(Horendonk!AD6 / IF(AND(COUNT(Horendonk!$C6:$O6,Horendonk!$U6:AD6) &lt;= 3, ISNUMBER($C6)), $C6, $E6) * 10, 3))</f>
        <v/>
      </c>
      <c r="AE6" s="299" t="str">
        <f>IF(Horendonk!AE6="", "", ROUND(Horendonk!AE6 / IF(AND(COUNT(Horendonk!$C6:$O6,Horendonk!$U6:AE6) &lt;= 3, ISNUMBER($C6)), $C6, $E6) * 10, 3))</f>
        <v/>
      </c>
      <c r="AF6" s="299" t="str">
        <f>IF(Horendonk!AF6="", "", ROUND(Horendonk!AF6 / IF(AND(COUNT(Horendonk!$C6:$O6,Horendonk!$U6:AF6) &lt;= 3, ISNUMBER($C6)), $C6, $E6) * 10, 3))</f>
        <v/>
      </c>
      <c r="AG6" s="299" t="str">
        <f>IF(Horendonk!AG6="", "", ROUND(Horendonk!AG6 / IF(AND(COUNT(Horendonk!$C6:$O6,Horendonk!$U6:AG6) &lt;= 3, ISNUMBER($C6)), $C6, $E6) * 10, 3))</f>
        <v/>
      </c>
      <c r="AH6" s="300"/>
    </row>
    <row r="7" spans="1:37" ht="16.95" customHeight="1">
      <c r="A7" s="293">
        <f>IF(Horendonk!AM7=0, "", Horendonk!AM7)</f>
        <v>6</v>
      </c>
      <c r="B7" s="294" t="str">
        <f>Horendonk!A7</f>
        <v>Herreyers Remy</v>
      </c>
      <c r="C7" s="295" t="str">
        <f t="shared" si="0"/>
        <v/>
      </c>
      <c r="D7" s="296">
        <f>Horendonk!B7</f>
        <v>43</v>
      </c>
      <c r="E7" s="296">
        <f>Horendonk!T7</f>
        <v>43</v>
      </c>
      <c r="F7" s="297">
        <f>IF(Horendonk!AL7=0," ",SUM(H7:AG7))</f>
        <v>51.162999999999997</v>
      </c>
      <c r="G7" s="298"/>
      <c r="H7" s="299" t="str">
        <f>IF(Horendonk!C7="", "", ROUND(Horendonk!C7 / IF(AND(COUNT(Horendonk!$C7:C7) &lt;= 3, ISNUMBER($C7)), $C7, $D7) * 10, 3))</f>
        <v/>
      </c>
      <c r="I7" s="299">
        <f>IF(Horendonk!D7="", "", ROUND(Horendonk!D7 / IF(AND(COUNT(Horendonk!$C7:D7) &lt;= 3, ISNUMBER($C7)), $C7, $D7) * 10, 3))</f>
        <v>11.86</v>
      </c>
      <c r="J7" s="299">
        <f>IF(Horendonk!E7="", "", ROUND(Horendonk!E7 / IF(AND(COUNT(Horendonk!$C7:E7) &lt;= 3, ISNUMBER($C7)), $C7, $D7) * 10, 3))</f>
        <v>9.7669999999999995</v>
      </c>
      <c r="K7" s="299">
        <f>IF(Horendonk!F7="", "", ROUND(Horendonk!F7 / IF(AND(COUNT(Horendonk!$C7:F7) &lt;= 3, ISNUMBER($C7)), $C7, $D7) * 10, 3))</f>
        <v>4.4189999999999996</v>
      </c>
      <c r="L7" s="299">
        <f>IF(Horendonk!G7="", "", ROUND(Horendonk!G7 / IF(AND(COUNT(Horendonk!$C7:G7) &lt;= 3, ISNUMBER($C7)), $C7, $D7) * 10, 3))</f>
        <v>7.4420000000000002</v>
      </c>
      <c r="M7" s="299">
        <f>IF(Horendonk!H7="", "", ROUND(Horendonk!H7 / IF(AND(COUNT(Horendonk!$C7:H7) &lt;= 3, ISNUMBER($C7)), $C7, $D7) * 10, 3))</f>
        <v>6.5119999999999996</v>
      </c>
      <c r="N7" s="299" t="str">
        <f>IF(Horendonk!I7="", "", ROUND(Horendonk!I7 / IF(AND(COUNT(Horendonk!$C7:I7) &lt;= 3, ISNUMBER($C7)), $C7, $D7) * 10, 3))</f>
        <v/>
      </c>
      <c r="O7" s="299">
        <f>IF(Horendonk!J7="", "", ROUND(Horendonk!J7 / IF(AND(COUNT(Horendonk!$C7:J7) &lt;= 3, ISNUMBER($C7)), $C7, $D7) * 10, 3))</f>
        <v>11.163</v>
      </c>
      <c r="P7" s="299" t="str">
        <f>IF(Horendonk!K7="", "", ROUND(Horendonk!K7 / IF(AND(COUNT(Horendonk!$C7:K7) &lt;= 3, ISNUMBER($C7)), $C7, $D7) * 10, 3))</f>
        <v/>
      </c>
      <c r="Q7" s="299" t="str">
        <f>IF(Horendonk!L7="", "", ROUND(Horendonk!L7 / IF(AND(COUNT(Horendonk!$C7:L7) &lt;= 3, ISNUMBER($C7)), $C7, $D7) * 10, 3))</f>
        <v/>
      </c>
      <c r="R7" s="299" t="str">
        <f>IF(Horendonk!M7="", "", ROUND(Horendonk!M7 / IF(AND(COUNT(Horendonk!$C7:M7) &lt;= 3, ISNUMBER($C7)), $C7, $D7) * 10, 3))</f>
        <v/>
      </c>
      <c r="S7" s="299" t="str">
        <f>IF(Horendonk!N7="", "", ROUND(Horendonk!N7 / IF(AND(COUNT(Horendonk!$C7:N7) &lt;= 3, ISNUMBER($C7)), $C7, $D7) * 10, 3))</f>
        <v/>
      </c>
      <c r="T7" s="299" t="str">
        <f>IF(Horendonk!O7="", "", ROUND(Horendonk!O7 / IF(AND(COUNT(Horendonk!$C7:O7) &lt;= 3, ISNUMBER($C7)), $C7, $D7) * 10, 3))</f>
        <v/>
      </c>
      <c r="U7" s="299" t="str">
        <f>IF(Horendonk!U7="", "", ROUND(Horendonk!U7 / IF(AND(COUNT(Horendonk!$C7:$O7,Horendonk!$U7:U7) &lt;= 3, ISNUMBER($C7)), $C7, $E7) * 10, 3))</f>
        <v/>
      </c>
      <c r="V7" s="299" t="str">
        <f>IF(Horendonk!V7="", "", ROUND(Horendonk!V7 / IF(AND(COUNT(Horendonk!$C7:$O7,Horendonk!$U7:V7) &lt;= 3, ISNUMBER($C7)), $C7, $E7) * 10, 3))</f>
        <v/>
      </c>
      <c r="W7" s="299" t="str">
        <f>IF(Horendonk!W7="", "", ROUND(Horendonk!W7 / IF(AND(COUNT(Horendonk!$C7:$O7,Horendonk!$U7:W7) &lt;= 3, ISNUMBER($C7)), $C7, $E7) * 10, 3))</f>
        <v/>
      </c>
      <c r="X7" s="299" t="str">
        <f>IF(Horendonk!X7="", "", ROUND(Horendonk!X7 / IF(AND(COUNT(Horendonk!$C7:$O7,Horendonk!$U7:X7) &lt;= 3, ISNUMBER($C7)), $C7, $E7) * 10, 3))</f>
        <v/>
      </c>
      <c r="Y7" s="299" t="str">
        <f>IF(Horendonk!Y7="", "", ROUND(Horendonk!Y7 / IF(AND(COUNT(Horendonk!$C7:$O7,Horendonk!$U7:Y7) &lt;= 3, ISNUMBER($C7)), $C7, $E7) * 10, 3))</f>
        <v/>
      </c>
      <c r="Z7" s="299" t="str">
        <f>IF(Horendonk!Z7="", "", ROUND(Horendonk!Z7 / IF(AND(COUNT(Horendonk!$C7:$O7,Horendonk!$U7:Z7) &lt;= 3, ISNUMBER($C7)), $C7, $E7) * 10, 3))</f>
        <v/>
      </c>
      <c r="AA7" s="299" t="str">
        <f>IF(Horendonk!AA7="", "", ROUND(Horendonk!AA7 / IF(AND(COUNT(Horendonk!$C7:$O7,Horendonk!$U7:AA7) &lt;= 3, ISNUMBER($C7)), $C7, $E7) * 10, 3))</f>
        <v/>
      </c>
      <c r="AB7" s="299" t="str">
        <f>IF(Horendonk!AB7="", "", ROUND(Horendonk!AB7 / IF(AND(COUNT(Horendonk!$C7:$O7,Horendonk!$U7:AB7) &lt;= 3, ISNUMBER($C7)), $C7, $E7) * 10, 3))</f>
        <v/>
      </c>
      <c r="AC7" s="299" t="str">
        <f>IF(Horendonk!AC7="", "", ROUND(Horendonk!AC7 / IF(AND(COUNT(Horendonk!$C7:$O7,Horendonk!$U7:AC7) &lt;= 3, ISNUMBER($C7)), $C7, $E7) * 10, 3))</f>
        <v/>
      </c>
      <c r="AD7" s="299" t="str">
        <f>IF(Horendonk!AD7="", "", ROUND(Horendonk!AD7 / IF(AND(COUNT(Horendonk!$C7:$O7,Horendonk!$U7:AD7) &lt;= 3, ISNUMBER($C7)), $C7, $E7) * 10, 3))</f>
        <v/>
      </c>
      <c r="AE7" s="299" t="str">
        <f>IF(Horendonk!AE7="", "", ROUND(Horendonk!AE7 / IF(AND(COUNT(Horendonk!$C7:$O7,Horendonk!$U7:AE7) &lt;= 3, ISNUMBER($C7)), $C7, $E7) * 10, 3))</f>
        <v/>
      </c>
      <c r="AF7" s="299" t="str">
        <f>IF(Horendonk!AF7="", "", ROUND(Horendonk!AF7 / IF(AND(COUNT(Horendonk!$C7:$O7,Horendonk!$U7:AF7) &lt;= 3, ISNUMBER($C7)), $C7, $E7) * 10, 3))</f>
        <v/>
      </c>
      <c r="AG7" s="299" t="str">
        <f>IF(Horendonk!AG7="", "", ROUND(Horendonk!AG7 / IF(AND(COUNT(Horendonk!$C7:$O7,Horendonk!$U7:AG7) &lt;= 3, ISNUMBER($C7)), $C7, $E7) * 10, 3))</f>
        <v/>
      </c>
      <c r="AH7" s="300"/>
    </row>
    <row r="8" spans="1:37" ht="16.95" customHeight="1">
      <c r="A8" s="293">
        <f>IF(Horendonk!AM8=0, "", Horendonk!AM8)</f>
        <v>4</v>
      </c>
      <c r="B8" s="301" t="str">
        <f>Horendonk!A8</f>
        <v>Maas Guy</v>
      </c>
      <c r="C8" s="295" t="str">
        <f t="shared" si="0"/>
        <v/>
      </c>
      <c r="D8" s="296">
        <f>Horendonk!B8</f>
        <v>23</v>
      </c>
      <c r="E8" s="296">
        <f>Horendonk!T8</f>
        <v>23</v>
      </c>
      <c r="F8" s="297">
        <f>IF(Horendonk!AL8=0," ",SUM(H8:AG8))</f>
        <v>43.042999999999999</v>
      </c>
      <c r="G8" s="298"/>
      <c r="H8" s="299" t="str">
        <f>IF(Horendonk!C8="", "", ROUND(Horendonk!C8 / IF(AND(COUNT(Horendonk!$C8:C8) &lt;= 3, ISNUMBER($C8)), $C8, $D8) * 10, 3))</f>
        <v/>
      </c>
      <c r="I8" s="299">
        <f>IF(Horendonk!D8="", "", ROUND(Horendonk!D8 / IF(AND(COUNT(Horendonk!$C8:D8) &lt;= 3, ISNUMBER($C8)), $C8, $D8) * 10, 3))</f>
        <v>15.217000000000001</v>
      </c>
      <c r="J8" s="299" t="str">
        <f>IF(Horendonk!E8="", "", ROUND(Horendonk!E8 / IF(AND(COUNT(Horendonk!$C8:E8) &lt;= 3, ISNUMBER($C8)), $C8, $D8) * 10, 3))</f>
        <v/>
      </c>
      <c r="K8" s="299">
        <f>IF(Horendonk!F8="", "", ROUND(Horendonk!F8 / IF(AND(COUNT(Horendonk!$C8:F8) &lt;= 3, ISNUMBER($C8)), $C8, $D8) * 10, 3))</f>
        <v>5.6520000000000001</v>
      </c>
      <c r="L8" s="299" t="str">
        <f>IF(Horendonk!G8="", "", ROUND(Horendonk!G8 / IF(AND(COUNT(Horendonk!$C8:G8) &lt;= 3, ISNUMBER($C8)), $C8, $D8) * 10, 3))</f>
        <v/>
      </c>
      <c r="M8" s="299">
        <f>IF(Horendonk!H8="", "", ROUND(Horendonk!H8 / IF(AND(COUNT(Horendonk!$C8:H8) &lt;= 3, ISNUMBER($C8)), $C8, $D8) * 10, 3))</f>
        <v>14.782999999999999</v>
      </c>
      <c r="N8" s="299" t="str">
        <f>IF(Horendonk!I8="", "", ROUND(Horendonk!I8 / IF(AND(COUNT(Horendonk!$C8:I8) &lt;= 3, ISNUMBER($C8)), $C8, $D8) * 10, 3))</f>
        <v/>
      </c>
      <c r="O8" s="299">
        <f>IF(Horendonk!J8="", "", ROUND(Horendonk!J8 / IF(AND(COUNT(Horendonk!$C8:J8) &lt;= 3, ISNUMBER($C8)), $C8, $D8) * 10, 3))</f>
        <v>7.391</v>
      </c>
      <c r="P8" s="299" t="str">
        <f>IF(Horendonk!K8="", "", ROUND(Horendonk!K8 / IF(AND(COUNT(Horendonk!$C8:K8) &lt;= 3, ISNUMBER($C8)), $C8, $D8) * 10, 3))</f>
        <v/>
      </c>
      <c r="Q8" s="299" t="str">
        <f>IF(Horendonk!L8="", "", ROUND(Horendonk!L8 / IF(AND(COUNT(Horendonk!$C8:L8) &lt;= 3, ISNUMBER($C8)), $C8, $D8) * 10, 3))</f>
        <v/>
      </c>
      <c r="R8" s="299" t="str">
        <f>IF(Horendonk!M8="", "", ROUND(Horendonk!M8 / IF(AND(COUNT(Horendonk!$C8:M8) &lt;= 3, ISNUMBER($C8)), $C8, $D8) * 10, 3))</f>
        <v/>
      </c>
      <c r="S8" s="299" t="str">
        <f>IF(Horendonk!N8="", "", ROUND(Horendonk!N8 / IF(AND(COUNT(Horendonk!$C8:N8) &lt;= 3, ISNUMBER($C8)), $C8, $D8) * 10, 3))</f>
        <v/>
      </c>
      <c r="T8" s="299" t="str">
        <f>IF(Horendonk!O8="", "", ROUND(Horendonk!O8 / IF(AND(COUNT(Horendonk!$C8:O8) &lt;= 3, ISNUMBER($C8)), $C8, $D8) * 10, 3))</f>
        <v/>
      </c>
      <c r="U8" s="299" t="str">
        <f>IF(Horendonk!U8="", "", ROUND(Horendonk!U8 / IF(AND(COUNT(Horendonk!$C8:$O8,Horendonk!$U8:U8) &lt;= 3, ISNUMBER($C8)), $C8, $E8) * 10, 3))</f>
        <v/>
      </c>
      <c r="V8" s="299" t="str">
        <f>IF(Horendonk!V8="", "", ROUND(Horendonk!V8 / IF(AND(COUNT(Horendonk!$C8:$O8,Horendonk!$U8:V8) &lt;= 3, ISNUMBER($C8)), $C8, $E8) * 10, 3))</f>
        <v/>
      </c>
      <c r="W8" s="299" t="str">
        <f>IF(Horendonk!W8="", "", ROUND(Horendonk!W8 / IF(AND(COUNT(Horendonk!$C8:$O8,Horendonk!$U8:W8) &lt;= 3, ISNUMBER($C8)), $C8, $E8) * 10, 3))</f>
        <v/>
      </c>
      <c r="X8" s="299" t="str">
        <f>IF(Horendonk!X8="", "", ROUND(Horendonk!X8 / IF(AND(COUNT(Horendonk!$C8:$O8,Horendonk!$U8:X8) &lt;= 3, ISNUMBER($C8)), $C8, $E8) * 10, 3))</f>
        <v/>
      </c>
      <c r="Y8" s="299" t="str">
        <f>IF(Horendonk!Y8="", "", ROUND(Horendonk!Y8 / IF(AND(COUNT(Horendonk!$C8:$O8,Horendonk!$U8:Y8) &lt;= 3, ISNUMBER($C8)), $C8, $E8) * 10, 3))</f>
        <v/>
      </c>
      <c r="Z8" s="299" t="str">
        <f>IF(Horendonk!Z8="", "", ROUND(Horendonk!Z8 / IF(AND(COUNT(Horendonk!$C8:$O8,Horendonk!$U8:Z8) &lt;= 3, ISNUMBER($C8)), $C8, $E8) * 10, 3))</f>
        <v/>
      </c>
      <c r="AA8" s="299" t="str">
        <f>IF(Horendonk!AA8="", "", ROUND(Horendonk!AA8 / IF(AND(COUNT(Horendonk!$C8:$O8,Horendonk!$U8:AA8) &lt;= 3, ISNUMBER($C8)), $C8, $E8) * 10, 3))</f>
        <v/>
      </c>
      <c r="AB8" s="299" t="str">
        <f>IF(Horendonk!AB8="", "", ROUND(Horendonk!AB8 / IF(AND(COUNT(Horendonk!$C8:$O8,Horendonk!$U8:AB8) &lt;= 3, ISNUMBER($C8)), $C8, $E8) * 10, 3))</f>
        <v/>
      </c>
      <c r="AC8" s="299" t="str">
        <f>IF(Horendonk!AC8="", "", ROUND(Horendonk!AC8 / IF(AND(COUNT(Horendonk!$C8:$O8,Horendonk!$U8:AC8) &lt;= 3, ISNUMBER($C8)), $C8, $E8) * 10, 3))</f>
        <v/>
      </c>
      <c r="AD8" s="299" t="str">
        <f>IF(Horendonk!AD8="", "", ROUND(Horendonk!AD8 / IF(AND(COUNT(Horendonk!$C8:$O8,Horendonk!$U8:AD8) &lt;= 3, ISNUMBER($C8)), $C8, $E8) * 10, 3))</f>
        <v/>
      </c>
      <c r="AE8" s="299" t="str">
        <f>IF(Horendonk!AE8="", "", ROUND(Horendonk!AE8 / IF(AND(COUNT(Horendonk!$C8:$O8,Horendonk!$U8:AE8) &lt;= 3, ISNUMBER($C8)), $C8, $E8) * 10, 3))</f>
        <v/>
      </c>
      <c r="AF8" s="299" t="str">
        <f>IF(Horendonk!AF8="", "", ROUND(Horendonk!AF8 / IF(AND(COUNT(Horendonk!$C8:$O8,Horendonk!$U8:AF8) &lt;= 3, ISNUMBER($C8)), $C8, $E8) * 10, 3))</f>
        <v/>
      </c>
      <c r="AG8" s="299" t="str">
        <f>IF(Horendonk!AG8="", "", ROUND(Horendonk!AG8 / IF(AND(COUNT(Horendonk!$C8:$O8,Horendonk!$U8:AG8) &lt;= 3, ISNUMBER($C8)), $C8, $E8) * 10, 3))</f>
        <v/>
      </c>
      <c r="AH8" s="300"/>
    </row>
    <row r="9" spans="1:37" ht="16.95" customHeight="1">
      <c r="A9" s="293">
        <f>IF(Horendonk!AM9=0, "", Horendonk!AM9)</f>
        <v>4</v>
      </c>
      <c r="B9" s="294" t="str">
        <f>Horendonk!A9</f>
        <v xml:space="preserve">Nelen Johan  </v>
      </c>
      <c r="C9" s="295" t="str">
        <f t="shared" si="0"/>
        <v/>
      </c>
      <c r="D9" s="296">
        <f>Horendonk!B9</f>
        <v>15</v>
      </c>
      <c r="E9" s="296">
        <f>Horendonk!T9</f>
        <v>15</v>
      </c>
      <c r="F9" s="297">
        <f>IF(Horendonk!AL9=0," ",SUM(H9:AG9))</f>
        <v>37.332999999999998</v>
      </c>
      <c r="G9" s="298"/>
      <c r="H9" s="299" t="str">
        <f>IF(Horendonk!C9="", "", ROUND(Horendonk!C9 / IF(AND(COUNT(Horendonk!$C9:C9) &lt;= 3, ISNUMBER($C9)), $C9, $D9) * 10, 3))</f>
        <v/>
      </c>
      <c r="I9" s="299">
        <f>IF(Horendonk!D9="", "", ROUND(Horendonk!D9 / IF(AND(COUNT(Horendonk!$C9:D9) &lt;= 3, ISNUMBER($C9)), $C9, $D9) * 10, 3))</f>
        <v>9.3330000000000002</v>
      </c>
      <c r="J9" s="299">
        <f>IF(Horendonk!E9="", "", ROUND(Horendonk!E9 / IF(AND(COUNT(Horendonk!$C9:E9) &lt;= 3, ISNUMBER($C9)), $C9, $D9) * 10, 3))</f>
        <v>6</v>
      </c>
      <c r="K9" s="299">
        <f>IF(Horendonk!F9="", "", ROUND(Horendonk!F9 / IF(AND(COUNT(Horendonk!$C9:F9) &lt;= 3, ISNUMBER($C9)), $C9, $D9) * 10, 3))</f>
        <v>14</v>
      </c>
      <c r="L9" s="299" t="str">
        <f>IF(Horendonk!G9="", "", ROUND(Horendonk!G9 / IF(AND(COUNT(Horendonk!$C9:G9) &lt;= 3, ISNUMBER($C9)), $C9, $D9) * 10, 3))</f>
        <v/>
      </c>
      <c r="M9" s="299" t="str">
        <f>IF(Horendonk!H9="", "", ROUND(Horendonk!H9 / IF(AND(COUNT(Horendonk!$C9:H9) &lt;= 3, ISNUMBER($C9)), $C9, $D9) * 10, 3))</f>
        <v/>
      </c>
      <c r="N9" s="299">
        <f>IF(Horendonk!I9="", "", ROUND(Horendonk!I9 / IF(AND(COUNT(Horendonk!$C9:I9) &lt;= 3, ISNUMBER($C9)), $C9, $D9) * 10, 3))</f>
        <v>8</v>
      </c>
      <c r="O9" s="299" t="str">
        <f>IF(Horendonk!J9="", "", ROUND(Horendonk!J9 / IF(AND(COUNT(Horendonk!$C9:J9) &lt;= 3, ISNUMBER($C9)), $C9, $D9) * 10, 3))</f>
        <v/>
      </c>
      <c r="P9" s="299" t="str">
        <f>IF(Horendonk!K9="", "", ROUND(Horendonk!K9 / IF(AND(COUNT(Horendonk!$C9:K9) &lt;= 3, ISNUMBER($C9)), $C9, $D9) * 10, 3))</f>
        <v/>
      </c>
      <c r="Q9" s="299" t="str">
        <f>IF(Horendonk!L9="", "", ROUND(Horendonk!L9 / IF(AND(COUNT(Horendonk!$C9:L9) &lt;= 3, ISNUMBER($C9)), $C9, $D9) * 10, 3))</f>
        <v/>
      </c>
      <c r="R9" s="299" t="str">
        <f>IF(Horendonk!M9="", "", ROUND(Horendonk!M9 / IF(AND(COUNT(Horendonk!$C9:M9) &lt;= 3, ISNUMBER($C9)), $C9, $D9) * 10, 3))</f>
        <v/>
      </c>
      <c r="S9" s="299" t="str">
        <f>IF(Horendonk!N9="", "", ROUND(Horendonk!N9 / IF(AND(COUNT(Horendonk!$C9:N9) &lt;= 3, ISNUMBER($C9)), $C9, $D9) * 10, 3))</f>
        <v/>
      </c>
      <c r="T9" s="299" t="str">
        <f>IF(Horendonk!O9="", "", ROUND(Horendonk!O9 / IF(AND(COUNT(Horendonk!$C9:O9) &lt;= 3, ISNUMBER($C9)), $C9, $D9) * 10, 3))</f>
        <v/>
      </c>
      <c r="U9" s="299" t="str">
        <f>IF(Horendonk!U9="", "", ROUND(Horendonk!U9 / IF(AND(COUNT(Horendonk!$C9:$O9,Horendonk!$U9:U9) &lt;= 3, ISNUMBER($C9)), $C9, $E9) * 10, 3))</f>
        <v/>
      </c>
      <c r="V9" s="299" t="str">
        <f>IF(Horendonk!V9="", "", ROUND(Horendonk!V9 / IF(AND(COUNT(Horendonk!$C9:$O9,Horendonk!$U9:V9) &lt;= 3, ISNUMBER($C9)), $C9, $E9) * 10, 3))</f>
        <v/>
      </c>
      <c r="W9" s="299" t="str">
        <f>IF(Horendonk!W9="", "", ROUND(Horendonk!W9 / IF(AND(COUNT(Horendonk!$C9:$O9,Horendonk!$U9:W9) &lt;= 3, ISNUMBER($C9)), $C9, $E9) * 10, 3))</f>
        <v/>
      </c>
      <c r="X9" s="299" t="str">
        <f>IF(Horendonk!X9="", "", ROUND(Horendonk!X9 / IF(AND(COUNT(Horendonk!$C9:$O9,Horendonk!$U9:X9) &lt;= 3, ISNUMBER($C9)), $C9, $E9) * 10, 3))</f>
        <v/>
      </c>
      <c r="Y9" s="299" t="str">
        <f>IF(Horendonk!Y9="", "", ROUND(Horendonk!Y9 / IF(AND(COUNT(Horendonk!$C9:$O9,Horendonk!$U9:Y9) &lt;= 3, ISNUMBER($C9)), $C9, $E9) * 10, 3))</f>
        <v/>
      </c>
      <c r="Z9" s="299" t="str">
        <f>IF(Horendonk!Z9="", "", ROUND(Horendonk!Z9 / IF(AND(COUNT(Horendonk!$C9:$O9,Horendonk!$U9:Z9) &lt;= 3, ISNUMBER($C9)), $C9, $E9) * 10, 3))</f>
        <v/>
      </c>
      <c r="AA9" s="299" t="str">
        <f>IF(Horendonk!AA9="", "", ROUND(Horendonk!AA9 / IF(AND(COUNT(Horendonk!$C9:$O9,Horendonk!$U9:AA9) &lt;= 3, ISNUMBER($C9)), $C9, $E9) * 10, 3))</f>
        <v/>
      </c>
      <c r="AB9" s="299" t="str">
        <f>IF(Horendonk!AB9="", "", ROUND(Horendonk!AB9 / IF(AND(COUNT(Horendonk!$C9:$O9,Horendonk!$U9:AB9) &lt;= 3, ISNUMBER($C9)), $C9, $E9) * 10, 3))</f>
        <v/>
      </c>
      <c r="AC9" s="299" t="str">
        <f>IF(Horendonk!AC9="", "", ROUND(Horendonk!AC9 / IF(AND(COUNT(Horendonk!$C9:$O9,Horendonk!$U9:AC9) &lt;= 3, ISNUMBER($C9)), $C9, $E9) * 10, 3))</f>
        <v/>
      </c>
      <c r="AD9" s="299" t="str">
        <f>IF(Horendonk!AD9="", "", ROUND(Horendonk!AD9 / IF(AND(COUNT(Horendonk!$C9:$O9,Horendonk!$U9:AD9) &lt;= 3, ISNUMBER($C9)), $C9, $E9) * 10, 3))</f>
        <v/>
      </c>
      <c r="AE9" s="299" t="str">
        <f>IF(Horendonk!AE9="", "", ROUND(Horendonk!AE9 / IF(AND(COUNT(Horendonk!$C9:$O9,Horendonk!$U9:AE9) &lt;= 3, ISNUMBER($C9)), $C9, $E9) * 10, 3))</f>
        <v/>
      </c>
      <c r="AF9" s="299" t="str">
        <f>IF(Horendonk!AF9="", "", ROUND(Horendonk!AF9 / IF(AND(COUNT(Horendonk!$C9:$O9,Horendonk!$U9:AF9) &lt;= 3, ISNUMBER($C9)), $C9, $E9) * 10, 3))</f>
        <v/>
      </c>
      <c r="AG9" s="299" t="str">
        <f>IF(Horendonk!AG9="", "", ROUND(Horendonk!AG9 / IF(AND(COUNT(Horendonk!$C9:$O9,Horendonk!$U9:AG9) &lt;= 3, ISNUMBER($C9)), $C9, $E9) * 10, 3))</f>
        <v/>
      </c>
      <c r="AH9" s="300"/>
    </row>
    <row r="10" spans="1:37" ht="16.95" customHeight="1">
      <c r="A10" s="293">
        <f>IF(Horendonk!AM10=0, "", Horendonk!AM10)</f>
        <v>5</v>
      </c>
      <c r="B10" s="294" t="str">
        <f>Horendonk!A10</f>
        <v>Oerlemans Willy</v>
      </c>
      <c r="C10" s="295" t="str">
        <f t="shared" si="0"/>
        <v/>
      </c>
      <c r="D10" s="296">
        <f>Horendonk!B10</f>
        <v>27</v>
      </c>
      <c r="E10" s="296">
        <f>Horendonk!T10</f>
        <v>27</v>
      </c>
      <c r="F10" s="297">
        <f>IF(Horendonk!AL10=0," ",SUM(H10:AG10))</f>
        <v>56.667000000000002</v>
      </c>
      <c r="G10" s="298"/>
      <c r="H10" s="299">
        <f>IF(Horendonk!C10="", "", ROUND(Horendonk!C10 / IF(AND(COUNT(Horendonk!$C10:C10) &lt;= 3, ISNUMBER($C10)), $C10, $D10) * 10, 3))</f>
        <v>9.2590000000000003</v>
      </c>
      <c r="I10" s="299">
        <f>IF(Horendonk!D10="", "", ROUND(Horendonk!D10 / IF(AND(COUNT(Horendonk!$C10:D10) &lt;= 3, ISNUMBER($C10)), $C10, $D10) * 10, 3))</f>
        <v>5.9260000000000002</v>
      </c>
      <c r="J10" s="299" t="str">
        <f>IF(Horendonk!E10="", "", ROUND(Horendonk!E10 / IF(AND(COUNT(Horendonk!$C10:E10) &lt;= 3, ISNUMBER($C10)), $C10, $D10) * 10, 3))</f>
        <v/>
      </c>
      <c r="K10" s="299" t="str">
        <f>IF(Horendonk!F10="", "", ROUND(Horendonk!F10 / IF(AND(COUNT(Horendonk!$C10:F10) &lt;= 3, ISNUMBER($C10)), $C10, $D10) * 10, 3))</f>
        <v/>
      </c>
      <c r="L10" s="299">
        <f>IF(Horendonk!G10="", "", ROUND(Horendonk!G10 / IF(AND(COUNT(Horendonk!$C10:G10) &lt;= 3, ISNUMBER($C10)), $C10, $D10) * 10, 3))</f>
        <v>15.185</v>
      </c>
      <c r="M10" s="299" t="str">
        <f>IF(Horendonk!H10="", "", ROUND(Horendonk!H10 / IF(AND(COUNT(Horendonk!$C10:H10) &lt;= 3, ISNUMBER($C10)), $C10, $D10) * 10, 3))</f>
        <v/>
      </c>
      <c r="N10" s="299">
        <f>IF(Horendonk!I10="", "", ROUND(Horendonk!I10 / IF(AND(COUNT(Horendonk!$C10:I10) &lt;= 3, ISNUMBER($C10)), $C10, $D10) * 10, 3))</f>
        <v>9.6300000000000008</v>
      </c>
      <c r="O10" s="299">
        <f>IF(Horendonk!J10="", "", ROUND(Horendonk!J10 / IF(AND(COUNT(Horendonk!$C10:J10) &lt;= 3, ISNUMBER($C10)), $C10, $D10) * 10, 3))</f>
        <v>16.667000000000002</v>
      </c>
      <c r="P10" s="299" t="str">
        <f>IF(Horendonk!K10="", "", ROUND(Horendonk!K10 / IF(AND(COUNT(Horendonk!$C10:K10) &lt;= 3, ISNUMBER($C10)), $C10, $D10) * 10, 3))</f>
        <v/>
      </c>
      <c r="Q10" s="299" t="str">
        <f>IF(Horendonk!L10="", "", ROUND(Horendonk!L10 / IF(AND(COUNT(Horendonk!$C10:L10) &lt;= 3, ISNUMBER($C10)), $C10, $D10) * 10, 3))</f>
        <v/>
      </c>
      <c r="R10" s="299" t="str">
        <f>IF(Horendonk!M10="", "", ROUND(Horendonk!M10 / IF(AND(COUNT(Horendonk!$C10:M10) &lt;= 3, ISNUMBER($C10)), $C10, $D10) * 10, 3))</f>
        <v/>
      </c>
      <c r="S10" s="299" t="str">
        <f>IF(Horendonk!N10="", "", ROUND(Horendonk!N10 / IF(AND(COUNT(Horendonk!$C10:N10) &lt;= 3, ISNUMBER($C10)), $C10, $D10) * 10, 3))</f>
        <v/>
      </c>
      <c r="T10" s="299" t="str">
        <f>IF(Horendonk!O10="", "", ROUND(Horendonk!O10 / IF(AND(COUNT(Horendonk!$C10:O10) &lt;= 3, ISNUMBER($C10)), $C10, $D10) * 10, 3))</f>
        <v/>
      </c>
      <c r="U10" s="299" t="str">
        <f>IF(Horendonk!U10="", "", ROUND(Horendonk!U10 / IF(AND(COUNT(Horendonk!$C10:$O10,Horendonk!$U10:U10) &lt;= 3, ISNUMBER($C10)), $C10, $E10) * 10, 3))</f>
        <v/>
      </c>
      <c r="V10" s="299" t="str">
        <f>IF(Horendonk!V10="", "", ROUND(Horendonk!V10 / IF(AND(COUNT(Horendonk!$C10:$O10,Horendonk!$U10:V10) &lt;= 3, ISNUMBER($C10)), $C10, $E10) * 10, 3))</f>
        <v/>
      </c>
      <c r="W10" s="299" t="str">
        <f>IF(Horendonk!W10="", "", ROUND(Horendonk!W10 / IF(AND(COUNT(Horendonk!$C10:$O10,Horendonk!$U10:W10) &lt;= 3, ISNUMBER($C10)), $C10, $E10) * 10, 3))</f>
        <v/>
      </c>
      <c r="X10" s="299" t="str">
        <f>IF(Horendonk!X10="", "", ROUND(Horendonk!X10 / IF(AND(COUNT(Horendonk!$C10:$O10,Horendonk!$U10:X10) &lt;= 3, ISNUMBER($C10)), $C10, $E10) * 10, 3))</f>
        <v/>
      </c>
      <c r="Y10" s="299" t="str">
        <f>IF(Horendonk!Y10="", "", ROUND(Horendonk!Y10 / IF(AND(COUNT(Horendonk!$C10:$O10,Horendonk!$U10:Y10) &lt;= 3, ISNUMBER($C10)), $C10, $E10) * 10, 3))</f>
        <v/>
      </c>
      <c r="Z10" s="299" t="str">
        <f>IF(Horendonk!Z10="", "", ROUND(Horendonk!Z10 / IF(AND(COUNT(Horendonk!$C10:$O10,Horendonk!$U10:Z10) &lt;= 3, ISNUMBER($C10)), $C10, $E10) * 10, 3))</f>
        <v/>
      </c>
      <c r="AA10" s="299" t="str">
        <f>IF(Horendonk!AA10="", "", ROUND(Horendonk!AA10 / IF(AND(COUNT(Horendonk!$C10:$O10,Horendonk!$U10:AA10) &lt;= 3, ISNUMBER($C10)), $C10, $E10) * 10, 3))</f>
        <v/>
      </c>
      <c r="AB10" s="299" t="str">
        <f>IF(Horendonk!AB10="", "", ROUND(Horendonk!AB10 / IF(AND(COUNT(Horendonk!$C10:$O10,Horendonk!$U10:AB10) &lt;= 3, ISNUMBER($C10)), $C10, $E10) * 10, 3))</f>
        <v/>
      </c>
      <c r="AC10" s="299" t="str">
        <f>IF(Horendonk!AC10="", "", ROUND(Horendonk!AC10 / IF(AND(COUNT(Horendonk!$C10:$O10,Horendonk!$U10:AC10) &lt;= 3, ISNUMBER($C10)), $C10, $E10) * 10, 3))</f>
        <v/>
      </c>
      <c r="AD10" s="299" t="str">
        <f>IF(Horendonk!AD10="", "", ROUND(Horendonk!AD10 / IF(AND(COUNT(Horendonk!$C10:$O10,Horendonk!$U10:AD10) &lt;= 3, ISNUMBER($C10)), $C10, $E10) * 10, 3))</f>
        <v/>
      </c>
      <c r="AE10" s="299" t="str">
        <f>IF(Horendonk!AE10="", "", ROUND(Horendonk!AE10 / IF(AND(COUNT(Horendonk!$C10:$O10,Horendonk!$U10:AE10) &lt;= 3, ISNUMBER($C10)), $C10, $E10) * 10, 3))</f>
        <v/>
      </c>
      <c r="AF10" s="299" t="str">
        <f>IF(Horendonk!AF10="", "", ROUND(Horendonk!AF10 / IF(AND(COUNT(Horendonk!$C10:$O10,Horendonk!$U10:AF10) &lt;= 3, ISNUMBER($C10)), $C10, $E10) * 10, 3))</f>
        <v/>
      </c>
      <c r="AG10" s="299" t="str">
        <f>IF(Horendonk!AG10="", "", ROUND(Horendonk!AG10 / IF(AND(COUNT(Horendonk!$C10:$O10,Horendonk!$U10:AG10) &lt;= 3, ISNUMBER($C10)), $C10, $E10) * 10, 3))</f>
        <v/>
      </c>
      <c r="AH10" s="300"/>
    </row>
    <row r="11" spans="1:37" ht="16.95" customHeight="1">
      <c r="A11" s="293">
        <f>IF(Horendonk!AM11=0, "", Horendonk!AM11)</f>
        <v>3</v>
      </c>
      <c r="B11" s="294" t="str">
        <f>Horendonk!A11</f>
        <v>Siemons Jos</v>
      </c>
      <c r="C11" s="295" t="str">
        <f t="shared" si="0"/>
        <v/>
      </c>
      <c r="D11" s="296">
        <f>Horendonk!B11</f>
        <v>25</v>
      </c>
      <c r="E11" s="296">
        <f>Horendonk!T11</f>
        <v>25</v>
      </c>
      <c r="F11" s="297">
        <f>IF(Horendonk!AL11=0," ",SUM(H11:AG11))</f>
        <v>29.200000000000003</v>
      </c>
      <c r="G11" s="298"/>
      <c r="H11" s="299">
        <f>IF(Horendonk!C11="", "", ROUND(Horendonk!C11 / IF(AND(COUNT(Horendonk!$C11:C11) &lt;= 3, ISNUMBER($C11)), $C11, $D11) * 10, 3))</f>
        <v>8</v>
      </c>
      <c r="I11" s="299" t="str">
        <f>IF(Horendonk!D11="", "", ROUND(Horendonk!D11 / IF(AND(COUNT(Horendonk!$C11:D11) &lt;= 3, ISNUMBER($C11)), $C11, $D11) * 10, 3))</f>
        <v/>
      </c>
      <c r="J11" s="299">
        <f>IF(Horendonk!E11="", "", ROUND(Horendonk!E11 / IF(AND(COUNT(Horendonk!$C11:E11) &lt;= 3, ISNUMBER($C11)), $C11, $D11) * 10, 3))</f>
        <v>11.6</v>
      </c>
      <c r="K11" s="299" t="str">
        <f>IF(Horendonk!F11="", "", ROUND(Horendonk!F11 / IF(AND(COUNT(Horendonk!$C11:F11) &lt;= 3, ISNUMBER($C11)), $C11, $D11) * 10, 3))</f>
        <v/>
      </c>
      <c r="L11" s="299" t="str">
        <f>IF(Horendonk!G11="", "", ROUND(Horendonk!G11 / IF(AND(COUNT(Horendonk!$C11:G11) &lt;= 3, ISNUMBER($C11)), $C11, $D11) * 10, 3))</f>
        <v/>
      </c>
      <c r="M11" s="299" t="str">
        <f>IF(Horendonk!H11="", "", ROUND(Horendonk!H11 / IF(AND(COUNT(Horendonk!$C11:H11) &lt;= 3, ISNUMBER($C11)), $C11, $D11) * 10, 3))</f>
        <v/>
      </c>
      <c r="N11" s="299" t="str">
        <f>IF(Horendonk!I11="", "", ROUND(Horendonk!I11 / IF(AND(COUNT(Horendonk!$C11:I11) &lt;= 3, ISNUMBER($C11)), $C11, $D11) * 10, 3))</f>
        <v/>
      </c>
      <c r="O11" s="299">
        <f>IF(Horendonk!J11="", "", ROUND(Horendonk!J11 / IF(AND(COUNT(Horendonk!$C11:J11) &lt;= 3, ISNUMBER($C11)), $C11, $D11) * 10, 3))</f>
        <v>9.6</v>
      </c>
      <c r="P11" s="299" t="str">
        <f>IF(Horendonk!K11="", "", ROUND(Horendonk!K11 / IF(AND(COUNT(Horendonk!$C11:K11) &lt;= 3, ISNUMBER($C11)), $C11, $D11) * 10, 3))</f>
        <v/>
      </c>
      <c r="Q11" s="299" t="str">
        <f>IF(Horendonk!L11="", "", ROUND(Horendonk!L11 / IF(AND(COUNT(Horendonk!$C11:L11) &lt;= 3, ISNUMBER($C11)), $C11, $D11) * 10, 3))</f>
        <v/>
      </c>
      <c r="R11" s="299" t="str">
        <f>IF(Horendonk!M11="", "", ROUND(Horendonk!M11 / IF(AND(COUNT(Horendonk!$C11:M11) &lt;= 3, ISNUMBER($C11)), $C11, $D11) * 10, 3))</f>
        <v/>
      </c>
      <c r="S11" s="299" t="str">
        <f>IF(Horendonk!N11="", "", ROUND(Horendonk!N11 / IF(AND(COUNT(Horendonk!$C11:N11) &lt;= 3, ISNUMBER($C11)), $C11, $D11) * 10, 3))</f>
        <v/>
      </c>
      <c r="T11" s="299" t="str">
        <f>IF(Horendonk!O11="", "", ROUND(Horendonk!O11 / IF(AND(COUNT(Horendonk!$C11:O11) &lt;= 3, ISNUMBER($C11)), $C11, $D11) * 10, 3))</f>
        <v/>
      </c>
      <c r="U11" s="299" t="str">
        <f>IF(Horendonk!U11="", "", ROUND(Horendonk!U11 / IF(AND(COUNT(Horendonk!$C11:$O11,Horendonk!$U11:U11) &lt;= 3, ISNUMBER($C11)), $C11, $E11) * 10, 3))</f>
        <v/>
      </c>
      <c r="V11" s="299" t="str">
        <f>IF(Horendonk!V11="", "", ROUND(Horendonk!V11 / IF(AND(COUNT(Horendonk!$C11:$O11,Horendonk!$U11:V11) &lt;= 3, ISNUMBER($C11)), $C11, $E11) * 10, 3))</f>
        <v/>
      </c>
      <c r="W11" s="299" t="str">
        <f>IF(Horendonk!W11="", "", ROUND(Horendonk!W11 / IF(AND(COUNT(Horendonk!$C11:$O11,Horendonk!$U11:W11) &lt;= 3, ISNUMBER($C11)), $C11, $E11) * 10, 3))</f>
        <v/>
      </c>
      <c r="X11" s="299" t="str">
        <f>IF(Horendonk!X11="", "", ROUND(Horendonk!X11 / IF(AND(COUNT(Horendonk!$C11:$O11,Horendonk!$U11:X11) &lt;= 3, ISNUMBER($C11)), $C11, $E11) * 10, 3))</f>
        <v/>
      </c>
      <c r="Y11" s="299" t="str">
        <f>IF(Horendonk!Y11="", "", ROUND(Horendonk!Y11 / IF(AND(COUNT(Horendonk!$C11:$O11,Horendonk!$U11:Y11) &lt;= 3, ISNUMBER($C11)), $C11, $E11) * 10, 3))</f>
        <v/>
      </c>
      <c r="Z11" s="299" t="str">
        <f>IF(Horendonk!Z11="", "", ROUND(Horendonk!Z11 / IF(AND(COUNT(Horendonk!$C11:$O11,Horendonk!$U11:Z11) &lt;= 3, ISNUMBER($C11)), $C11, $E11) * 10, 3))</f>
        <v/>
      </c>
      <c r="AA11" s="299" t="str">
        <f>IF(Horendonk!AA11="", "", ROUND(Horendonk!AA11 / IF(AND(COUNT(Horendonk!$C11:$O11,Horendonk!$U11:AA11) &lt;= 3, ISNUMBER($C11)), $C11, $E11) * 10, 3))</f>
        <v/>
      </c>
      <c r="AB11" s="299" t="str">
        <f>IF(Horendonk!AB11="", "", ROUND(Horendonk!AB11 / IF(AND(COUNT(Horendonk!$C11:$O11,Horendonk!$U11:AB11) &lt;= 3, ISNUMBER($C11)), $C11, $E11) * 10, 3))</f>
        <v/>
      </c>
      <c r="AC11" s="299" t="str">
        <f>IF(Horendonk!AC11="", "", ROUND(Horendonk!AC11 / IF(AND(COUNT(Horendonk!$C11:$O11,Horendonk!$U11:AC11) &lt;= 3, ISNUMBER($C11)), $C11, $E11) * 10, 3))</f>
        <v/>
      </c>
      <c r="AD11" s="299" t="str">
        <f>IF(Horendonk!AD11="", "", ROUND(Horendonk!AD11 / IF(AND(COUNT(Horendonk!$C11:$O11,Horendonk!$U11:AD11) &lt;= 3, ISNUMBER($C11)), $C11, $E11) * 10, 3))</f>
        <v/>
      </c>
      <c r="AE11" s="299" t="str">
        <f>IF(Horendonk!AE11="", "", ROUND(Horendonk!AE11 / IF(AND(COUNT(Horendonk!$C11:$O11,Horendonk!$U11:AE11) &lt;= 3, ISNUMBER($C11)), $C11, $E11) * 10, 3))</f>
        <v/>
      </c>
      <c r="AF11" s="299" t="str">
        <f>IF(Horendonk!AF11="", "", ROUND(Horendonk!AF11 / IF(AND(COUNT(Horendonk!$C11:$O11,Horendonk!$U11:AF11) &lt;= 3, ISNUMBER($C11)), $C11, $E11) * 10, 3))</f>
        <v/>
      </c>
      <c r="AG11" s="299" t="str">
        <f>IF(Horendonk!AG11="", "", ROUND(Horendonk!AG11 / IF(AND(COUNT(Horendonk!$C11:$O11,Horendonk!$U11:AG11) &lt;= 3, ISNUMBER($C11)), $C11, $E11) * 10, 3))</f>
        <v/>
      </c>
      <c r="AH11" s="300"/>
    </row>
    <row r="12" spans="1:37" ht="16.95" customHeight="1">
      <c r="A12" s="293">
        <f>IF(Horendonk!AM12=0, "", Horendonk!AM12)</f>
        <v>5</v>
      </c>
      <c r="B12" s="294" t="str">
        <f>Horendonk!A12</f>
        <v>Van Aert André</v>
      </c>
      <c r="C12" s="295" t="str">
        <f t="shared" si="0"/>
        <v/>
      </c>
      <c r="D12" s="296">
        <f>Horendonk!B12</f>
        <v>29</v>
      </c>
      <c r="E12" s="296">
        <f>Horendonk!T12</f>
        <v>29</v>
      </c>
      <c r="F12" s="297">
        <f>IF(Horendonk!AL12=0," ",SUM(H12:AG12))</f>
        <v>54.826999999999998</v>
      </c>
      <c r="G12" s="298"/>
      <c r="H12" s="299" t="str">
        <f>IF(Horendonk!C12="", "", ROUND(Horendonk!C12 / IF(AND(COUNT(Horendonk!$C12:C12) &lt;= 3, ISNUMBER($C12)), $C12, $D12) * 10, 3))</f>
        <v/>
      </c>
      <c r="I12" s="299">
        <f>IF(Horendonk!D12="", "", ROUND(Horendonk!D12 / IF(AND(COUNT(Horendonk!$C12:D12) &lt;= 3, ISNUMBER($C12)), $C12, $D12) * 10, 3))</f>
        <v>7.2409999999999997</v>
      </c>
      <c r="J12" s="299">
        <f>IF(Horendonk!E12="", "", ROUND(Horendonk!E12 / IF(AND(COUNT(Horendonk!$C12:E12) &lt;= 3, ISNUMBER($C12)), $C12, $D12) * 10, 3))</f>
        <v>11.724</v>
      </c>
      <c r="K12" s="299">
        <f>IF(Horendonk!F12="", "", ROUND(Horendonk!F12 / IF(AND(COUNT(Horendonk!$C12:F12) &lt;= 3, ISNUMBER($C12)), $C12, $D12) * 10, 3))</f>
        <v>12.414</v>
      </c>
      <c r="L12" s="299">
        <f>IF(Horendonk!G12="", "", ROUND(Horendonk!G12 / IF(AND(COUNT(Horendonk!$C12:G12) &lt;= 3, ISNUMBER($C12)), $C12, $D12) * 10, 3))</f>
        <v>12.069000000000001</v>
      </c>
      <c r="M12" s="299" t="str">
        <f>IF(Horendonk!H12="", "", ROUND(Horendonk!H12 / IF(AND(COUNT(Horendonk!$C12:H12) &lt;= 3, ISNUMBER($C12)), $C12, $D12) * 10, 3))</f>
        <v/>
      </c>
      <c r="N12" s="299" t="str">
        <f>IF(Horendonk!I12="", "", ROUND(Horendonk!I12 / IF(AND(COUNT(Horendonk!$C12:I12) &lt;= 3, ISNUMBER($C12)), $C12, $D12) * 10, 3))</f>
        <v/>
      </c>
      <c r="O12" s="299">
        <f>IF(Horendonk!J12="", "", ROUND(Horendonk!J12 / IF(AND(COUNT(Horendonk!$C12:J12) &lt;= 3, ISNUMBER($C12)), $C12, $D12) * 10, 3))</f>
        <v>11.379</v>
      </c>
      <c r="P12" s="299" t="str">
        <f>IF(Horendonk!K12="", "", ROUND(Horendonk!K12 / IF(AND(COUNT(Horendonk!$C12:K12) &lt;= 3, ISNUMBER($C12)), $C12, $D12) * 10, 3))</f>
        <v/>
      </c>
      <c r="Q12" s="299" t="str">
        <f>IF(Horendonk!L12="", "", ROUND(Horendonk!L12 / IF(AND(COUNT(Horendonk!$C12:L12) &lt;= 3, ISNUMBER($C12)), $C12, $D12) * 10, 3))</f>
        <v/>
      </c>
      <c r="R12" s="299" t="str">
        <f>IF(Horendonk!M12="", "", ROUND(Horendonk!M12 / IF(AND(COUNT(Horendonk!$C12:M12) &lt;= 3, ISNUMBER($C12)), $C12, $D12) * 10, 3))</f>
        <v/>
      </c>
      <c r="S12" s="299" t="str">
        <f>IF(Horendonk!N12="", "", ROUND(Horendonk!N12 / IF(AND(COUNT(Horendonk!$C12:N12) &lt;= 3, ISNUMBER($C12)), $C12, $D12) * 10, 3))</f>
        <v/>
      </c>
      <c r="T12" s="299" t="str">
        <f>IF(Horendonk!O12="", "", ROUND(Horendonk!O12 / IF(AND(COUNT(Horendonk!$C12:O12) &lt;= 3, ISNUMBER($C12)), $C12, $D12) * 10, 3))</f>
        <v/>
      </c>
      <c r="U12" s="299" t="str">
        <f>IF(Horendonk!U12="", "", ROUND(Horendonk!U12 / IF(AND(COUNT(Horendonk!$C12:$O12,Horendonk!$U12:U12) &lt;= 3, ISNUMBER($C12)), $C12, $E12) * 10, 3))</f>
        <v/>
      </c>
      <c r="V12" s="299" t="str">
        <f>IF(Horendonk!V12="", "", ROUND(Horendonk!V12 / IF(AND(COUNT(Horendonk!$C12:$O12,Horendonk!$U12:V12) &lt;= 3, ISNUMBER($C12)), $C12, $E12) * 10, 3))</f>
        <v/>
      </c>
      <c r="W12" s="299" t="str">
        <f>IF(Horendonk!W12="", "", ROUND(Horendonk!W12 / IF(AND(COUNT(Horendonk!$C12:$O12,Horendonk!$U12:W12) &lt;= 3, ISNUMBER($C12)), $C12, $E12) * 10, 3))</f>
        <v/>
      </c>
      <c r="X12" s="299" t="str">
        <f>IF(Horendonk!X12="", "", ROUND(Horendonk!X12 / IF(AND(COUNT(Horendonk!$C12:$O12,Horendonk!$U12:X12) &lt;= 3, ISNUMBER($C12)), $C12, $E12) * 10, 3))</f>
        <v/>
      </c>
      <c r="Y12" s="299" t="str">
        <f>IF(Horendonk!Y12="", "", ROUND(Horendonk!Y12 / IF(AND(COUNT(Horendonk!$C12:$O12,Horendonk!$U12:Y12) &lt;= 3, ISNUMBER($C12)), $C12, $E12) * 10, 3))</f>
        <v/>
      </c>
      <c r="Z12" s="299" t="str">
        <f>IF(Horendonk!Z12="", "", ROUND(Horendonk!Z12 / IF(AND(COUNT(Horendonk!$C12:$O12,Horendonk!$U12:Z12) &lt;= 3, ISNUMBER($C12)), $C12, $E12) * 10, 3))</f>
        <v/>
      </c>
      <c r="AA12" s="299" t="str">
        <f>IF(Horendonk!AA12="", "", ROUND(Horendonk!AA12 / IF(AND(COUNT(Horendonk!$C12:$O12,Horendonk!$U12:AA12) &lt;= 3, ISNUMBER($C12)), $C12, $E12) * 10, 3))</f>
        <v/>
      </c>
      <c r="AB12" s="299" t="str">
        <f>IF(Horendonk!AB12="", "", ROUND(Horendonk!AB12 / IF(AND(COUNT(Horendonk!$C12:$O12,Horendonk!$U12:AB12) &lt;= 3, ISNUMBER($C12)), $C12, $E12) * 10, 3))</f>
        <v/>
      </c>
      <c r="AC12" s="299" t="str">
        <f>IF(Horendonk!AC12="", "", ROUND(Horendonk!AC12 / IF(AND(COUNT(Horendonk!$C12:$O12,Horendonk!$U12:AC12) &lt;= 3, ISNUMBER($C12)), $C12, $E12) * 10, 3))</f>
        <v/>
      </c>
      <c r="AD12" s="299" t="str">
        <f>IF(Horendonk!AD12="", "", ROUND(Horendonk!AD12 / IF(AND(COUNT(Horendonk!$C12:$O12,Horendonk!$U12:AD12) &lt;= 3, ISNUMBER($C12)), $C12, $E12) * 10, 3))</f>
        <v/>
      </c>
      <c r="AE12" s="299" t="str">
        <f>IF(Horendonk!AE12="", "", ROUND(Horendonk!AE12 / IF(AND(COUNT(Horendonk!$C12:$O12,Horendonk!$U12:AE12) &lt;= 3, ISNUMBER($C12)), $C12, $E12) * 10, 3))</f>
        <v/>
      </c>
      <c r="AF12" s="299" t="str">
        <f>IF(Horendonk!AF12="", "", ROUND(Horendonk!AF12 / IF(AND(COUNT(Horendonk!$C12:$O12,Horendonk!$U12:AF12) &lt;= 3, ISNUMBER($C12)), $C12, $E12) * 10, 3))</f>
        <v/>
      </c>
      <c r="AG12" s="299" t="str">
        <f>IF(Horendonk!AG12="", "", ROUND(Horendonk!AG12 / IF(AND(COUNT(Horendonk!$C12:$O12,Horendonk!$U12:AG12) &lt;= 3, ISNUMBER($C12)), $C12, $E12) * 10, 3))</f>
        <v/>
      </c>
      <c r="AH12" s="300"/>
    </row>
    <row r="13" spans="1:37" ht="16.95" customHeight="1">
      <c r="A13" s="293">
        <f>IF(Horendonk!AM13=0, "", Horendonk!AM13)</f>
        <v>5</v>
      </c>
      <c r="B13" s="302" t="str">
        <f>Horendonk!A13</f>
        <v>Van De Pas Erik [NS 20]</v>
      </c>
      <c r="C13" s="295">
        <f t="shared" si="0"/>
        <v>20</v>
      </c>
      <c r="D13" s="296">
        <f>Horendonk!B13</f>
        <v>15</v>
      </c>
      <c r="E13" s="296">
        <f>Horendonk!T13</f>
        <v>15</v>
      </c>
      <c r="F13" s="297">
        <f>IF(Horendonk!AL13=0," ",SUM(H13:AG13))</f>
        <v>31.667000000000002</v>
      </c>
      <c r="G13" s="298"/>
      <c r="H13" s="447">
        <f>IF(Horendonk!C13="", "", ROUND(Horendonk!C13 / IF(AND(COUNT(Horendonk!$C13:C13) &lt;= 3, ISNUMBER($C13)), $C13, $D13) * 10, 3))</f>
        <v>4.5</v>
      </c>
      <c r="I13" s="299" t="str">
        <f>IF(Horendonk!D13="", "", ROUND(Horendonk!D13 / IF(AND(COUNT(Horendonk!$C13:D13) &lt;= 3, ISNUMBER($C13)), $C13, $D13) * 10, 3))</f>
        <v/>
      </c>
      <c r="J13" s="447">
        <f>IF(Horendonk!E13="", "", ROUND(Horendonk!E13 / IF(AND(COUNT(Horendonk!$C13:E13) &lt;= 3, ISNUMBER($C13)), $C13, $D13) * 10, 3))</f>
        <v>5.5</v>
      </c>
      <c r="K13" s="299" t="str">
        <f>IF(Horendonk!F13="", "", ROUND(Horendonk!F13 / IF(AND(COUNT(Horendonk!$C13:F13) &lt;= 3, ISNUMBER($C13)), $C13, $D13) * 10, 3))</f>
        <v/>
      </c>
      <c r="L13" s="447">
        <f>IF(Horendonk!G13="", "", ROUND(Horendonk!G13 / IF(AND(COUNT(Horendonk!$C13:G13) &lt;= 3, ISNUMBER($C13)), $C13, $D13) * 10, 3))</f>
        <v>5</v>
      </c>
      <c r="M13" s="299">
        <f>IF(Horendonk!H13="", "", ROUND(Horendonk!H13 / IF(AND(COUNT(Horendonk!$C13:H13) &lt;= 3, ISNUMBER($C13)), $C13, $D13) * 10, 3))</f>
        <v>12</v>
      </c>
      <c r="N13" s="299">
        <f>IF(Horendonk!I13="", "", ROUND(Horendonk!I13 / IF(AND(COUNT(Horendonk!$C13:I13) &lt;= 3, ISNUMBER($C13)), $C13, $D13) * 10, 3))</f>
        <v>4.6669999999999998</v>
      </c>
      <c r="O13" s="299" t="str">
        <f>IF(Horendonk!J13="", "", ROUND(Horendonk!J13 / IF(AND(COUNT(Horendonk!$C13:J13) &lt;= 3, ISNUMBER($C13)), $C13, $D13) * 10, 3))</f>
        <v/>
      </c>
      <c r="P13" s="299" t="str">
        <f>IF(Horendonk!K13="", "", ROUND(Horendonk!K13 / IF(AND(COUNT(Horendonk!$C13:K13) &lt;= 3, ISNUMBER($C13)), $C13, $D13) * 10, 3))</f>
        <v/>
      </c>
      <c r="Q13" s="299" t="str">
        <f>IF(Horendonk!L13="", "", ROUND(Horendonk!L13 / IF(AND(COUNT(Horendonk!$C13:L13) &lt;= 3, ISNUMBER($C13)), $C13, $D13) * 10, 3))</f>
        <v/>
      </c>
      <c r="R13" s="299" t="str">
        <f>IF(Horendonk!M13="", "", ROUND(Horendonk!M13 / IF(AND(COUNT(Horendonk!$C13:M13) &lt;= 3, ISNUMBER($C13)), $C13, $D13) * 10, 3))</f>
        <v/>
      </c>
      <c r="S13" s="299" t="str">
        <f>IF(Horendonk!N13="", "", ROUND(Horendonk!N13 / IF(AND(COUNT(Horendonk!$C13:N13) &lt;= 3, ISNUMBER($C13)), $C13, $D13) * 10, 3))</f>
        <v/>
      </c>
      <c r="T13" s="299" t="str">
        <f>IF(Horendonk!O13="", "", ROUND(Horendonk!O13 / IF(AND(COUNT(Horendonk!$C13:O13) &lt;= 3, ISNUMBER($C13)), $C13, $D13) * 10, 3))</f>
        <v/>
      </c>
      <c r="U13" s="299" t="str">
        <f>IF(Horendonk!U13="", "", ROUND(Horendonk!U13 / IF(AND(COUNT(Horendonk!$C13:$O13,Horendonk!$U13:U13) &lt;= 3, ISNUMBER($C13)), $C13, $E13) * 10, 3))</f>
        <v/>
      </c>
      <c r="V13" s="299" t="str">
        <f>IF(Horendonk!V13="", "", ROUND(Horendonk!V13 / IF(AND(COUNT(Horendonk!$C13:$O13,Horendonk!$U13:V13) &lt;= 3, ISNUMBER($C13)), $C13, $E13) * 10, 3))</f>
        <v/>
      </c>
      <c r="W13" s="299" t="str">
        <f>IF(Horendonk!W13="", "", ROUND(Horendonk!W13 / IF(AND(COUNT(Horendonk!$C13:$O13,Horendonk!$U13:W13) &lt;= 3, ISNUMBER($C13)), $C13, $E13) * 10, 3))</f>
        <v/>
      </c>
      <c r="X13" s="299" t="str">
        <f>IF(Horendonk!X13="", "", ROUND(Horendonk!X13 / IF(AND(COUNT(Horendonk!$C13:$O13,Horendonk!$U13:X13) &lt;= 3, ISNUMBER($C13)), $C13, $E13) * 10, 3))</f>
        <v/>
      </c>
      <c r="Y13" s="299" t="str">
        <f>IF(Horendonk!Y13="", "", ROUND(Horendonk!Y13 / IF(AND(COUNT(Horendonk!$C13:$O13,Horendonk!$U13:Y13) &lt;= 3, ISNUMBER($C13)), $C13, $E13) * 10, 3))</f>
        <v/>
      </c>
      <c r="Z13" s="299" t="str">
        <f>IF(Horendonk!Z13="", "", ROUND(Horendonk!Z13 / IF(AND(COUNT(Horendonk!$C13:$O13,Horendonk!$U13:Z13) &lt;= 3, ISNUMBER($C13)), $C13, $E13) * 10, 3))</f>
        <v/>
      </c>
      <c r="AA13" s="299" t="str">
        <f>IF(Horendonk!AA13="", "", ROUND(Horendonk!AA13 / IF(AND(COUNT(Horendonk!$C13:$O13,Horendonk!$U13:AA13) &lt;= 3, ISNUMBER($C13)), $C13, $E13) * 10, 3))</f>
        <v/>
      </c>
      <c r="AB13" s="299" t="str">
        <f>IF(Horendonk!AB13="", "", ROUND(Horendonk!AB13 / IF(AND(COUNT(Horendonk!$C13:$O13,Horendonk!$U13:AB13) &lt;= 3, ISNUMBER($C13)), $C13, $E13) * 10, 3))</f>
        <v/>
      </c>
      <c r="AC13" s="299" t="str">
        <f>IF(Horendonk!AC13="", "", ROUND(Horendonk!AC13 / IF(AND(COUNT(Horendonk!$C13:$O13,Horendonk!$U13:AC13) &lt;= 3, ISNUMBER($C13)), $C13, $E13) * 10, 3))</f>
        <v/>
      </c>
      <c r="AD13" s="299" t="str">
        <f>IF(Horendonk!AD13="", "", ROUND(Horendonk!AD13 / IF(AND(COUNT(Horendonk!$C13:$O13,Horendonk!$U13:AD13) &lt;= 3, ISNUMBER($C13)), $C13, $E13) * 10, 3))</f>
        <v/>
      </c>
      <c r="AE13" s="299" t="str">
        <f>IF(Horendonk!AE13="", "", ROUND(Horendonk!AE13 / IF(AND(COUNT(Horendonk!$C13:$O13,Horendonk!$U13:AE13) &lt;= 3, ISNUMBER($C13)), $C13, $E13) * 10, 3))</f>
        <v/>
      </c>
      <c r="AF13" s="299" t="str">
        <f>IF(Horendonk!AF13="", "", ROUND(Horendonk!AF13 / IF(AND(COUNT(Horendonk!$C13:$O13,Horendonk!$U13:AF13) &lt;= 3, ISNUMBER($C13)), $C13, $E13) * 10, 3))</f>
        <v/>
      </c>
      <c r="AG13" s="299" t="str">
        <f>IF(Horendonk!AG13="", "", ROUND(Horendonk!AG13 / IF(AND(COUNT(Horendonk!$C13:$O13,Horendonk!$U13:AG13) &lt;= 3, ISNUMBER($C13)), $C13, $E13) * 10, 3))</f>
        <v/>
      </c>
      <c r="AH13" s="300"/>
    </row>
    <row r="14" spans="1:37" ht="16.95" customHeight="1">
      <c r="A14" s="293">
        <f>IF(Horendonk!AM14=0, "", Horendonk!AM14)</f>
        <v>5</v>
      </c>
      <c r="B14" s="303" t="str">
        <f>Horendonk!A14</f>
        <v>Vergouwen René</v>
      </c>
      <c r="C14" s="295" t="str">
        <f t="shared" si="0"/>
        <v/>
      </c>
      <c r="D14" s="296">
        <f>Horendonk!B14</f>
        <v>28</v>
      </c>
      <c r="E14" s="296">
        <f>Horendonk!T14</f>
        <v>28</v>
      </c>
      <c r="F14" s="297">
        <f>IF(Horendonk!AL14=0," ",SUM(H14:AG14))</f>
        <v>63.213999999999999</v>
      </c>
      <c r="G14" s="298"/>
      <c r="H14" s="299">
        <f>IF(Horendonk!C14="", "", ROUND(Horendonk!C14 / IF(AND(COUNT(Horendonk!$C14:C14) &lt;= 3, ISNUMBER($C14)), $C14, $D14) * 10, 3))</f>
        <v>10.356999999999999</v>
      </c>
      <c r="I14" s="299" t="str">
        <f>IF(Horendonk!D14="", "", ROUND(Horendonk!D14 / IF(AND(COUNT(Horendonk!$C14:D14) &lt;= 3, ISNUMBER($C14)), $C14, $D14) * 10, 3))</f>
        <v/>
      </c>
      <c r="J14" s="299">
        <f>IF(Horendonk!E14="", "", ROUND(Horendonk!E14 / IF(AND(COUNT(Horendonk!$C14:E14) &lt;= 3, ISNUMBER($C14)), $C14, $D14) * 10, 3))</f>
        <v>14.643000000000001</v>
      </c>
      <c r="K14" s="299" t="str">
        <f>IF(Horendonk!F14="", "", ROUND(Horendonk!F14 / IF(AND(COUNT(Horendonk!$C14:F14) &lt;= 3, ISNUMBER($C14)), $C14, $D14) * 10, 3))</f>
        <v/>
      </c>
      <c r="L14" s="299">
        <f>IF(Horendonk!G14="", "", ROUND(Horendonk!G14 / IF(AND(COUNT(Horendonk!$C14:G14) &lt;= 3, ISNUMBER($C14)), $C14, $D14) * 10, 3))</f>
        <v>14.643000000000001</v>
      </c>
      <c r="M14" s="299">
        <f>IF(Horendonk!H14="", "", ROUND(Horendonk!H14 / IF(AND(COUNT(Horendonk!$C14:H14) &lt;= 3, ISNUMBER($C14)), $C14, $D14) * 10, 3))</f>
        <v>13.214</v>
      </c>
      <c r="N14" s="299" t="str">
        <f>IF(Horendonk!I14="", "", ROUND(Horendonk!I14 / IF(AND(COUNT(Horendonk!$C14:I14) &lt;= 3, ISNUMBER($C14)), $C14, $D14) * 10, 3))</f>
        <v/>
      </c>
      <c r="O14" s="299">
        <f>IF(Horendonk!J14="", "", ROUND(Horendonk!J14 / IF(AND(COUNT(Horendonk!$C14:J14) &lt;= 3, ISNUMBER($C14)), $C14, $D14) * 10, 3))</f>
        <v>10.356999999999999</v>
      </c>
      <c r="P14" s="299" t="str">
        <f>IF(Horendonk!K14="", "", ROUND(Horendonk!K14 / IF(AND(COUNT(Horendonk!$C14:K14) &lt;= 3, ISNUMBER($C14)), $C14, $D14) * 10, 3))</f>
        <v/>
      </c>
      <c r="Q14" s="299" t="str">
        <f>IF(Horendonk!L14="", "", ROUND(Horendonk!L14 / IF(AND(COUNT(Horendonk!$C14:L14) &lt;= 3, ISNUMBER($C14)), $C14, $D14) * 10, 3))</f>
        <v/>
      </c>
      <c r="R14" s="299" t="str">
        <f>IF(Horendonk!M14="", "", ROUND(Horendonk!M14 / IF(AND(COUNT(Horendonk!$C14:M14) &lt;= 3, ISNUMBER($C14)), $C14, $D14) * 10, 3))</f>
        <v/>
      </c>
      <c r="S14" s="299" t="str">
        <f>IF(Horendonk!N14="", "", ROUND(Horendonk!N14 / IF(AND(COUNT(Horendonk!$C14:N14) &lt;= 3, ISNUMBER($C14)), $C14, $D14) * 10, 3))</f>
        <v/>
      </c>
      <c r="T14" s="299" t="str">
        <f>IF(Horendonk!O14="", "", ROUND(Horendonk!O14 / IF(AND(COUNT(Horendonk!$C14:O14) &lt;= 3, ISNUMBER($C14)), $C14, $D14) * 10, 3))</f>
        <v/>
      </c>
      <c r="U14" s="299" t="str">
        <f>IF(Horendonk!U14="", "", ROUND(Horendonk!U14 / IF(AND(COUNT(Horendonk!$C14:$O14,Horendonk!$U14:U14) &lt;= 3, ISNUMBER($C14)), $C14, $E14) * 10, 3))</f>
        <v/>
      </c>
      <c r="V14" s="299" t="str">
        <f>IF(Horendonk!V14="", "", ROUND(Horendonk!V14 / IF(AND(COUNT(Horendonk!$C14:$O14,Horendonk!$U14:V14) &lt;= 3, ISNUMBER($C14)), $C14, $E14) * 10, 3))</f>
        <v/>
      </c>
      <c r="W14" s="299" t="str">
        <f>IF(Horendonk!W14="", "", ROUND(Horendonk!W14 / IF(AND(COUNT(Horendonk!$C14:$O14,Horendonk!$U14:W14) &lt;= 3, ISNUMBER($C14)), $C14, $E14) * 10, 3))</f>
        <v/>
      </c>
      <c r="X14" s="299" t="str">
        <f>IF(Horendonk!X14="", "", ROUND(Horendonk!X14 / IF(AND(COUNT(Horendonk!$C14:$O14,Horendonk!$U14:X14) &lt;= 3, ISNUMBER($C14)), $C14, $E14) * 10, 3))</f>
        <v/>
      </c>
      <c r="Y14" s="299" t="str">
        <f>IF(Horendonk!Y14="", "", ROUND(Horendonk!Y14 / IF(AND(COUNT(Horendonk!$C14:$O14,Horendonk!$U14:Y14) &lt;= 3, ISNUMBER($C14)), $C14, $E14) * 10, 3))</f>
        <v/>
      </c>
      <c r="Z14" s="299" t="str">
        <f>IF(Horendonk!Z14="", "", ROUND(Horendonk!Z14 / IF(AND(COUNT(Horendonk!$C14:$O14,Horendonk!$U14:Z14) &lt;= 3, ISNUMBER($C14)), $C14, $E14) * 10, 3))</f>
        <v/>
      </c>
      <c r="AA14" s="299" t="str">
        <f>IF(Horendonk!AA14="", "", ROUND(Horendonk!AA14 / IF(AND(COUNT(Horendonk!$C14:$O14,Horendonk!$U14:AA14) &lt;= 3, ISNUMBER($C14)), $C14, $E14) * 10, 3))</f>
        <v/>
      </c>
      <c r="AB14" s="299" t="str">
        <f>IF(Horendonk!AB14="", "", ROUND(Horendonk!AB14 / IF(AND(COUNT(Horendonk!$C14:$O14,Horendonk!$U14:AB14) &lt;= 3, ISNUMBER($C14)), $C14, $E14) * 10, 3))</f>
        <v/>
      </c>
      <c r="AC14" s="299" t="str">
        <f>IF(Horendonk!AC14="", "", ROUND(Horendonk!AC14 / IF(AND(COUNT(Horendonk!$C14:$O14,Horendonk!$U14:AC14) &lt;= 3, ISNUMBER($C14)), $C14, $E14) * 10, 3))</f>
        <v/>
      </c>
      <c r="AD14" s="299" t="str">
        <f>IF(Horendonk!AD14="", "", ROUND(Horendonk!AD14 / IF(AND(COUNT(Horendonk!$C14:$O14,Horendonk!$U14:AD14) &lt;= 3, ISNUMBER($C14)), $C14, $E14) * 10, 3))</f>
        <v/>
      </c>
      <c r="AE14" s="299" t="str">
        <f>IF(Horendonk!AE14="", "", ROUND(Horendonk!AE14 / IF(AND(COUNT(Horendonk!$C14:$O14,Horendonk!$U14:AE14) &lt;= 3, ISNUMBER($C14)), $C14, $E14) * 10, 3))</f>
        <v/>
      </c>
      <c r="AF14" s="299" t="str">
        <f>IF(Horendonk!AF14="", "", ROUND(Horendonk!AF14 / IF(AND(COUNT(Horendonk!$C14:$O14,Horendonk!$U14:AF14) &lt;= 3, ISNUMBER($C14)), $C14, $E14) * 10, 3))</f>
        <v/>
      </c>
      <c r="AG14" s="299" t="str">
        <f>IF(Horendonk!AG14="", "", ROUND(Horendonk!AG14 / IF(AND(COUNT(Horendonk!$C14:$O14,Horendonk!$U14:AG14) &lt;= 3, ISNUMBER($C14)), $C14, $E14) * 10, 3))</f>
        <v/>
      </c>
      <c r="AH14" s="300"/>
    </row>
    <row r="15" spans="1:37" ht="16.95" customHeight="1">
      <c r="A15" s="293" t="str">
        <f>IF(Horendonk!AM15=0, "", Horendonk!AM15)</f>
        <v/>
      </c>
      <c r="B15" s="304">
        <f>Horendonk!A15</f>
        <v>0</v>
      </c>
      <c r="C15" s="295" t="str">
        <f t="shared" si="0"/>
        <v/>
      </c>
      <c r="D15" s="296">
        <f>Horendonk!B15</f>
        <v>0</v>
      </c>
      <c r="E15" s="296">
        <f>Horendonk!T15</f>
        <v>0</v>
      </c>
      <c r="F15" s="297" t="str">
        <f>IF(Horendonk!AL15=0," ",SUM(H15:AG15))</f>
        <v xml:space="preserve"> </v>
      </c>
      <c r="G15" s="298"/>
      <c r="H15" s="299" t="str">
        <f>IF(Horendonk!C15="", "", ROUND(Horendonk!C15 / IF(AND(COUNT(Horendonk!$C15:C15) &lt;= 3, ISNUMBER($C15)), $C15, $D15) * 10, 3))</f>
        <v/>
      </c>
      <c r="I15" s="299" t="str">
        <f>IF(Horendonk!D15="", "", ROUND(Horendonk!D15 / IF(AND(COUNT(Horendonk!$C15:D15) &lt;= 3, ISNUMBER($C15)), $C15, $D15) * 10, 3))</f>
        <v/>
      </c>
      <c r="J15" s="299" t="str">
        <f>IF(Horendonk!E15="", "", ROUND(Horendonk!E15 / IF(AND(COUNT(Horendonk!$C15:E15) &lt;= 3, ISNUMBER($C15)), $C15, $D15) * 10, 3))</f>
        <v/>
      </c>
      <c r="K15" s="299" t="str">
        <f>IF(Horendonk!F15="", "", ROUND(Horendonk!F15 / IF(AND(COUNT(Horendonk!$C15:F15) &lt;= 3, ISNUMBER($C15)), $C15, $D15) * 10, 3))</f>
        <v/>
      </c>
      <c r="L15" s="299" t="str">
        <f>IF(Horendonk!G15="", "", ROUND(Horendonk!G15 / IF(AND(COUNT(Horendonk!$C15:G15) &lt;= 3, ISNUMBER($C15)), $C15, $D15) * 10, 3))</f>
        <v/>
      </c>
      <c r="M15" s="299" t="str">
        <f>IF(Horendonk!H15="", "", ROUND(Horendonk!H15 / IF(AND(COUNT(Horendonk!$C15:H15) &lt;= 3, ISNUMBER($C15)), $C15, $D15) * 10, 3))</f>
        <v/>
      </c>
      <c r="N15" s="299" t="str">
        <f>IF(Horendonk!I15="", "", ROUND(Horendonk!I15 / IF(AND(COUNT(Horendonk!$C15:I15) &lt;= 3, ISNUMBER($C15)), $C15, $D15) * 10, 3))</f>
        <v/>
      </c>
      <c r="O15" s="299" t="str">
        <f>IF(Horendonk!J15="", "", ROUND(Horendonk!J15 / IF(AND(COUNT(Horendonk!$C15:J15) &lt;= 3, ISNUMBER($C15)), $C15, $D15) * 10, 3))</f>
        <v/>
      </c>
      <c r="P15" s="299" t="str">
        <f>IF(Horendonk!K15="", "", ROUND(Horendonk!K15 / IF(AND(COUNT(Horendonk!$C15:K15) &lt;= 3, ISNUMBER($C15)), $C15, $D15) * 10, 3))</f>
        <v/>
      </c>
      <c r="Q15" s="299" t="str">
        <f>IF(Horendonk!L15="", "", ROUND(Horendonk!L15 / IF(AND(COUNT(Horendonk!$C15:L15) &lt;= 3, ISNUMBER($C15)), $C15, $D15) * 10, 3))</f>
        <v/>
      </c>
      <c r="R15" s="299" t="str">
        <f>IF(Horendonk!M15="", "", ROUND(Horendonk!M15 / IF(AND(COUNT(Horendonk!$C15:M15) &lt;= 3, ISNUMBER($C15)), $C15, $D15) * 10, 3))</f>
        <v/>
      </c>
      <c r="S15" s="299" t="str">
        <f>IF(Horendonk!N15="", "", ROUND(Horendonk!N15 / IF(AND(COUNT(Horendonk!$C15:N15) &lt;= 3, ISNUMBER($C15)), $C15, $D15) * 10, 3))</f>
        <v/>
      </c>
      <c r="T15" s="299" t="str">
        <f>IF(Horendonk!O15="", "", ROUND(Horendonk!O15 / IF(AND(COUNT(Horendonk!$C15:O15) &lt;= 3, ISNUMBER($C15)), $C15, $D15) * 10, 3))</f>
        <v/>
      </c>
      <c r="U15" s="299" t="str">
        <f>IF(Horendonk!U15="", "", ROUND(Horendonk!U15 / IF(AND(COUNT(Horendonk!$C15:$O15,Horendonk!$U15:U15) &lt;= 3, ISNUMBER($C15)), $C15, $E15) * 10, 3))</f>
        <v/>
      </c>
      <c r="V15" s="299" t="str">
        <f>IF(Horendonk!V15="", "", ROUND(Horendonk!V15 / IF(AND(COUNT(Horendonk!$C15:$O15,Horendonk!$U15:V15) &lt;= 3, ISNUMBER($C15)), $C15, $E15) * 10, 3))</f>
        <v/>
      </c>
      <c r="W15" s="299" t="str">
        <f>IF(Horendonk!W15="", "", ROUND(Horendonk!W15 / IF(AND(COUNT(Horendonk!$C15:$O15,Horendonk!$U15:W15) &lt;= 3, ISNUMBER($C15)), $C15, $E15) * 10, 3))</f>
        <v/>
      </c>
      <c r="X15" s="299" t="str">
        <f>IF(Horendonk!X15="", "", ROUND(Horendonk!X15 / IF(AND(COUNT(Horendonk!$C15:$O15,Horendonk!$U15:X15) &lt;= 3, ISNUMBER($C15)), $C15, $E15) * 10, 3))</f>
        <v/>
      </c>
      <c r="Y15" s="299" t="str">
        <f>IF(Horendonk!Y15="", "", ROUND(Horendonk!Y15 / IF(AND(COUNT(Horendonk!$C15:$O15,Horendonk!$U15:Y15) &lt;= 3, ISNUMBER($C15)), $C15, $E15) * 10, 3))</f>
        <v/>
      </c>
      <c r="Z15" s="299" t="str">
        <f>IF(Horendonk!Z15="", "", ROUND(Horendonk!Z15 / IF(AND(COUNT(Horendonk!$C15:$O15,Horendonk!$U15:Z15) &lt;= 3, ISNUMBER($C15)), $C15, $E15) * 10, 3))</f>
        <v/>
      </c>
      <c r="AA15" s="299" t="str">
        <f>IF(Horendonk!AA15="", "", ROUND(Horendonk!AA15 / IF(AND(COUNT(Horendonk!$C15:$O15,Horendonk!$U15:AA15) &lt;= 3, ISNUMBER($C15)), $C15, $E15) * 10, 3))</f>
        <v/>
      </c>
      <c r="AB15" s="299" t="str">
        <f>IF(Horendonk!AB15="", "", ROUND(Horendonk!AB15 / IF(AND(COUNT(Horendonk!$C15:$O15,Horendonk!$U15:AB15) &lt;= 3, ISNUMBER($C15)), $C15, $E15) * 10, 3))</f>
        <v/>
      </c>
      <c r="AC15" s="299" t="str">
        <f>IF(Horendonk!AC15="", "", ROUND(Horendonk!AC15 / IF(AND(COUNT(Horendonk!$C15:$O15,Horendonk!$U15:AC15) &lt;= 3, ISNUMBER($C15)), $C15, $E15) * 10, 3))</f>
        <v/>
      </c>
      <c r="AD15" s="299" t="str">
        <f>IF(Horendonk!AD15="", "", ROUND(Horendonk!AD15 / IF(AND(COUNT(Horendonk!$C15:$O15,Horendonk!$U15:AD15) &lt;= 3, ISNUMBER($C15)), $C15, $E15) * 10, 3))</f>
        <v/>
      </c>
      <c r="AE15" s="299" t="str">
        <f>IF(Horendonk!AE15="", "", ROUND(Horendonk!AE15 / IF(AND(COUNT(Horendonk!$C15:$O15,Horendonk!$U15:AE15) &lt;= 3, ISNUMBER($C15)), $C15, $E15) * 10, 3))</f>
        <v/>
      </c>
      <c r="AF15" s="299" t="str">
        <f>IF(Horendonk!AF15="", "", ROUND(Horendonk!AF15 / IF(AND(COUNT(Horendonk!$C15:$O15,Horendonk!$U15:AF15) &lt;= 3, ISNUMBER($C15)), $C15, $E15) * 10, 3))</f>
        <v/>
      </c>
      <c r="AG15" s="299" t="str">
        <f>IF(Horendonk!AG15="", "", ROUND(Horendonk!AG15 / IF(AND(COUNT(Horendonk!$C15:$O15,Horendonk!$U15:AG15) &lt;= 3, ISNUMBER($C15)), $C15, $E15) * 10, 3))</f>
        <v/>
      </c>
      <c r="AH15" s="300"/>
    </row>
    <row r="16" spans="1:37" ht="16.95" customHeight="1">
      <c r="A16" s="293"/>
      <c r="B16" s="304">
        <f>Horendonk!A16</f>
        <v>0</v>
      </c>
      <c r="C16" s="305" t="str">
        <f t="shared" si="0"/>
        <v/>
      </c>
      <c r="D16" s="306">
        <f>Horendonk!B16</f>
        <v>0</v>
      </c>
      <c r="E16" s="306">
        <f>Horendonk!T16</f>
        <v>0</v>
      </c>
      <c r="F16" s="297" t="str">
        <f>IF(Horendonk!AL16=0," ",SUM(H16:AG16))</f>
        <v xml:space="preserve"> </v>
      </c>
      <c r="G16" s="298"/>
      <c r="H16" s="299" t="str">
        <f>IF(Horendonk!C16="", "", ROUND(Horendonk!C16 / IF(AND(COUNT(Horendonk!$C16:C16) &lt;= 3, ISNUMBER($C16)), $C16, $D16) * 10, 3))</f>
        <v/>
      </c>
      <c r="I16" s="299" t="str">
        <f>IF(Horendonk!D16="", "", ROUND(Horendonk!D16 / IF(AND(COUNT(Horendonk!$C16:D16) &lt;= 3, ISNUMBER($C16)), $C16, $D16) * 10, 3))</f>
        <v/>
      </c>
      <c r="J16" s="299" t="str">
        <f>IF(Horendonk!E16="", "", ROUND(Horendonk!E16 / IF(AND(COUNT(Horendonk!$C16:E16) &lt;= 3, ISNUMBER($C16)), $C16, $D16) * 10, 3))</f>
        <v/>
      </c>
      <c r="K16" s="299" t="str">
        <f>IF(Horendonk!F16="", "", ROUND(Horendonk!F16 / IF(AND(COUNT(Horendonk!$C16:F16) &lt;= 3, ISNUMBER($C16)), $C16, $D16) * 10, 3))</f>
        <v/>
      </c>
      <c r="L16" s="299" t="str">
        <f>IF(Horendonk!G16="", "", ROUND(Horendonk!G16 / IF(AND(COUNT(Horendonk!$C16:G16) &lt;= 3, ISNUMBER($C16)), $C16, $D16) * 10, 3))</f>
        <v/>
      </c>
      <c r="M16" s="299" t="str">
        <f>IF(Horendonk!H16="", "", ROUND(Horendonk!H16 / IF(AND(COUNT(Horendonk!$C16:H16) &lt;= 3, ISNUMBER($C16)), $C16, $D16) * 10, 3))</f>
        <v/>
      </c>
      <c r="N16" s="299" t="str">
        <f>IF(Horendonk!I16="", "", ROUND(Horendonk!I16 / IF(AND(COUNT(Horendonk!$C16:I16) &lt;= 3, ISNUMBER($C16)), $C16, $D16) * 10, 3))</f>
        <v/>
      </c>
      <c r="O16" s="299" t="str">
        <f>IF(Horendonk!J16="", "", ROUND(Horendonk!J16 / IF(AND(COUNT(Horendonk!$C16:J16) &lt;= 3, ISNUMBER($C16)), $C16, $D16) * 10, 3))</f>
        <v/>
      </c>
      <c r="P16" s="299" t="str">
        <f>IF(Horendonk!K16="", "", ROUND(Horendonk!K16 / IF(AND(COUNT(Horendonk!$C16:K16) &lt;= 3, ISNUMBER($C16)), $C16, $D16) * 10, 3))</f>
        <v/>
      </c>
      <c r="Q16" s="299" t="str">
        <f>IF(Horendonk!L16="", "", ROUND(Horendonk!L16 / IF(AND(COUNT(Horendonk!$C16:L16) &lt;= 3, ISNUMBER($C16)), $C16, $D16) * 10, 3))</f>
        <v/>
      </c>
      <c r="R16" s="299" t="str">
        <f>IF(Horendonk!M16="", "", ROUND(Horendonk!M16 / IF(AND(COUNT(Horendonk!$C16:M16) &lt;= 3, ISNUMBER($C16)), $C16, $D16) * 10, 3))</f>
        <v/>
      </c>
      <c r="S16" s="299" t="str">
        <f>IF(Horendonk!N16="", "", ROUND(Horendonk!N16 / IF(AND(COUNT(Horendonk!$C16:N16) &lt;= 3, ISNUMBER($C16)), $C16, $D16) * 10, 3))</f>
        <v/>
      </c>
      <c r="T16" s="299" t="str">
        <f>IF(Horendonk!O16="", "", ROUND(Horendonk!O16 / IF(AND(COUNT(Horendonk!$C16:O16) &lt;= 3, ISNUMBER($C16)), $C16, $D16) * 10, 3))</f>
        <v/>
      </c>
      <c r="U16" s="299" t="str">
        <f>IF(Horendonk!U16="", "", ROUND(Horendonk!U16 / IF(AND(COUNT(Horendonk!$C16:$O16,Horendonk!$U16:U16) &lt;= 3, ISNUMBER($C16)), $C16, $E16) * 10, 3))</f>
        <v/>
      </c>
      <c r="V16" s="299" t="str">
        <f>IF(Horendonk!V16="", "", ROUND(Horendonk!V16 / IF(AND(COUNT(Horendonk!$C16:$O16,Horendonk!$U16:V16) &lt;= 3, ISNUMBER($C16)), $C16, $E16) * 10, 3))</f>
        <v/>
      </c>
      <c r="W16" s="299" t="str">
        <f>IF(Horendonk!W16="", "", ROUND(Horendonk!W16 / IF(AND(COUNT(Horendonk!$C16:$O16,Horendonk!$U16:W16) &lt;= 3, ISNUMBER($C16)), $C16, $E16) * 10, 3))</f>
        <v/>
      </c>
      <c r="X16" s="299" t="str">
        <f>IF(Horendonk!X16="", "", ROUND(Horendonk!X16 / IF(AND(COUNT(Horendonk!$C16:$O16,Horendonk!$U16:X16) &lt;= 3, ISNUMBER($C16)), $C16, $E16) * 10, 3))</f>
        <v/>
      </c>
      <c r="Y16" s="299" t="str">
        <f>IF(Horendonk!Y16="", "", ROUND(Horendonk!Y16 / IF(AND(COUNT(Horendonk!$C16:$O16,Horendonk!$U16:Y16) &lt;= 3, ISNUMBER($C16)), $C16, $E16) * 10, 3))</f>
        <v/>
      </c>
      <c r="Z16" s="299" t="str">
        <f>IF(Horendonk!Z16="", "", ROUND(Horendonk!Z16 / IF(AND(COUNT(Horendonk!$C16:$O16,Horendonk!$U16:Z16) &lt;= 3, ISNUMBER($C16)), $C16, $E16) * 10, 3))</f>
        <v/>
      </c>
      <c r="AA16" s="299" t="str">
        <f>IF(Horendonk!AA16="", "", ROUND(Horendonk!AA16 / IF(AND(COUNT(Horendonk!$C16:$O16,Horendonk!$U16:AA16) &lt;= 3, ISNUMBER($C16)), $C16, $E16) * 10, 3))</f>
        <v/>
      </c>
      <c r="AB16" s="299" t="str">
        <f>IF(Horendonk!AB16="", "", ROUND(Horendonk!AB16 / IF(AND(COUNT(Horendonk!$C16:$O16,Horendonk!$U16:AB16) &lt;= 3, ISNUMBER($C16)), $C16, $E16) * 10, 3))</f>
        <v/>
      </c>
      <c r="AC16" s="299" t="str">
        <f>IF(Horendonk!AC16="", "", ROUND(Horendonk!AC16 / IF(AND(COUNT(Horendonk!$C16:$O16,Horendonk!$U16:AC16) &lt;= 3, ISNUMBER($C16)), $C16, $E16) * 10, 3))</f>
        <v/>
      </c>
      <c r="AD16" s="299" t="str">
        <f>IF(Horendonk!AD16="", "", ROUND(Horendonk!AD16 / IF(AND(COUNT(Horendonk!$C16:$O16,Horendonk!$U16:AD16) &lt;= 3, ISNUMBER($C16)), $C16, $E16) * 10, 3))</f>
        <v/>
      </c>
      <c r="AE16" s="299" t="str">
        <f>IF(Horendonk!AE16="", "", ROUND(Horendonk!AE16 / IF(AND(COUNT(Horendonk!$C16:$O16,Horendonk!$U16:AE16) &lt;= 3, ISNUMBER($C16)), $C16, $E16) * 10, 3))</f>
        <v/>
      </c>
      <c r="AF16" s="299" t="str">
        <f>IF(Horendonk!AF16="", "", ROUND(Horendonk!AF16 / IF(AND(COUNT(Horendonk!$C16:$O16,Horendonk!$U16:AF16) &lt;= 3, ISNUMBER($C16)), $C16, $E16) * 10, 3))</f>
        <v/>
      </c>
      <c r="AG16" s="299" t="str">
        <f>IF(Horendonk!AG16="", "", ROUND(Horendonk!AG16 / IF(AND(COUNT(Horendonk!$C16:$O16,Horendonk!$U16:AG16) &lt;= 3, ISNUMBER($C16)), $C16, $E16) * 10, 3))</f>
        <v/>
      </c>
      <c r="AH16" s="300"/>
    </row>
    <row r="17" spans="1:34" ht="16.95" customHeight="1">
      <c r="A17" s="293"/>
      <c r="B17" s="304">
        <f>Horendonk!A17</f>
        <v>0</v>
      </c>
      <c r="C17" s="305" t="str">
        <f t="shared" si="0"/>
        <v/>
      </c>
      <c r="D17" s="306">
        <f>Horendonk!B17</f>
        <v>0</v>
      </c>
      <c r="E17" s="306">
        <f>Horendonk!T17</f>
        <v>0</v>
      </c>
      <c r="F17" s="297" t="str">
        <f>IF(Horendonk!AL17=0," ",SUM(H17:AG17))</f>
        <v xml:space="preserve"> </v>
      </c>
      <c r="G17" s="298"/>
      <c r="H17" s="299" t="str">
        <f>IF(Horendonk!C17="", "", ROUND(Horendonk!C17 / IF(AND(COUNT(Horendonk!$C17:C17) &lt;= 3, ISNUMBER($C17)), $C17, $D17) * 10, 3))</f>
        <v/>
      </c>
      <c r="I17" s="299" t="str">
        <f>IF(Horendonk!D17="", "", ROUND(Horendonk!D17 / IF(AND(COUNT(Horendonk!$C17:D17) &lt;= 3, ISNUMBER($C17)), $C17, $D17) * 10, 3))</f>
        <v/>
      </c>
      <c r="J17" s="299" t="str">
        <f>IF(Horendonk!E17="", "", ROUND(Horendonk!E17 / IF(AND(COUNT(Horendonk!$C17:E17) &lt;= 3, ISNUMBER($C17)), $C17, $D17) * 10, 3))</f>
        <v/>
      </c>
      <c r="K17" s="299" t="str">
        <f>IF(Horendonk!F17="", "", ROUND(Horendonk!F17 / IF(AND(COUNT(Horendonk!$C17:F17) &lt;= 3, ISNUMBER($C17)), $C17, $D17) * 10, 3))</f>
        <v/>
      </c>
      <c r="L17" s="299" t="str">
        <f>IF(Horendonk!G17="", "", ROUND(Horendonk!G17 / IF(AND(COUNT(Horendonk!$C17:G17) &lt;= 3, ISNUMBER($C17)), $C17, $D17) * 10, 3))</f>
        <v/>
      </c>
      <c r="M17" s="299" t="str">
        <f>IF(Horendonk!H17="", "", ROUND(Horendonk!H17 / IF(AND(COUNT(Horendonk!$C17:H17) &lt;= 3, ISNUMBER($C17)), $C17, $D17) * 10, 3))</f>
        <v/>
      </c>
      <c r="N17" s="299" t="str">
        <f>IF(Horendonk!I17="", "", ROUND(Horendonk!I17 / IF(AND(COUNT(Horendonk!$C17:I17) &lt;= 3, ISNUMBER($C17)), $C17, $D17) * 10, 3))</f>
        <v/>
      </c>
      <c r="O17" s="299" t="str">
        <f>IF(Horendonk!J17="", "", ROUND(Horendonk!J17 / IF(AND(COUNT(Horendonk!$C17:J17) &lt;= 3, ISNUMBER($C17)), $C17, $D17) * 10, 3))</f>
        <v/>
      </c>
      <c r="P17" s="299" t="str">
        <f>IF(Horendonk!K17="", "", ROUND(Horendonk!K17 / IF(AND(COUNT(Horendonk!$C17:K17) &lt;= 3, ISNUMBER($C17)), $C17, $D17) * 10, 3))</f>
        <v/>
      </c>
      <c r="Q17" s="299" t="str">
        <f>IF(Horendonk!L17="", "", ROUND(Horendonk!L17 / IF(AND(COUNT(Horendonk!$C17:L17) &lt;= 3, ISNUMBER($C17)), $C17, $D17) * 10, 3))</f>
        <v/>
      </c>
      <c r="R17" s="299" t="str">
        <f>IF(Horendonk!M17="", "", ROUND(Horendonk!M17 / IF(AND(COUNT(Horendonk!$C17:M17) &lt;= 3, ISNUMBER($C17)), $C17, $D17) * 10, 3))</f>
        <v/>
      </c>
      <c r="S17" s="299" t="str">
        <f>IF(Horendonk!N17="", "", ROUND(Horendonk!N17 / IF(AND(COUNT(Horendonk!$C17:N17) &lt;= 3, ISNUMBER($C17)), $C17, $D17) * 10, 3))</f>
        <v/>
      </c>
      <c r="T17" s="299" t="str">
        <f>IF(Horendonk!O17="", "", ROUND(Horendonk!O17 / IF(AND(COUNT(Horendonk!$C17:O17) &lt;= 3, ISNUMBER($C17)), $C17, $D17) * 10, 3))</f>
        <v/>
      </c>
      <c r="U17" s="299" t="str">
        <f>IF(Horendonk!U17="", "", ROUND(Horendonk!U17 / IF(AND(COUNT(Horendonk!$C17:$O17,Horendonk!$U17:U17) &lt;= 3, ISNUMBER($C17)), $C17, $E17) * 10, 3))</f>
        <v/>
      </c>
      <c r="V17" s="299" t="str">
        <f>IF(Horendonk!V17="", "", ROUND(Horendonk!V17 / IF(AND(COUNT(Horendonk!$C17:$O17,Horendonk!$U17:V17) &lt;= 3, ISNUMBER($C17)), $C17, $E17) * 10, 3))</f>
        <v/>
      </c>
      <c r="W17" s="299" t="str">
        <f>IF(Horendonk!W17="", "", ROUND(Horendonk!W17 / IF(AND(COUNT(Horendonk!$C17:$O17,Horendonk!$U17:W17) &lt;= 3, ISNUMBER($C17)), $C17, $E17) * 10, 3))</f>
        <v/>
      </c>
      <c r="X17" s="299" t="str">
        <f>IF(Horendonk!X17="", "", ROUND(Horendonk!X17 / IF(AND(COUNT(Horendonk!$C17:$O17,Horendonk!$U17:X17) &lt;= 3, ISNUMBER($C17)), $C17, $E17) * 10, 3))</f>
        <v/>
      </c>
      <c r="Y17" s="299" t="str">
        <f>IF(Horendonk!Y17="", "", ROUND(Horendonk!Y17 / IF(AND(COUNT(Horendonk!$C17:$O17,Horendonk!$U17:Y17) &lt;= 3, ISNUMBER($C17)), $C17, $E17) * 10, 3))</f>
        <v/>
      </c>
      <c r="Z17" s="299" t="str">
        <f>IF(Horendonk!Z17="", "", ROUND(Horendonk!Z17 / IF(AND(COUNT(Horendonk!$C17:$O17,Horendonk!$U17:Z17) &lt;= 3, ISNUMBER($C17)), $C17, $E17) * 10, 3))</f>
        <v/>
      </c>
      <c r="AA17" s="299" t="str">
        <f>IF(Horendonk!AA17="", "", ROUND(Horendonk!AA17 / IF(AND(COUNT(Horendonk!$C17:$O17,Horendonk!$U17:AA17) &lt;= 3, ISNUMBER($C17)), $C17, $E17) * 10, 3))</f>
        <v/>
      </c>
      <c r="AB17" s="299" t="str">
        <f>IF(Horendonk!AB17="", "", ROUND(Horendonk!AB17 / IF(AND(COUNT(Horendonk!$C17:$O17,Horendonk!$U17:AB17) &lt;= 3, ISNUMBER($C17)), $C17, $E17) * 10, 3))</f>
        <v/>
      </c>
      <c r="AC17" s="299" t="str">
        <f>IF(Horendonk!AC17="", "", ROUND(Horendonk!AC17 / IF(AND(COUNT(Horendonk!$C17:$O17,Horendonk!$U17:AC17) &lt;= 3, ISNUMBER($C17)), $C17, $E17) * 10, 3))</f>
        <v/>
      </c>
      <c r="AD17" s="299" t="str">
        <f>IF(Horendonk!AD17="", "", ROUND(Horendonk!AD17 / IF(AND(COUNT(Horendonk!$C17:$O17,Horendonk!$U17:AD17) &lt;= 3, ISNUMBER($C17)), $C17, $E17) * 10, 3))</f>
        <v/>
      </c>
      <c r="AE17" s="299" t="str">
        <f>IF(Horendonk!AE17="", "", ROUND(Horendonk!AE17 / IF(AND(COUNT(Horendonk!$C17:$O17,Horendonk!$U17:AE17) &lt;= 3, ISNUMBER($C17)), $C17, $E17) * 10, 3))</f>
        <v/>
      </c>
      <c r="AF17" s="299" t="str">
        <f>IF(Horendonk!AF17="", "", ROUND(Horendonk!AF17 / IF(AND(COUNT(Horendonk!$C17:$O17,Horendonk!$U17:AF17) &lt;= 3, ISNUMBER($C17)), $C17, $E17) * 10, 3))</f>
        <v/>
      </c>
      <c r="AG17" s="299" t="str">
        <f>IF(Horendonk!AG17="", "", ROUND(Horendonk!AG17 / IF(AND(COUNT(Horendonk!$C17:$O17,Horendonk!$U17:AG17) &lt;= 3, ISNUMBER($C17)), $C17, $E17) * 10, 3))</f>
        <v/>
      </c>
      <c r="AH17" s="300"/>
    </row>
    <row r="18" spans="1:34" ht="16.95" customHeight="1">
      <c r="A18" s="293"/>
      <c r="B18" s="304">
        <f>Horendonk!A18</f>
        <v>0</v>
      </c>
      <c r="C18" s="305" t="str">
        <f t="shared" si="0"/>
        <v/>
      </c>
      <c r="D18" s="306">
        <f>Horendonk!B18</f>
        <v>0</v>
      </c>
      <c r="E18" s="306">
        <f>Horendonk!T18</f>
        <v>0</v>
      </c>
      <c r="F18" s="297" t="str">
        <f>IF(Horendonk!AL18=0," ",SUM(H18:AG18))</f>
        <v xml:space="preserve"> </v>
      </c>
      <c r="G18" s="298"/>
      <c r="H18" s="299" t="str">
        <f>IF(Horendonk!C18="", "", ROUND(Horendonk!C18 / IF(AND(COUNT(Horendonk!$C18:C18) &lt;= 3, ISNUMBER($C18)), $C18, $D18) * 10, 3))</f>
        <v/>
      </c>
      <c r="I18" s="299" t="str">
        <f>IF(Horendonk!D18="", "", ROUND(Horendonk!D18 / IF(AND(COUNT(Horendonk!$C18:D18) &lt;= 3, ISNUMBER($C18)), $C18, $D18) * 10, 3))</f>
        <v/>
      </c>
      <c r="J18" s="299" t="str">
        <f>IF(Horendonk!E18="", "", ROUND(Horendonk!E18 / IF(AND(COUNT(Horendonk!$C18:E18) &lt;= 3, ISNUMBER($C18)), $C18, $D18) * 10, 3))</f>
        <v/>
      </c>
      <c r="K18" s="299" t="str">
        <f>IF(Horendonk!F18="", "", ROUND(Horendonk!F18 / IF(AND(COUNT(Horendonk!$C18:F18) &lt;= 3, ISNUMBER($C18)), $C18, $D18) * 10, 3))</f>
        <v/>
      </c>
      <c r="L18" s="299" t="str">
        <f>IF(Horendonk!G18="", "", ROUND(Horendonk!G18 / IF(AND(COUNT(Horendonk!$C18:G18) &lt;= 3, ISNUMBER($C18)), $C18, $D18) * 10, 3))</f>
        <v/>
      </c>
      <c r="M18" s="299" t="str">
        <f>IF(Horendonk!H18="", "", ROUND(Horendonk!H18 / IF(AND(COUNT(Horendonk!$C18:H18) &lt;= 3, ISNUMBER($C18)), $C18, $D18) * 10, 3))</f>
        <v/>
      </c>
      <c r="N18" s="299" t="str">
        <f>IF(Horendonk!I18="", "", ROUND(Horendonk!I18 / IF(AND(COUNT(Horendonk!$C18:I18) &lt;= 3, ISNUMBER($C18)), $C18, $D18) * 10, 3))</f>
        <v/>
      </c>
      <c r="O18" s="299" t="str">
        <f>IF(Horendonk!J18="", "", ROUND(Horendonk!J18 / IF(AND(COUNT(Horendonk!$C18:J18) &lt;= 3, ISNUMBER($C18)), $C18, $D18) * 10, 3))</f>
        <v/>
      </c>
      <c r="P18" s="299" t="str">
        <f>IF(Horendonk!K18="", "", ROUND(Horendonk!K18 / IF(AND(COUNT(Horendonk!$C18:K18) &lt;= 3, ISNUMBER($C18)), $C18, $D18) * 10, 3))</f>
        <v/>
      </c>
      <c r="Q18" s="299" t="str">
        <f>IF(Horendonk!L18="", "", ROUND(Horendonk!L18 / IF(AND(COUNT(Horendonk!$C18:L18) &lt;= 3, ISNUMBER($C18)), $C18, $D18) * 10, 3))</f>
        <v/>
      </c>
      <c r="R18" s="299" t="str">
        <f>IF(Horendonk!M18="", "", ROUND(Horendonk!M18 / IF(AND(COUNT(Horendonk!$C18:M18) &lt;= 3, ISNUMBER($C18)), $C18, $D18) * 10, 3))</f>
        <v/>
      </c>
      <c r="S18" s="299" t="str">
        <f>IF(Horendonk!N18="", "", ROUND(Horendonk!N18 / IF(AND(COUNT(Horendonk!$C18:N18) &lt;= 3, ISNUMBER($C18)), $C18, $D18) * 10, 3))</f>
        <v/>
      </c>
      <c r="T18" s="299" t="str">
        <f>IF(Horendonk!O18="", "", ROUND(Horendonk!O18 / IF(AND(COUNT(Horendonk!$C18:O18) &lt;= 3, ISNUMBER($C18)), $C18, $D18) * 10, 3))</f>
        <v/>
      </c>
      <c r="U18" s="299" t="str">
        <f>IF(Horendonk!U18="", "", ROUND(Horendonk!U18 / IF(AND(COUNT(Horendonk!$C18:$O18,Horendonk!$U18:U18) &lt;= 3, ISNUMBER($C18)), $C18, $E18) * 10, 3))</f>
        <v/>
      </c>
      <c r="V18" s="299" t="str">
        <f>IF(Horendonk!V18="", "", ROUND(Horendonk!V18 / IF(AND(COUNT(Horendonk!$C18:$O18,Horendonk!$U18:V18) &lt;= 3, ISNUMBER($C18)), $C18, $E18) * 10, 3))</f>
        <v/>
      </c>
      <c r="W18" s="299" t="str">
        <f>IF(Horendonk!W18="", "", ROUND(Horendonk!W18 / IF(AND(COUNT(Horendonk!$C18:$O18,Horendonk!$U18:W18) &lt;= 3, ISNUMBER($C18)), $C18, $E18) * 10, 3))</f>
        <v/>
      </c>
      <c r="X18" s="299" t="str">
        <f>IF(Horendonk!X18="", "", ROUND(Horendonk!X18 / IF(AND(COUNT(Horendonk!$C18:$O18,Horendonk!$U18:X18) &lt;= 3, ISNUMBER($C18)), $C18, $E18) * 10, 3))</f>
        <v/>
      </c>
      <c r="Y18" s="299" t="str">
        <f>IF(Horendonk!Y18="", "", ROUND(Horendonk!Y18 / IF(AND(COUNT(Horendonk!$C18:$O18,Horendonk!$U18:Y18) &lt;= 3, ISNUMBER($C18)), $C18, $E18) * 10, 3))</f>
        <v/>
      </c>
      <c r="Z18" s="299" t="str">
        <f>IF(Horendonk!Z18="", "", ROUND(Horendonk!Z18 / IF(AND(COUNT(Horendonk!$C18:$O18,Horendonk!$U18:Z18) &lt;= 3, ISNUMBER($C18)), $C18, $E18) * 10, 3))</f>
        <v/>
      </c>
      <c r="AA18" s="299" t="str">
        <f>IF(Horendonk!AA18="", "", ROUND(Horendonk!AA18 / IF(AND(COUNT(Horendonk!$C18:$O18,Horendonk!$U18:AA18) &lt;= 3, ISNUMBER($C18)), $C18, $E18) * 10, 3))</f>
        <v/>
      </c>
      <c r="AB18" s="299" t="str">
        <f>IF(Horendonk!AB18="", "", ROUND(Horendonk!AB18 / IF(AND(COUNT(Horendonk!$C18:$O18,Horendonk!$U18:AB18) &lt;= 3, ISNUMBER($C18)), $C18, $E18) * 10, 3))</f>
        <v/>
      </c>
      <c r="AC18" s="299" t="str">
        <f>IF(Horendonk!AC18="", "", ROUND(Horendonk!AC18 / IF(AND(COUNT(Horendonk!$C18:$O18,Horendonk!$U18:AC18) &lt;= 3, ISNUMBER($C18)), $C18, $E18) * 10, 3))</f>
        <v/>
      </c>
      <c r="AD18" s="299" t="str">
        <f>IF(Horendonk!AD18="", "", ROUND(Horendonk!AD18 / IF(AND(COUNT(Horendonk!$C18:$O18,Horendonk!$U18:AD18) &lt;= 3, ISNUMBER($C18)), $C18, $E18) * 10, 3))</f>
        <v/>
      </c>
      <c r="AE18" s="299" t="str">
        <f>IF(Horendonk!AE18="", "", ROUND(Horendonk!AE18 / IF(AND(COUNT(Horendonk!$C18:$O18,Horendonk!$U18:AE18) &lt;= 3, ISNUMBER($C18)), $C18, $E18) * 10, 3))</f>
        <v/>
      </c>
      <c r="AF18" s="299" t="str">
        <f>IF(Horendonk!AF18="", "", ROUND(Horendonk!AF18 / IF(AND(COUNT(Horendonk!$C18:$O18,Horendonk!$U18:AF18) &lt;= 3, ISNUMBER($C18)), $C18, $E18) * 10, 3))</f>
        <v/>
      </c>
      <c r="AG18" s="299" t="str">
        <f>IF(Horendonk!AG18="", "", ROUND(Horendonk!AG18 / IF(AND(COUNT(Horendonk!$C18:$O18,Horendonk!$U18:AG18) &lt;= 3, ISNUMBER($C18)), $C18, $E18) * 10, 3))</f>
        <v/>
      </c>
      <c r="AH18" s="300"/>
    </row>
    <row r="19" spans="1:34" s="312" customFormat="1" ht="24" customHeight="1">
      <c r="A19" s="307"/>
      <c r="B19" s="308"/>
      <c r="C19" s="308"/>
      <c r="D19" s="308"/>
      <c r="E19" s="308"/>
      <c r="F19" s="309" t="str">
        <f>B3</f>
        <v>HORENDONK</v>
      </c>
      <c r="G19" s="310"/>
      <c r="H19" s="311">
        <f t="shared" ref="H19:AG19" si="1">IF(SUM(H4:H18)=0, "", SUM(H4:H18))</f>
        <v>54.222000000000001</v>
      </c>
      <c r="I19" s="311">
        <f t="shared" si="1"/>
        <v>58.213000000000001</v>
      </c>
      <c r="J19" s="311">
        <f t="shared" si="1"/>
        <v>59.233999999999995</v>
      </c>
      <c r="K19" s="311">
        <f t="shared" si="1"/>
        <v>60.174999999999997</v>
      </c>
      <c r="L19" s="311">
        <f t="shared" si="1"/>
        <v>66.397999999999996</v>
      </c>
      <c r="M19" s="311">
        <f t="shared" si="1"/>
        <v>73.582000000000008</v>
      </c>
      <c r="N19" s="311">
        <f t="shared" si="1"/>
        <v>61.353000000000002</v>
      </c>
      <c r="O19" s="311">
        <f t="shared" si="1"/>
        <v>66.557000000000002</v>
      </c>
      <c r="P19" s="311" t="str">
        <f t="shared" si="1"/>
        <v/>
      </c>
      <c r="Q19" s="311" t="str">
        <f t="shared" si="1"/>
        <v/>
      </c>
      <c r="R19" s="311" t="str">
        <f t="shared" si="1"/>
        <v/>
      </c>
      <c r="S19" s="311" t="str">
        <f t="shared" si="1"/>
        <v/>
      </c>
      <c r="T19" s="311" t="str">
        <f t="shared" si="1"/>
        <v/>
      </c>
      <c r="U19" s="311" t="str">
        <f t="shared" si="1"/>
        <v/>
      </c>
      <c r="V19" s="311" t="str">
        <f t="shared" si="1"/>
        <v/>
      </c>
      <c r="W19" s="311" t="str">
        <f t="shared" si="1"/>
        <v/>
      </c>
      <c r="X19" s="311" t="str">
        <f t="shared" si="1"/>
        <v/>
      </c>
      <c r="Y19" s="311" t="str">
        <f t="shared" si="1"/>
        <v/>
      </c>
      <c r="Z19" s="311" t="str">
        <f t="shared" si="1"/>
        <v/>
      </c>
      <c r="AA19" s="311" t="str">
        <f t="shared" si="1"/>
        <v/>
      </c>
      <c r="AB19" s="311" t="str">
        <f t="shared" si="1"/>
        <v/>
      </c>
      <c r="AC19" s="311" t="str">
        <f t="shared" si="1"/>
        <v/>
      </c>
      <c r="AD19" s="311" t="str">
        <f t="shared" si="1"/>
        <v/>
      </c>
      <c r="AE19" s="311" t="str">
        <f t="shared" si="1"/>
        <v/>
      </c>
      <c r="AF19" s="311" t="str">
        <f t="shared" si="1"/>
        <v/>
      </c>
      <c r="AG19" s="311" t="str">
        <f t="shared" si="1"/>
        <v/>
      </c>
    </row>
    <row r="20" spans="1:34" s="313" customFormat="1" ht="16.95" customHeight="1">
      <c r="B20" s="314">
        <f>ROWS(B4:B18)</f>
        <v>15</v>
      </c>
      <c r="C20" s="315"/>
      <c r="D20" s="315"/>
      <c r="E20" s="315"/>
      <c r="F20" s="316">
        <f>SUM(F4:F15)</f>
        <v>499.73399999999998</v>
      </c>
      <c r="G20" s="317" t="str">
        <f>B3</f>
        <v>HORENDONK</v>
      </c>
      <c r="H20" s="318">
        <f>IF(SUM(H4:H18)=0, "", SUM(H4:H18))</f>
        <v>54.222000000000001</v>
      </c>
      <c r="I20" s="318">
        <f>IF(I19="", "", ROUND(SUM($H19:I19), 3))</f>
        <v>112.435</v>
      </c>
      <c r="J20" s="318">
        <f>IF(J19="", "", ROUND(SUM($H19:J19), 3))</f>
        <v>171.66900000000001</v>
      </c>
      <c r="K20" s="318">
        <f>IF(K19="", "", ROUND(SUM($H19:K19), 3))</f>
        <v>231.84399999999999</v>
      </c>
      <c r="L20" s="318">
        <f>IF(L19="", "", ROUND(SUM($H19:L19), 3))</f>
        <v>298.24200000000002</v>
      </c>
      <c r="M20" s="318">
        <f>IF(M19="", "", ROUND(SUM($H19:M19), 3))</f>
        <v>371.82400000000001</v>
      </c>
      <c r="N20" s="318">
        <f>IF(N19="", "", ROUND(SUM($H19:N19), 3))</f>
        <v>433.17700000000002</v>
      </c>
      <c r="O20" s="318">
        <f>IF(O19="", "", ROUND(SUM($H19:O19), 3))</f>
        <v>499.73399999999998</v>
      </c>
      <c r="P20" s="318" t="str">
        <f>IF(P19="", "", ROUND(SUM($H19:P19), 3))</f>
        <v/>
      </c>
      <c r="Q20" s="318" t="str">
        <f>IF(Q19="", "", ROUND(SUM($H19:Q19), 3))</f>
        <v/>
      </c>
      <c r="R20" s="318" t="str">
        <f>IF(R19="", "", ROUND(SUM($H19:R19), 3))</f>
        <v/>
      </c>
      <c r="S20" s="318" t="str">
        <f>IF(S19="", "", ROUND(SUM($H19:S19), 3))</f>
        <v/>
      </c>
      <c r="T20" s="318" t="str">
        <f>IF(T19="", "", ROUND(SUM($H19:T19), 3))</f>
        <v/>
      </c>
      <c r="U20" s="318" t="str">
        <f>IF(U19="", "", ROUND(SUM($H19:U19), 3))</f>
        <v/>
      </c>
      <c r="V20" s="318" t="str">
        <f>IF(V19="", "", ROUND(SUM($H19:V19), 3))</f>
        <v/>
      </c>
      <c r="W20" s="318" t="str">
        <f>IF(W19="", "", ROUND(SUM($H19:W19), 3))</f>
        <v/>
      </c>
      <c r="X20" s="318" t="str">
        <f>IF(X19="", "", ROUND(SUM($H19:X19), 3))</f>
        <v/>
      </c>
      <c r="Y20" s="318" t="str">
        <f>IF(Y19="", "", ROUND(SUM($H19:Y19), 3))</f>
        <v/>
      </c>
      <c r="Z20" s="318" t="str">
        <f>IF(Z19="", "", ROUND(SUM($H19:Z19), 3))</f>
        <v/>
      </c>
      <c r="AA20" s="318" t="str">
        <f>IF(AA19="", "", ROUND(SUM($H19:AA19), 3))</f>
        <v/>
      </c>
      <c r="AB20" s="318" t="str">
        <f>IF(AB19="", "", ROUND(SUM($H19:AB19), 3))</f>
        <v/>
      </c>
      <c r="AC20" s="318" t="str">
        <f>IF(AC19="", "", ROUND(SUM($H19:AC19), 3))</f>
        <v/>
      </c>
      <c r="AD20" s="318" t="str">
        <f>IF(AD19="", "", ROUND(SUM($H19:AD19), 3))</f>
        <v/>
      </c>
      <c r="AE20" s="318" t="str">
        <f>IF(AE19="", "", ROUND(SUM($H19:AE19), 3))</f>
        <v/>
      </c>
      <c r="AF20" s="318" t="str">
        <f>IF(AF19="", "", ROUND(SUM($H19:AF19), 3))</f>
        <v/>
      </c>
      <c r="AG20" s="318" t="str">
        <f>IF(AG19="", "", ROUND(SUM($H19:AG19), 3))</f>
        <v/>
      </c>
    </row>
    <row r="21" spans="1:34" ht="25.2" customHeight="1">
      <c r="I21" s="319"/>
      <c r="J21" s="319"/>
    </row>
    <row r="22" spans="1:34" s="327" customFormat="1" ht="19.95" customHeight="1">
      <c r="A22" s="320"/>
      <c r="B22" s="321" t="s">
        <v>23</v>
      </c>
      <c r="C22" s="322"/>
      <c r="D22" s="322"/>
      <c r="E22" s="322"/>
      <c r="F22" s="323"/>
      <c r="G22" s="324"/>
      <c r="H22" s="325">
        <v>1</v>
      </c>
      <c r="I22" s="325">
        <v>2</v>
      </c>
      <c r="J22" s="325">
        <v>3</v>
      </c>
      <c r="K22" s="325">
        <v>4</v>
      </c>
      <c r="L22" s="326">
        <v>5</v>
      </c>
      <c r="M22" s="325">
        <v>6</v>
      </c>
      <c r="N22" s="325">
        <v>7</v>
      </c>
      <c r="O22" s="325">
        <v>8</v>
      </c>
      <c r="P22" s="325">
        <v>9</v>
      </c>
      <c r="Q22" s="325">
        <v>10</v>
      </c>
      <c r="R22" s="325">
        <v>11</v>
      </c>
      <c r="S22" s="325">
        <v>12</v>
      </c>
      <c r="T22" s="325">
        <v>13</v>
      </c>
      <c r="U22" s="325">
        <v>14</v>
      </c>
      <c r="V22" s="325">
        <v>15</v>
      </c>
      <c r="W22" s="325">
        <v>16</v>
      </c>
      <c r="X22" s="325">
        <v>17</v>
      </c>
      <c r="Y22" s="325">
        <v>18</v>
      </c>
      <c r="Z22" s="325">
        <v>19</v>
      </c>
      <c r="AA22" s="325">
        <v>20</v>
      </c>
      <c r="AB22" s="325">
        <v>21</v>
      </c>
      <c r="AC22" s="325">
        <v>22</v>
      </c>
      <c r="AD22" s="325">
        <v>23</v>
      </c>
      <c r="AE22" s="325">
        <v>24</v>
      </c>
      <c r="AF22" s="325">
        <v>25</v>
      </c>
      <c r="AG22" s="325">
        <v>26</v>
      </c>
    </row>
    <row r="23" spans="1:34" ht="16.95" customHeight="1">
      <c r="A23" s="328">
        <f>IF(Kerkuilen!AM4=0, "", Kerkuilen!AM4)</f>
        <v>4</v>
      </c>
      <c r="B23" s="329" t="str">
        <f>Kerkuilen!A4</f>
        <v xml:space="preserve">Antonissen Gust      </v>
      </c>
      <c r="C23" s="330" t="str">
        <f t="shared" ref="C23:C37" si="2">IFERROR(VALUE(MID($B23, SEARCH("[NS ", $B23)+4, 2)), "")</f>
        <v/>
      </c>
      <c r="D23" s="331">
        <f>Kerkuilen!B4</f>
        <v>38</v>
      </c>
      <c r="E23" s="331">
        <f>Kerkuilen!T4</f>
        <v>38</v>
      </c>
      <c r="F23" s="297">
        <f>IF(Kerkuilen!AL4=0," ",SUM(H23:AG23))</f>
        <v>35.527000000000001</v>
      </c>
      <c r="G23" s="332"/>
      <c r="H23" s="299">
        <f>IF(Kerkuilen!C4="", "", ROUND(Kerkuilen!C4 / IF(AND(COUNT(Kerkuilen!$C4:C4) &lt;= 3, ISNUMBER($C23)), $C23, $D23) * 10, 3))</f>
        <v>11.053000000000001</v>
      </c>
      <c r="I23" s="299" t="str">
        <f>IF(Kerkuilen!D4="", "", ROUND(Kerkuilen!D4 / IF(AND(COUNT(Kerkuilen!$C4:D4) &lt;= 3, ISNUMBER($C23)), $C23, $D23) * 10, 3))</f>
        <v/>
      </c>
      <c r="J23" s="299" t="str">
        <f>IF(Kerkuilen!E4="", "", ROUND(Kerkuilen!E4 / IF(AND(COUNT(Kerkuilen!$C4:E4) &lt;= 3, ISNUMBER($C23)), $C23, $D23) * 10, 3))</f>
        <v/>
      </c>
      <c r="K23" s="299">
        <f>IF(Kerkuilen!F4="", "", ROUND(Kerkuilen!F4 / IF(AND(COUNT(Kerkuilen!$C4:F4) &lt;= 3, ISNUMBER($C23)), $C23, $D23) * 10, 3))</f>
        <v>5.5259999999999998</v>
      </c>
      <c r="L23" s="299">
        <f>IF(Kerkuilen!G4="", "", ROUND(Kerkuilen!G4 / IF(AND(COUNT(Kerkuilen!$C4:G4) &lt;= 3, ISNUMBER($C23)), $C23, $D23) * 10, 3))</f>
        <v>7.6319999999999997</v>
      </c>
      <c r="M23" s="299" t="str">
        <f>IF(Kerkuilen!H4="", "", ROUND(Kerkuilen!H4 / IF(AND(COUNT(Kerkuilen!$C4:H4) &lt;= 3, ISNUMBER($C23)), $C23, $D23) * 10, 3))</f>
        <v/>
      </c>
      <c r="N23" s="299" t="str">
        <f>IF(Kerkuilen!I4="", "", ROUND(Kerkuilen!I4 / IF(AND(COUNT(Kerkuilen!$C4:I4) &lt;= 3, ISNUMBER($C23)), $C23, $D23) * 10, 3))</f>
        <v/>
      </c>
      <c r="O23" s="299">
        <f>IF(Kerkuilen!J4="", "", ROUND(Kerkuilen!J4 / IF(AND(COUNT(Kerkuilen!$C4:J4) &lt;= 3, ISNUMBER($C23)), $C23, $D23) * 10, 3))</f>
        <v>11.316000000000001</v>
      </c>
      <c r="P23" s="299" t="str">
        <f>IF(Kerkuilen!K4="", "", ROUND(Kerkuilen!K4 / IF(AND(COUNT(Kerkuilen!$C4:K4) &lt;= 3, ISNUMBER($C23)), $C23, $D23) * 10, 3))</f>
        <v/>
      </c>
      <c r="Q23" s="299" t="str">
        <f>IF(Kerkuilen!L4="", "", ROUND(Kerkuilen!L4 / IF(AND(COUNT(Kerkuilen!$C4:L4) &lt;= 3, ISNUMBER($C23)), $C23, $D23) * 10, 3))</f>
        <v/>
      </c>
      <c r="R23" s="299" t="str">
        <f>IF(Kerkuilen!M4="", "", ROUND(Kerkuilen!M4 / IF(AND(COUNT(Kerkuilen!$C4:M4) &lt;= 3, ISNUMBER($C23)), $C23, $D23) * 10, 3))</f>
        <v/>
      </c>
      <c r="S23" s="299" t="str">
        <f>IF(Kerkuilen!N4="", "", ROUND(Kerkuilen!N4 / IF(AND(COUNT(Kerkuilen!$C4:N4) &lt;= 3, ISNUMBER($C23)), $C23, $D23) * 10, 3))</f>
        <v/>
      </c>
      <c r="T23" s="299" t="str">
        <f>IF(Kerkuilen!O4="", "", ROUND(Kerkuilen!O4 / IF(AND(COUNT(Kerkuilen!$C4:O4) &lt;= 3, ISNUMBER($C23)), $C23, $D23) * 10, 3))</f>
        <v/>
      </c>
      <c r="U23" s="299" t="str">
        <f>IF(Kerkuilen!U4="", "", ROUND(Kerkuilen!U4 / IF(AND(COUNT(Kerkuilen!$C4:$O4,Kerkuilen!$U4:U4) &lt;= 3, ISNUMBER($C23)), $C23, $E23) * 10, 3))</f>
        <v/>
      </c>
      <c r="V23" s="299" t="str">
        <f>IF(Kerkuilen!V4="", "", ROUND(Kerkuilen!V4 / IF(AND(COUNT(Kerkuilen!$C4:$O4,Kerkuilen!$U4:V4) &lt;= 3, ISNUMBER($C23)), $C23, $E23) * 10, 3))</f>
        <v/>
      </c>
      <c r="W23" s="299" t="str">
        <f>IF(Kerkuilen!W4="", "", ROUND(Kerkuilen!W4 / IF(AND(COUNT(Kerkuilen!$C4:$O4,Kerkuilen!$U4:W4) &lt;= 3, ISNUMBER($C23)), $C23, $E23) * 10, 3))</f>
        <v/>
      </c>
      <c r="X23" s="299" t="str">
        <f>IF(Kerkuilen!X4="", "", ROUND(Kerkuilen!X4 / IF(AND(COUNT(Kerkuilen!$C4:$O4,Kerkuilen!$U4:X4) &lt;= 3, ISNUMBER($C23)), $C23, $E23) * 10, 3))</f>
        <v/>
      </c>
      <c r="Y23" s="299" t="str">
        <f>IF(Kerkuilen!Y4="", "", ROUND(Kerkuilen!Y4 / IF(AND(COUNT(Kerkuilen!$C4:$O4,Kerkuilen!$U4:Y4) &lt;= 3, ISNUMBER($C23)), $C23, $E23) * 10, 3))</f>
        <v/>
      </c>
      <c r="Z23" s="299" t="str">
        <f>IF(Kerkuilen!Z4="", "", ROUND(Kerkuilen!Z4 / IF(AND(COUNT(Kerkuilen!$C4:$O4,Kerkuilen!$U4:Z4) &lt;= 3, ISNUMBER($C23)), $C23, $E23) * 10, 3))</f>
        <v/>
      </c>
      <c r="AA23" s="299" t="str">
        <f>IF(Kerkuilen!AA4="", "", ROUND(Kerkuilen!AA4 / IF(AND(COUNT(Kerkuilen!$C4:$O4,Kerkuilen!$U4:AA4) &lt;= 3, ISNUMBER($C23)), $C23, $E23) * 10, 3))</f>
        <v/>
      </c>
      <c r="AB23" s="299" t="str">
        <f>IF(Kerkuilen!AB4="", "", ROUND(Kerkuilen!AB4 / IF(AND(COUNT(Kerkuilen!$C4:$O4,Kerkuilen!$U4:AB4) &lt;= 3, ISNUMBER($C23)), $C23, $E23) * 10, 3))</f>
        <v/>
      </c>
      <c r="AC23" s="299" t="str">
        <f>IF(Kerkuilen!AC4="", "", ROUND(Kerkuilen!AC4 / IF(AND(COUNT(Kerkuilen!$C4:$O4,Kerkuilen!$U4:AC4) &lt;= 3, ISNUMBER($C23)), $C23, $E23) * 10, 3))</f>
        <v/>
      </c>
      <c r="AD23" s="299" t="str">
        <f>IF(Kerkuilen!AD4="", "", ROUND(Kerkuilen!AD4 / IF(AND(COUNT(Kerkuilen!$C4:$O4,Kerkuilen!$U4:AD4) &lt;= 3, ISNUMBER($C23)), $C23, $E23) * 10, 3))</f>
        <v/>
      </c>
      <c r="AE23" s="299" t="str">
        <f>IF(Kerkuilen!AE4="", "", ROUND(Kerkuilen!AE4 / IF(AND(COUNT(Kerkuilen!$C4:$O4,Kerkuilen!$U4:AE4) &lt;= 3, ISNUMBER($C23)), $C23, $E23) * 10, 3))</f>
        <v/>
      </c>
      <c r="AF23" s="299" t="str">
        <f>IF(Kerkuilen!AF4="", "", ROUND(Kerkuilen!AF4 / IF(AND(COUNT(Kerkuilen!$C4:$O4,Kerkuilen!$U4:AF4) &lt;= 3, ISNUMBER($C23)), $C23, $E23) * 10, 3))</f>
        <v/>
      </c>
      <c r="AG23" s="299" t="str">
        <f>IF(Kerkuilen!AG4="", "", ROUND(Kerkuilen!AG4 / IF(AND(COUNT(Kerkuilen!$C4:$O4,Kerkuilen!$U4:AG4) &lt;= 3, ISNUMBER($C23)), $C23, $E23) * 10, 3))</f>
        <v/>
      </c>
    </row>
    <row r="24" spans="1:34" ht="16.95" customHeight="1">
      <c r="A24" s="328">
        <f>IF(Kerkuilen!AM5=0, "", Kerkuilen!AM5)</f>
        <v>2</v>
      </c>
      <c r="B24" s="329" t="str">
        <f>Kerkuilen!A5</f>
        <v>De Kaey Piet</v>
      </c>
      <c r="C24" s="330" t="str">
        <f t="shared" si="2"/>
        <v/>
      </c>
      <c r="D24" s="331">
        <f>Kerkuilen!B5</f>
        <v>60</v>
      </c>
      <c r="E24" s="331">
        <f>Kerkuilen!T5</f>
        <v>60</v>
      </c>
      <c r="F24" s="297">
        <f>IF(Kerkuilen!AL5=0," ",SUM(H24:AG24))</f>
        <v>13.5</v>
      </c>
      <c r="G24" s="332"/>
      <c r="H24" s="299" t="str">
        <f>IF(Kerkuilen!C5="", "", ROUND(Kerkuilen!C5 / IF(AND(COUNT(Kerkuilen!$C5:C5) &lt;= 3, ISNUMBER($C24)), $C24, $D24) * 10, 3))</f>
        <v/>
      </c>
      <c r="I24" s="299">
        <f>IF(Kerkuilen!D5="", "", ROUND(Kerkuilen!D5 / IF(AND(COUNT(Kerkuilen!$C5:D5) &lt;= 3, ISNUMBER($C24)), $C24, $D24) * 10, 3))</f>
        <v>6</v>
      </c>
      <c r="J24" s="299">
        <f>IF(Kerkuilen!E5="", "", ROUND(Kerkuilen!E5 / IF(AND(COUNT(Kerkuilen!$C5:E5) &lt;= 3, ISNUMBER($C24)), $C24, $D24) * 10, 3))</f>
        <v>7.5</v>
      </c>
      <c r="K24" s="299" t="str">
        <f>IF(Kerkuilen!F5="", "", ROUND(Kerkuilen!F5 / IF(AND(COUNT(Kerkuilen!$C5:F5) &lt;= 3, ISNUMBER($C24)), $C24, $D24) * 10, 3))</f>
        <v/>
      </c>
      <c r="L24" s="299" t="str">
        <f>IF(Kerkuilen!G5="", "", ROUND(Kerkuilen!G5 / IF(AND(COUNT(Kerkuilen!$C5:G5) &lt;= 3, ISNUMBER($C24)), $C24, $D24) * 10, 3))</f>
        <v/>
      </c>
      <c r="M24" s="299" t="str">
        <f>IF(Kerkuilen!H5="", "", ROUND(Kerkuilen!H5 / IF(AND(COUNT(Kerkuilen!$C5:H5) &lt;= 3, ISNUMBER($C24)), $C24, $D24) * 10, 3))</f>
        <v/>
      </c>
      <c r="N24" s="299" t="str">
        <f>IF(Kerkuilen!I5="", "", ROUND(Kerkuilen!I5 / IF(AND(COUNT(Kerkuilen!$C5:I5) &lt;= 3, ISNUMBER($C24)), $C24, $D24) * 10, 3))</f>
        <v/>
      </c>
      <c r="O24" s="299" t="str">
        <f>IF(Kerkuilen!J5="", "", ROUND(Kerkuilen!J5 / IF(AND(COUNT(Kerkuilen!$C5:J5) &lt;= 3, ISNUMBER($C24)), $C24, $D24) * 10, 3))</f>
        <v/>
      </c>
      <c r="P24" s="299" t="str">
        <f>IF(Kerkuilen!K5="", "", ROUND(Kerkuilen!K5 / IF(AND(COUNT(Kerkuilen!$C5:K5) &lt;= 3, ISNUMBER($C24)), $C24, $D24) * 10, 3))</f>
        <v/>
      </c>
      <c r="Q24" s="299" t="str">
        <f>IF(Kerkuilen!L5="", "", ROUND(Kerkuilen!L5 / IF(AND(COUNT(Kerkuilen!$C5:L5) &lt;= 3, ISNUMBER($C24)), $C24, $D24) * 10, 3))</f>
        <v/>
      </c>
      <c r="R24" s="299" t="str">
        <f>IF(Kerkuilen!M5="", "", ROUND(Kerkuilen!M5 / IF(AND(COUNT(Kerkuilen!$C5:M5) &lt;= 3, ISNUMBER($C24)), $C24, $D24) * 10, 3))</f>
        <v/>
      </c>
      <c r="S24" s="299" t="str">
        <f>IF(Kerkuilen!N5="", "", ROUND(Kerkuilen!N5 / IF(AND(COUNT(Kerkuilen!$C5:N5) &lt;= 3, ISNUMBER($C24)), $C24, $D24) * 10, 3))</f>
        <v/>
      </c>
      <c r="T24" s="299" t="str">
        <f>IF(Kerkuilen!O5="", "", ROUND(Kerkuilen!O5 / IF(AND(COUNT(Kerkuilen!$C5:O5) &lt;= 3, ISNUMBER($C24)), $C24, $D24) * 10, 3))</f>
        <v/>
      </c>
      <c r="U24" s="299" t="str">
        <f>IF(Kerkuilen!U5="", "", ROUND(Kerkuilen!U5 / IF(AND(COUNT(Kerkuilen!$C5:$O5,Kerkuilen!$U5:U5) &lt;= 3, ISNUMBER($C24)), $C24, $E24) * 10, 3))</f>
        <v/>
      </c>
      <c r="V24" s="299" t="str">
        <f>IF(Kerkuilen!V5="", "", ROUND(Kerkuilen!V5 / IF(AND(COUNT(Kerkuilen!$C5:$O5,Kerkuilen!$U5:V5) &lt;= 3, ISNUMBER($C24)), $C24, $E24) * 10, 3))</f>
        <v/>
      </c>
      <c r="W24" s="299" t="str">
        <f>IF(Kerkuilen!W5="", "", ROUND(Kerkuilen!W5 / IF(AND(COUNT(Kerkuilen!$C5:$O5,Kerkuilen!$U5:W5) &lt;= 3, ISNUMBER($C24)), $C24, $E24) * 10, 3))</f>
        <v/>
      </c>
      <c r="X24" s="299" t="str">
        <f>IF(Kerkuilen!X5="", "", ROUND(Kerkuilen!X5 / IF(AND(COUNT(Kerkuilen!$C5:$O5,Kerkuilen!$U5:X5) &lt;= 3, ISNUMBER($C24)), $C24, $E24) * 10, 3))</f>
        <v/>
      </c>
      <c r="Y24" s="299" t="str">
        <f>IF(Kerkuilen!Y5="", "", ROUND(Kerkuilen!Y5 / IF(AND(COUNT(Kerkuilen!$C5:$O5,Kerkuilen!$U5:Y5) &lt;= 3, ISNUMBER($C24)), $C24, $E24) * 10, 3))</f>
        <v/>
      </c>
      <c r="Z24" s="299" t="str">
        <f>IF(Kerkuilen!Z5="", "", ROUND(Kerkuilen!Z5 / IF(AND(COUNT(Kerkuilen!$C5:$O5,Kerkuilen!$U5:Z5) &lt;= 3, ISNUMBER($C24)), $C24, $E24) * 10, 3))</f>
        <v/>
      </c>
      <c r="AA24" s="299" t="str">
        <f>IF(Kerkuilen!AA5="", "", ROUND(Kerkuilen!AA5 / IF(AND(COUNT(Kerkuilen!$C5:$O5,Kerkuilen!$U5:AA5) &lt;= 3, ISNUMBER($C24)), $C24, $E24) * 10, 3))</f>
        <v/>
      </c>
      <c r="AB24" s="299" t="str">
        <f>IF(Kerkuilen!AB5="", "", ROUND(Kerkuilen!AB5 / IF(AND(COUNT(Kerkuilen!$C5:$O5,Kerkuilen!$U5:AB5) &lt;= 3, ISNUMBER($C24)), $C24, $E24) * 10, 3))</f>
        <v/>
      </c>
      <c r="AC24" s="299" t="str">
        <f>IF(Kerkuilen!AC5="", "", ROUND(Kerkuilen!AC5 / IF(AND(COUNT(Kerkuilen!$C5:$O5,Kerkuilen!$U5:AC5) &lt;= 3, ISNUMBER($C24)), $C24, $E24) * 10, 3))</f>
        <v/>
      </c>
      <c r="AD24" s="299" t="str">
        <f>IF(Kerkuilen!AD5="", "", ROUND(Kerkuilen!AD5 / IF(AND(COUNT(Kerkuilen!$C5:$O5,Kerkuilen!$U5:AD5) &lt;= 3, ISNUMBER($C24)), $C24, $E24) * 10, 3))</f>
        <v/>
      </c>
      <c r="AE24" s="299" t="str">
        <f>IF(Kerkuilen!AE5="", "", ROUND(Kerkuilen!AE5 / IF(AND(COUNT(Kerkuilen!$C5:$O5,Kerkuilen!$U5:AE5) &lt;= 3, ISNUMBER($C24)), $C24, $E24) * 10, 3))</f>
        <v/>
      </c>
      <c r="AF24" s="299" t="str">
        <f>IF(Kerkuilen!AF5="", "", ROUND(Kerkuilen!AF5 / IF(AND(COUNT(Kerkuilen!$C5:$O5,Kerkuilen!$U5:AF5) &lt;= 3, ISNUMBER($C24)), $C24, $E24) * 10, 3))</f>
        <v/>
      </c>
      <c r="AG24" s="299" t="str">
        <f>IF(Kerkuilen!AG5="", "", ROUND(Kerkuilen!AG5 / IF(AND(COUNT(Kerkuilen!$C5:$O5,Kerkuilen!$U5:AG5) &lt;= 3, ISNUMBER($C24)), $C24, $E24) * 10, 3))</f>
        <v/>
      </c>
    </row>
    <row r="25" spans="1:34" ht="16.95" customHeight="1">
      <c r="A25" s="328">
        <f>IF(Kerkuilen!AM6=0, "", Kerkuilen!AM6)</f>
        <v>4</v>
      </c>
      <c r="B25" s="329" t="str">
        <f>Kerkuilen!A6</f>
        <v>Elst Stan</v>
      </c>
      <c r="C25" s="330" t="str">
        <f t="shared" si="2"/>
        <v/>
      </c>
      <c r="D25" s="331">
        <f>Kerkuilen!B6</f>
        <v>38</v>
      </c>
      <c r="E25" s="331">
        <f>Kerkuilen!T6</f>
        <v>38</v>
      </c>
      <c r="F25" s="297">
        <f>IF(Kerkuilen!AL6=0," ",SUM(H25:AG25))</f>
        <v>30.79</v>
      </c>
      <c r="G25" s="332"/>
      <c r="H25" s="299" t="str">
        <f>IF(Kerkuilen!C6="", "", ROUND(Kerkuilen!C6 / IF(AND(COUNT(Kerkuilen!$C6:C6) &lt;= 3, ISNUMBER($C25)), $C25, $D25) * 10, 3))</f>
        <v/>
      </c>
      <c r="I25" s="299" t="str">
        <f>IF(Kerkuilen!D6="", "", ROUND(Kerkuilen!D6 / IF(AND(COUNT(Kerkuilen!$C6:D6) &lt;= 3, ISNUMBER($C25)), $C25, $D25) * 10, 3))</f>
        <v/>
      </c>
      <c r="J25" s="299" t="str">
        <f>IF(Kerkuilen!E6="", "", ROUND(Kerkuilen!E6 / IF(AND(COUNT(Kerkuilen!$C6:E6) &lt;= 3, ISNUMBER($C25)), $C25, $D25) * 10, 3))</f>
        <v/>
      </c>
      <c r="K25" s="299">
        <f>IF(Kerkuilen!F6="", "", ROUND(Kerkuilen!F6 / IF(AND(COUNT(Kerkuilen!$C6:F6) &lt;= 3, ISNUMBER($C25)), $C25, $D25) * 10, 3))</f>
        <v>7.6319999999999997</v>
      </c>
      <c r="L25" s="299">
        <f>IF(Kerkuilen!G6="", "", ROUND(Kerkuilen!G6 / IF(AND(COUNT(Kerkuilen!$C6:G6) &lt;= 3, ISNUMBER($C25)), $C25, $D25) * 10, 3))</f>
        <v>6.3159999999999998</v>
      </c>
      <c r="M25" s="299" t="str">
        <f>IF(Kerkuilen!H6="", "", ROUND(Kerkuilen!H6 / IF(AND(COUNT(Kerkuilen!$C6:H6) &lt;= 3, ISNUMBER($C25)), $C25, $D25) * 10, 3))</f>
        <v/>
      </c>
      <c r="N25" s="299">
        <f>IF(Kerkuilen!I6="", "", ROUND(Kerkuilen!I6 / IF(AND(COUNT(Kerkuilen!$C6:I6) &lt;= 3, ISNUMBER($C25)), $C25, $D25) * 10, 3))</f>
        <v>6.8419999999999996</v>
      </c>
      <c r="O25" s="299">
        <f>IF(Kerkuilen!J6="", "", ROUND(Kerkuilen!J6 / IF(AND(COUNT(Kerkuilen!$C6:J6) &lt;= 3, ISNUMBER($C25)), $C25, $D25) * 10, 3))</f>
        <v>10</v>
      </c>
      <c r="P25" s="299" t="str">
        <f>IF(Kerkuilen!K6="", "", ROUND(Kerkuilen!K6 / IF(AND(COUNT(Kerkuilen!$C6:K6) &lt;= 3, ISNUMBER($C25)), $C25, $D25) * 10, 3))</f>
        <v/>
      </c>
      <c r="Q25" s="299" t="str">
        <f>IF(Kerkuilen!L6="", "", ROUND(Kerkuilen!L6 / IF(AND(COUNT(Kerkuilen!$C6:L6) &lt;= 3, ISNUMBER($C25)), $C25, $D25) * 10, 3))</f>
        <v/>
      </c>
      <c r="R25" s="299" t="str">
        <f>IF(Kerkuilen!M6="", "", ROUND(Kerkuilen!M6 / IF(AND(COUNT(Kerkuilen!$C6:M6) &lt;= 3, ISNUMBER($C25)), $C25, $D25) * 10, 3))</f>
        <v/>
      </c>
      <c r="S25" s="299" t="str">
        <f>IF(Kerkuilen!N6="", "", ROUND(Kerkuilen!N6 / IF(AND(COUNT(Kerkuilen!$C6:N6) &lt;= 3, ISNUMBER($C25)), $C25, $D25) * 10, 3))</f>
        <v/>
      </c>
      <c r="T25" s="299" t="str">
        <f>IF(Kerkuilen!O6="", "", ROUND(Kerkuilen!O6 / IF(AND(COUNT(Kerkuilen!$C6:O6) &lt;= 3, ISNUMBER($C25)), $C25, $D25) * 10, 3))</f>
        <v/>
      </c>
      <c r="U25" s="299" t="str">
        <f>IF(Kerkuilen!U6="", "", ROUND(Kerkuilen!U6 / IF(AND(COUNT(Kerkuilen!$C6:$O6,Kerkuilen!$U6:U6) &lt;= 3, ISNUMBER($C25)), $C25, $E25) * 10, 3))</f>
        <v/>
      </c>
      <c r="V25" s="299" t="str">
        <f>IF(Kerkuilen!V6="", "", ROUND(Kerkuilen!V6 / IF(AND(COUNT(Kerkuilen!$C6:$O6,Kerkuilen!$U6:V6) &lt;= 3, ISNUMBER($C25)), $C25, $E25) * 10, 3))</f>
        <v/>
      </c>
      <c r="W25" s="299" t="str">
        <f>IF(Kerkuilen!W6="", "", ROUND(Kerkuilen!W6 / IF(AND(COUNT(Kerkuilen!$C6:$O6,Kerkuilen!$U6:W6) &lt;= 3, ISNUMBER($C25)), $C25, $E25) * 10, 3))</f>
        <v/>
      </c>
      <c r="X25" s="299" t="str">
        <f>IF(Kerkuilen!X6="", "", ROUND(Kerkuilen!X6 / IF(AND(COUNT(Kerkuilen!$C6:$O6,Kerkuilen!$U6:X6) &lt;= 3, ISNUMBER($C25)), $C25, $E25) * 10, 3))</f>
        <v/>
      </c>
      <c r="Y25" s="299" t="str">
        <f>IF(Kerkuilen!Y6="", "", ROUND(Kerkuilen!Y6 / IF(AND(COUNT(Kerkuilen!$C6:$O6,Kerkuilen!$U6:Y6) &lt;= 3, ISNUMBER($C25)), $C25, $E25) * 10, 3))</f>
        <v/>
      </c>
      <c r="Z25" s="299" t="str">
        <f>IF(Kerkuilen!Z6="", "", ROUND(Kerkuilen!Z6 / IF(AND(COUNT(Kerkuilen!$C6:$O6,Kerkuilen!$U6:Z6) &lt;= 3, ISNUMBER($C25)), $C25, $E25) * 10, 3))</f>
        <v/>
      </c>
      <c r="AA25" s="299" t="str">
        <f>IF(Kerkuilen!AA6="", "", ROUND(Kerkuilen!AA6 / IF(AND(COUNT(Kerkuilen!$C6:$O6,Kerkuilen!$U6:AA6) &lt;= 3, ISNUMBER($C25)), $C25, $E25) * 10, 3))</f>
        <v/>
      </c>
      <c r="AB25" s="299" t="str">
        <f>IF(Kerkuilen!AB6="", "", ROUND(Kerkuilen!AB6 / IF(AND(COUNT(Kerkuilen!$C6:$O6,Kerkuilen!$U6:AB6) &lt;= 3, ISNUMBER($C25)), $C25, $E25) * 10, 3))</f>
        <v/>
      </c>
      <c r="AC25" s="299" t="str">
        <f>IF(Kerkuilen!AC6="", "", ROUND(Kerkuilen!AC6 / IF(AND(COUNT(Kerkuilen!$C6:$O6,Kerkuilen!$U6:AC6) &lt;= 3, ISNUMBER($C25)), $C25, $E25) * 10, 3))</f>
        <v/>
      </c>
      <c r="AD25" s="299" t="str">
        <f>IF(Kerkuilen!AD6="", "", ROUND(Kerkuilen!AD6 / IF(AND(COUNT(Kerkuilen!$C6:$O6,Kerkuilen!$U6:AD6) &lt;= 3, ISNUMBER($C25)), $C25, $E25) * 10, 3))</f>
        <v/>
      </c>
      <c r="AE25" s="299" t="str">
        <f>IF(Kerkuilen!AE6="", "", ROUND(Kerkuilen!AE6 / IF(AND(COUNT(Kerkuilen!$C6:$O6,Kerkuilen!$U6:AE6) &lt;= 3, ISNUMBER($C25)), $C25, $E25) * 10, 3))</f>
        <v/>
      </c>
      <c r="AF25" s="299" t="str">
        <f>IF(Kerkuilen!AF6="", "", ROUND(Kerkuilen!AF6 / IF(AND(COUNT(Kerkuilen!$C6:$O6,Kerkuilen!$U6:AF6) &lt;= 3, ISNUMBER($C25)), $C25, $E25) * 10, 3))</f>
        <v/>
      </c>
      <c r="AG25" s="299" t="str">
        <f>IF(Kerkuilen!AG6="", "", ROUND(Kerkuilen!AG6 / IF(AND(COUNT(Kerkuilen!$C6:$O6,Kerkuilen!$U6:AG6) &lt;= 3, ISNUMBER($C25)), $C25, $E25) * 10, 3))</f>
        <v/>
      </c>
    </row>
    <row r="26" spans="1:34" ht="16.95" customHeight="1">
      <c r="A26" s="328">
        <f>IF(Kerkuilen!AM7=0, "", Kerkuilen!AM7)</f>
        <v>3</v>
      </c>
      <c r="B26" s="329" t="str">
        <f>Kerkuilen!A7</f>
        <v>Hectors Hugo</v>
      </c>
      <c r="C26" s="330" t="str">
        <f t="shared" si="2"/>
        <v/>
      </c>
      <c r="D26" s="331">
        <f>Kerkuilen!B7</f>
        <v>18</v>
      </c>
      <c r="E26" s="331">
        <f>Kerkuilen!T7</f>
        <v>18</v>
      </c>
      <c r="F26" s="297">
        <f>IF(Kerkuilen!AL7=0," ",SUM(H26:AG26))</f>
        <v>29.445</v>
      </c>
      <c r="G26" s="332"/>
      <c r="H26" s="299" t="str">
        <f>IF(Kerkuilen!C7="", "", ROUND(Kerkuilen!C7 / IF(AND(COUNT(Kerkuilen!$C7:C7) &lt;= 3, ISNUMBER($C26)), $C26, $D26) * 10, 3))</f>
        <v/>
      </c>
      <c r="I26" s="299" t="str">
        <f>IF(Kerkuilen!D7="", "", ROUND(Kerkuilen!D7 / IF(AND(COUNT(Kerkuilen!$C7:D7) &lt;= 3, ISNUMBER($C26)), $C26, $D26) * 10, 3))</f>
        <v/>
      </c>
      <c r="J26" s="299" t="str">
        <f>IF(Kerkuilen!E7="", "", ROUND(Kerkuilen!E7 / IF(AND(COUNT(Kerkuilen!$C7:E7) &lt;= 3, ISNUMBER($C26)), $C26, $D26) * 10, 3))</f>
        <v/>
      </c>
      <c r="K26" s="299">
        <f>IF(Kerkuilen!F7="", "", ROUND(Kerkuilen!F7 / IF(AND(COUNT(Kerkuilen!$C7:F7) &lt;= 3, ISNUMBER($C26)), $C26, $D26) * 10, 3))</f>
        <v>11.667</v>
      </c>
      <c r="L26" s="299" t="str">
        <f>IF(Kerkuilen!G7="", "", ROUND(Kerkuilen!G7 / IF(AND(COUNT(Kerkuilen!$C7:G7) &lt;= 3, ISNUMBER($C26)), $C26, $D26) * 10, 3))</f>
        <v/>
      </c>
      <c r="M26" s="299">
        <f>IF(Kerkuilen!H7="", "", ROUND(Kerkuilen!H7 / IF(AND(COUNT(Kerkuilen!$C7:H7) &lt;= 3, ISNUMBER($C26)), $C26, $D26) * 10, 3))</f>
        <v>11.667</v>
      </c>
      <c r="N26" s="299" t="str">
        <f>IF(Kerkuilen!I7="", "", ROUND(Kerkuilen!I7 / IF(AND(COUNT(Kerkuilen!$C7:I7) &lt;= 3, ISNUMBER($C26)), $C26, $D26) * 10, 3))</f>
        <v/>
      </c>
      <c r="O26" s="299">
        <f>IF(Kerkuilen!J7="", "", ROUND(Kerkuilen!J7 / IF(AND(COUNT(Kerkuilen!$C7:J7) &lt;= 3, ISNUMBER($C26)), $C26, $D26) * 10, 3))</f>
        <v>6.1109999999999998</v>
      </c>
      <c r="P26" s="299" t="str">
        <f>IF(Kerkuilen!K7="", "", ROUND(Kerkuilen!K7 / IF(AND(COUNT(Kerkuilen!$C7:K7) &lt;= 3, ISNUMBER($C26)), $C26, $D26) * 10, 3))</f>
        <v/>
      </c>
      <c r="Q26" s="299" t="str">
        <f>IF(Kerkuilen!L7="", "", ROUND(Kerkuilen!L7 / IF(AND(COUNT(Kerkuilen!$C7:L7) &lt;= 3, ISNUMBER($C26)), $C26, $D26) * 10, 3))</f>
        <v/>
      </c>
      <c r="R26" s="299" t="str">
        <f>IF(Kerkuilen!M7="", "", ROUND(Kerkuilen!M7 / IF(AND(COUNT(Kerkuilen!$C7:M7) &lt;= 3, ISNUMBER($C26)), $C26, $D26) * 10, 3))</f>
        <v/>
      </c>
      <c r="S26" s="299" t="str">
        <f>IF(Kerkuilen!N7="", "", ROUND(Kerkuilen!N7 / IF(AND(COUNT(Kerkuilen!$C7:N7) &lt;= 3, ISNUMBER($C26)), $C26, $D26) * 10, 3))</f>
        <v/>
      </c>
      <c r="T26" s="299" t="str">
        <f>IF(Kerkuilen!O7="", "", ROUND(Kerkuilen!O7 / IF(AND(COUNT(Kerkuilen!$C7:O7) &lt;= 3, ISNUMBER($C26)), $C26, $D26) * 10, 3))</f>
        <v/>
      </c>
      <c r="U26" s="299" t="str">
        <f>IF(Kerkuilen!U7="", "", ROUND(Kerkuilen!U7 / IF(AND(COUNT(Kerkuilen!$C7:$O7,Kerkuilen!$U7:U7) &lt;= 3, ISNUMBER($C26)), $C26, $E26) * 10, 3))</f>
        <v/>
      </c>
      <c r="V26" s="299" t="str">
        <f>IF(Kerkuilen!V7="", "", ROUND(Kerkuilen!V7 / IF(AND(COUNT(Kerkuilen!$C7:$O7,Kerkuilen!$U7:V7) &lt;= 3, ISNUMBER($C26)), $C26, $E26) * 10, 3))</f>
        <v/>
      </c>
      <c r="W26" s="299" t="str">
        <f>IF(Kerkuilen!W7="", "", ROUND(Kerkuilen!W7 / IF(AND(COUNT(Kerkuilen!$C7:$O7,Kerkuilen!$U7:W7) &lt;= 3, ISNUMBER($C26)), $C26, $E26) * 10, 3))</f>
        <v/>
      </c>
      <c r="X26" s="299" t="str">
        <f>IF(Kerkuilen!X7="", "", ROUND(Kerkuilen!X7 / IF(AND(COUNT(Kerkuilen!$C7:$O7,Kerkuilen!$U7:X7) &lt;= 3, ISNUMBER($C26)), $C26, $E26) * 10, 3))</f>
        <v/>
      </c>
      <c r="Y26" s="299" t="str">
        <f>IF(Kerkuilen!Y7="", "", ROUND(Kerkuilen!Y7 / IF(AND(COUNT(Kerkuilen!$C7:$O7,Kerkuilen!$U7:Y7) &lt;= 3, ISNUMBER($C26)), $C26, $E26) * 10, 3))</f>
        <v/>
      </c>
      <c r="Z26" s="299" t="str">
        <f>IF(Kerkuilen!Z7="", "", ROUND(Kerkuilen!Z7 / IF(AND(COUNT(Kerkuilen!$C7:$O7,Kerkuilen!$U7:Z7) &lt;= 3, ISNUMBER($C26)), $C26, $E26) * 10, 3))</f>
        <v/>
      </c>
      <c r="AA26" s="299" t="str">
        <f>IF(Kerkuilen!AA7="", "", ROUND(Kerkuilen!AA7 / IF(AND(COUNT(Kerkuilen!$C7:$O7,Kerkuilen!$U7:AA7) &lt;= 3, ISNUMBER($C26)), $C26, $E26) * 10, 3))</f>
        <v/>
      </c>
      <c r="AB26" s="299" t="str">
        <f>IF(Kerkuilen!AB7="", "", ROUND(Kerkuilen!AB7 / IF(AND(COUNT(Kerkuilen!$C7:$O7,Kerkuilen!$U7:AB7) &lt;= 3, ISNUMBER($C26)), $C26, $E26) * 10, 3))</f>
        <v/>
      </c>
      <c r="AC26" s="299" t="str">
        <f>IF(Kerkuilen!AC7="", "", ROUND(Kerkuilen!AC7 / IF(AND(COUNT(Kerkuilen!$C7:$O7,Kerkuilen!$U7:AC7) &lt;= 3, ISNUMBER($C26)), $C26, $E26) * 10, 3))</f>
        <v/>
      </c>
      <c r="AD26" s="299" t="str">
        <f>IF(Kerkuilen!AD7="", "", ROUND(Kerkuilen!AD7 / IF(AND(COUNT(Kerkuilen!$C7:$O7,Kerkuilen!$U7:AD7) &lt;= 3, ISNUMBER($C26)), $C26, $E26) * 10, 3))</f>
        <v/>
      </c>
      <c r="AE26" s="299" t="str">
        <f>IF(Kerkuilen!AE7="", "", ROUND(Kerkuilen!AE7 / IF(AND(COUNT(Kerkuilen!$C7:$O7,Kerkuilen!$U7:AE7) &lt;= 3, ISNUMBER($C26)), $C26, $E26) * 10, 3))</f>
        <v/>
      </c>
      <c r="AF26" s="299" t="str">
        <f>IF(Kerkuilen!AF7="", "", ROUND(Kerkuilen!AF7 / IF(AND(COUNT(Kerkuilen!$C7:$O7,Kerkuilen!$U7:AF7) &lt;= 3, ISNUMBER($C26)), $C26, $E26) * 10, 3))</f>
        <v/>
      </c>
      <c r="AG26" s="299" t="str">
        <f>IF(Kerkuilen!AG7="", "", ROUND(Kerkuilen!AG7 / IF(AND(COUNT(Kerkuilen!$C7:$O7,Kerkuilen!$U7:AG7) &lt;= 3, ISNUMBER($C26)), $C26, $E26) * 10, 3))</f>
        <v/>
      </c>
    </row>
    <row r="27" spans="1:34" ht="16.95" customHeight="1">
      <c r="A27" s="328">
        <f>IF(Kerkuilen!AM8=0, "", Kerkuilen!AM8)</f>
        <v>4</v>
      </c>
      <c r="B27" s="329" t="str">
        <f>Kerkuilen!A8</f>
        <v xml:space="preserve">Jacobis Martin </v>
      </c>
      <c r="C27" s="330" t="str">
        <f t="shared" si="2"/>
        <v/>
      </c>
      <c r="D27" s="331">
        <f>Kerkuilen!B8</f>
        <v>24</v>
      </c>
      <c r="E27" s="331">
        <f>Kerkuilen!T8</f>
        <v>24</v>
      </c>
      <c r="F27" s="297">
        <f>IF(Kerkuilen!AL8=0," ",SUM(H27:AG27))</f>
        <v>47.917000000000002</v>
      </c>
      <c r="G27" s="332"/>
      <c r="H27" s="299">
        <f>IF(Kerkuilen!C8="", "", ROUND(Kerkuilen!C8 / IF(AND(COUNT(Kerkuilen!$C8:C8) &lt;= 3, ISNUMBER($C27)), $C27, $D27) * 10, 3))</f>
        <v>11.25</v>
      </c>
      <c r="I27" s="299" t="str">
        <f>IF(Kerkuilen!D8="", "", ROUND(Kerkuilen!D8 / IF(AND(COUNT(Kerkuilen!$C8:D8) &lt;= 3, ISNUMBER($C27)), $C27, $D27) * 10, 3))</f>
        <v/>
      </c>
      <c r="J27" s="299">
        <f>IF(Kerkuilen!E8="", "", ROUND(Kerkuilen!E8 / IF(AND(COUNT(Kerkuilen!$C8:E8) &lt;= 3, ISNUMBER($C27)), $C27, $D27) * 10, 3))</f>
        <v>12.917</v>
      </c>
      <c r="K27" s="299" t="str">
        <f>IF(Kerkuilen!F8="", "", ROUND(Kerkuilen!F8 / IF(AND(COUNT(Kerkuilen!$C8:F8) &lt;= 3, ISNUMBER($C27)), $C27, $D27) * 10, 3))</f>
        <v/>
      </c>
      <c r="L27" s="299">
        <f>IF(Kerkuilen!G8="", "", ROUND(Kerkuilen!G8 / IF(AND(COUNT(Kerkuilen!$C8:G8) &lt;= 3, ISNUMBER($C27)), $C27, $D27) * 10, 3))</f>
        <v>12.917</v>
      </c>
      <c r="M27" s="299" t="str">
        <f>IF(Kerkuilen!H8="", "", ROUND(Kerkuilen!H8 / IF(AND(COUNT(Kerkuilen!$C8:H8) &lt;= 3, ISNUMBER($C27)), $C27, $D27) * 10, 3))</f>
        <v/>
      </c>
      <c r="N27" s="299" t="str">
        <f>IF(Kerkuilen!I8="", "", ROUND(Kerkuilen!I8 / IF(AND(COUNT(Kerkuilen!$C8:I8) &lt;= 3, ISNUMBER($C27)), $C27, $D27) * 10, 3))</f>
        <v/>
      </c>
      <c r="O27" s="299">
        <f>IF(Kerkuilen!J8="", "", ROUND(Kerkuilen!J8 / IF(AND(COUNT(Kerkuilen!$C8:J8) &lt;= 3, ISNUMBER($C27)), $C27, $D27) * 10, 3))</f>
        <v>10.833</v>
      </c>
      <c r="P27" s="299" t="str">
        <f>IF(Kerkuilen!K8="", "", ROUND(Kerkuilen!K8 / IF(AND(COUNT(Kerkuilen!$C8:K8) &lt;= 3, ISNUMBER($C27)), $C27, $D27) * 10, 3))</f>
        <v/>
      </c>
      <c r="Q27" s="299" t="str">
        <f>IF(Kerkuilen!L8="", "", ROUND(Kerkuilen!L8 / IF(AND(COUNT(Kerkuilen!$C8:L8) &lt;= 3, ISNUMBER($C27)), $C27, $D27) * 10, 3))</f>
        <v/>
      </c>
      <c r="R27" s="299" t="str">
        <f>IF(Kerkuilen!M8="", "", ROUND(Kerkuilen!M8 / IF(AND(COUNT(Kerkuilen!$C8:M8) &lt;= 3, ISNUMBER($C27)), $C27, $D27) * 10, 3))</f>
        <v/>
      </c>
      <c r="S27" s="299" t="str">
        <f>IF(Kerkuilen!N8="", "", ROUND(Kerkuilen!N8 / IF(AND(COUNT(Kerkuilen!$C8:N8) &lt;= 3, ISNUMBER($C27)), $C27, $D27) * 10, 3))</f>
        <v/>
      </c>
      <c r="T27" s="299" t="str">
        <f>IF(Kerkuilen!O8="", "", ROUND(Kerkuilen!O8 / IF(AND(COUNT(Kerkuilen!$C8:O8) &lt;= 3, ISNUMBER($C27)), $C27, $D27) * 10, 3))</f>
        <v/>
      </c>
      <c r="U27" s="299" t="str">
        <f>IF(Kerkuilen!U8="", "", ROUND(Kerkuilen!U8 / IF(AND(COUNT(Kerkuilen!$C8:$O8,Kerkuilen!$U8:U8) &lt;= 3, ISNUMBER($C27)), $C27, $E27) * 10, 3))</f>
        <v/>
      </c>
      <c r="V27" s="299" t="str">
        <f>IF(Kerkuilen!V8="", "", ROUND(Kerkuilen!V8 / IF(AND(COUNT(Kerkuilen!$C8:$O8,Kerkuilen!$U8:V8) &lt;= 3, ISNUMBER($C27)), $C27, $E27) * 10, 3))</f>
        <v/>
      </c>
      <c r="W27" s="299" t="str">
        <f>IF(Kerkuilen!W8="", "", ROUND(Kerkuilen!W8 / IF(AND(COUNT(Kerkuilen!$C8:$O8,Kerkuilen!$U8:W8) &lt;= 3, ISNUMBER($C27)), $C27, $E27) * 10, 3))</f>
        <v/>
      </c>
      <c r="X27" s="299" t="str">
        <f>IF(Kerkuilen!X8="", "", ROUND(Kerkuilen!X8 / IF(AND(COUNT(Kerkuilen!$C8:$O8,Kerkuilen!$U8:X8) &lt;= 3, ISNUMBER($C27)), $C27, $E27) * 10, 3))</f>
        <v/>
      </c>
      <c r="Y27" s="299" t="str">
        <f>IF(Kerkuilen!Y8="", "", ROUND(Kerkuilen!Y8 / IF(AND(COUNT(Kerkuilen!$C8:$O8,Kerkuilen!$U8:Y8) &lt;= 3, ISNUMBER($C27)), $C27, $E27) * 10, 3))</f>
        <v/>
      </c>
      <c r="Z27" s="299" t="str">
        <f>IF(Kerkuilen!Z8="", "", ROUND(Kerkuilen!Z8 / IF(AND(COUNT(Kerkuilen!$C8:$O8,Kerkuilen!$U8:Z8) &lt;= 3, ISNUMBER($C27)), $C27, $E27) * 10, 3))</f>
        <v/>
      </c>
      <c r="AA27" s="299" t="str">
        <f>IF(Kerkuilen!AA8="", "", ROUND(Kerkuilen!AA8 / IF(AND(COUNT(Kerkuilen!$C8:$O8,Kerkuilen!$U8:AA8) &lt;= 3, ISNUMBER($C27)), $C27, $E27) * 10, 3))</f>
        <v/>
      </c>
      <c r="AB27" s="299" t="str">
        <f>IF(Kerkuilen!AB8="", "", ROUND(Kerkuilen!AB8 / IF(AND(COUNT(Kerkuilen!$C8:$O8,Kerkuilen!$U8:AB8) &lt;= 3, ISNUMBER($C27)), $C27, $E27) * 10, 3))</f>
        <v/>
      </c>
      <c r="AC27" s="299" t="str">
        <f>IF(Kerkuilen!AC8="", "", ROUND(Kerkuilen!AC8 / IF(AND(COUNT(Kerkuilen!$C8:$O8,Kerkuilen!$U8:AC8) &lt;= 3, ISNUMBER($C27)), $C27, $E27) * 10, 3))</f>
        <v/>
      </c>
      <c r="AD27" s="299" t="str">
        <f>IF(Kerkuilen!AD8="", "", ROUND(Kerkuilen!AD8 / IF(AND(COUNT(Kerkuilen!$C8:$O8,Kerkuilen!$U8:AD8) &lt;= 3, ISNUMBER($C27)), $C27, $E27) * 10, 3))</f>
        <v/>
      </c>
      <c r="AE27" s="299" t="str">
        <f>IF(Kerkuilen!AE8="", "", ROUND(Kerkuilen!AE8 / IF(AND(COUNT(Kerkuilen!$C8:$O8,Kerkuilen!$U8:AE8) &lt;= 3, ISNUMBER($C27)), $C27, $E27) * 10, 3))</f>
        <v/>
      </c>
      <c r="AF27" s="299" t="str">
        <f>IF(Kerkuilen!AF8="", "", ROUND(Kerkuilen!AF8 / IF(AND(COUNT(Kerkuilen!$C8:$O8,Kerkuilen!$U8:AF8) &lt;= 3, ISNUMBER($C27)), $C27, $E27) * 10, 3))</f>
        <v/>
      </c>
      <c r="AG27" s="299" t="str">
        <f>IF(Kerkuilen!AG8="", "", ROUND(Kerkuilen!AG8 / IF(AND(COUNT(Kerkuilen!$C8:$O8,Kerkuilen!$U8:AG8) &lt;= 3, ISNUMBER($C27)), $C27, $E27) * 10, 3))</f>
        <v/>
      </c>
    </row>
    <row r="28" spans="1:34" ht="16.95" customHeight="1">
      <c r="A28" s="328">
        <f>IF(Kerkuilen!AM9=0, "", Kerkuilen!AM9)</f>
        <v>4</v>
      </c>
      <c r="B28" s="329" t="str">
        <f>Kerkuilen!A9</f>
        <v>Lambrechts Jef</v>
      </c>
      <c r="C28" s="330" t="str">
        <f t="shared" si="2"/>
        <v/>
      </c>
      <c r="D28" s="331">
        <f>Kerkuilen!B9</f>
        <v>48</v>
      </c>
      <c r="E28" s="331">
        <f>Kerkuilen!T9</f>
        <v>48</v>
      </c>
      <c r="F28" s="297">
        <f>IF(Kerkuilen!AL9=0," ",SUM(H28:AG28))</f>
        <v>42.707999999999998</v>
      </c>
      <c r="G28" s="332"/>
      <c r="H28" s="299">
        <f>IF(Kerkuilen!C9="", "", ROUND(Kerkuilen!C9 / IF(AND(COUNT(Kerkuilen!$C9:C9) &lt;= 3, ISNUMBER($C28)), $C28, $D28) * 10, 3))</f>
        <v>10.417</v>
      </c>
      <c r="I28" s="299" t="str">
        <f>IF(Kerkuilen!D9="", "", ROUND(Kerkuilen!D9 / IF(AND(COUNT(Kerkuilen!$C9:D9) &lt;= 3, ISNUMBER($C28)), $C28, $D28) * 10, 3))</f>
        <v/>
      </c>
      <c r="J28" s="299">
        <f>IF(Kerkuilen!E9="", "", ROUND(Kerkuilen!E9 / IF(AND(COUNT(Kerkuilen!$C9:E9) &lt;= 3, ISNUMBER($C28)), $C28, $D28) * 10, 3))</f>
        <v>6.4580000000000002</v>
      </c>
      <c r="K28" s="299">
        <f>IF(Kerkuilen!F9="", "", ROUND(Kerkuilen!F9 / IF(AND(COUNT(Kerkuilen!$C9:F9) &lt;= 3, ISNUMBER($C28)), $C28, $D28) * 10, 3))</f>
        <v>14.583</v>
      </c>
      <c r="L28" s="299">
        <f>IF(Kerkuilen!G9="", "", ROUND(Kerkuilen!G9 / IF(AND(COUNT(Kerkuilen!$C9:G9) &lt;= 3, ISNUMBER($C28)), $C28, $D28) * 10, 3))</f>
        <v>11.25</v>
      </c>
      <c r="M28" s="299" t="str">
        <f>IF(Kerkuilen!H9="", "", ROUND(Kerkuilen!H9 / IF(AND(COUNT(Kerkuilen!$C9:H9) &lt;= 3, ISNUMBER($C28)), $C28, $D28) * 10, 3))</f>
        <v/>
      </c>
      <c r="N28" s="299" t="str">
        <f>IF(Kerkuilen!I9="", "", ROUND(Kerkuilen!I9 / IF(AND(COUNT(Kerkuilen!$C9:I9) &lt;= 3, ISNUMBER($C28)), $C28, $D28) * 10, 3))</f>
        <v/>
      </c>
      <c r="O28" s="299" t="str">
        <f>IF(Kerkuilen!J9="", "", ROUND(Kerkuilen!J9 / IF(AND(COUNT(Kerkuilen!$C9:J9) &lt;= 3, ISNUMBER($C28)), $C28, $D28) * 10, 3))</f>
        <v/>
      </c>
      <c r="P28" s="299" t="str">
        <f>IF(Kerkuilen!K9="", "", ROUND(Kerkuilen!K9 / IF(AND(COUNT(Kerkuilen!$C9:K9) &lt;= 3, ISNUMBER($C28)), $C28, $D28) * 10, 3))</f>
        <v/>
      </c>
      <c r="Q28" s="299" t="str">
        <f>IF(Kerkuilen!L9="", "", ROUND(Kerkuilen!L9 / IF(AND(COUNT(Kerkuilen!$C9:L9) &lt;= 3, ISNUMBER($C28)), $C28, $D28) * 10, 3))</f>
        <v/>
      </c>
      <c r="R28" s="299" t="str">
        <f>IF(Kerkuilen!M9="", "", ROUND(Kerkuilen!M9 / IF(AND(COUNT(Kerkuilen!$C9:M9) &lt;= 3, ISNUMBER($C28)), $C28, $D28) * 10, 3))</f>
        <v/>
      </c>
      <c r="S28" s="299" t="str">
        <f>IF(Kerkuilen!N9="", "", ROUND(Kerkuilen!N9 / IF(AND(COUNT(Kerkuilen!$C9:N9) &lt;= 3, ISNUMBER($C28)), $C28, $D28) * 10, 3))</f>
        <v/>
      </c>
      <c r="T28" s="299" t="str">
        <f>IF(Kerkuilen!O9="", "", ROUND(Kerkuilen!O9 / IF(AND(COUNT(Kerkuilen!$C9:O9) &lt;= 3, ISNUMBER($C28)), $C28, $D28) * 10, 3))</f>
        <v/>
      </c>
      <c r="U28" s="299" t="str">
        <f>IF(Kerkuilen!U9="", "", ROUND(Kerkuilen!U9 / IF(AND(COUNT(Kerkuilen!$C9:$O9,Kerkuilen!$U9:U9) &lt;= 3, ISNUMBER($C28)), $C28, $E28) * 10, 3))</f>
        <v/>
      </c>
      <c r="V28" s="299" t="str">
        <f>IF(Kerkuilen!V9="", "", ROUND(Kerkuilen!V9 / IF(AND(COUNT(Kerkuilen!$C9:$O9,Kerkuilen!$U9:V9) &lt;= 3, ISNUMBER($C28)), $C28, $E28) * 10, 3))</f>
        <v/>
      </c>
      <c r="W28" s="299" t="str">
        <f>IF(Kerkuilen!W9="", "", ROUND(Kerkuilen!W9 / IF(AND(COUNT(Kerkuilen!$C9:$O9,Kerkuilen!$U9:W9) &lt;= 3, ISNUMBER($C28)), $C28, $E28) * 10, 3))</f>
        <v/>
      </c>
      <c r="X28" s="299" t="str">
        <f>IF(Kerkuilen!X9="", "", ROUND(Kerkuilen!X9 / IF(AND(COUNT(Kerkuilen!$C9:$O9,Kerkuilen!$U9:X9) &lt;= 3, ISNUMBER($C28)), $C28, $E28) * 10, 3))</f>
        <v/>
      </c>
      <c r="Y28" s="299" t="str">
        <f>IF(Kerkuilen!Y9="", "", ROUND(Kerkuilen!Y9 / IF(AND(COUNT(Kerkuilen!$C9:$O9,Kerkuilen!$U9:Y9) &lt;= 3, ISNUMBER($C28)), $C28, $E28) * 10, 3))</f>
        <v/>
      </c>
      <c r="Z28" s="299" t="str">
        <f>IF(Kerkuilen!Z9="", "", ROUND(Kerkuilen!Z9 / IF(AND(COUNT(Kerkuilen!$C9:$O9,Kerkuilen!$U9:Z9) &lt;= 3, ISNUMBER($C28)), $C28, $E28) * 10, 3))</f>
        <v/>
      </c>
      <c r="AA28" s="299" t="str">
        <f>IF(Kerkuilen!AA9="", "", ROUND(Kerkuilen!AA9 / IF(AND(COUNT(Kerkuilen!$C9:$O9,Kerkuilen!$U9:AA9) &lt;= 3, ISNUMBER($C28)), $C28, $E28) * 10, 3))</f>
        <v/>
      </c>
      <c r="AB28" s="299" t="str">
        <f>IF(Kerkuilen!AB9="", "", ROUND(Kerkuilen!AB9 / IF(AND(COUNT(Kerkuilen!$C9:$O9,Kerkuilen!$U9:AB9) &lt;= 3, ISNUMBER($C28)), $C28, $E28) * 10, 3))</f>
        <v/>
      </c>
      <c r="AC28" s="299" t="str">
        <f>IF(Kerkuilen!AC9="", "", ROUND(Kerkuilen!AC9 / IF(AND(COUNT(Kerkuilen!$C9:$O9,Kerkuilen!$U9:AC9) &lt;= 3, ISNUMBER($C28)), $C28, $E28) * 10, 3))</f>
        <v/>
      </c>
      <c r="AD28" s="299" t="str">
        <f>IF(Kerkuilen!AD9="", "", ROUND(Kerkuilen!AD9 / IF(AND(COUNT(Kerkuilen!$C9:$O9,Kerkuilen!$U9:AD9) &lt;= 3, ISNUMBER($C28)), $C28, $E28) * 10, 3))</f>
        <v/>
      </c>
      <c r="AE28" s="299" t="str">
        <f>IF(Kerkuilen!AE9="", "", ROUND(Kerkuilen!AE9 / IF(AND(COUNT(Kerkuilen!$C9:$O9,Kerkuilen!$U9:AE9) &lt;= 3, ISNUMBER($C28)), $C28, $E28) * 10, 3))</f>
        <v/>
      </c>
      <c r="AF28" s="299" t="str">
        <f>IF(Kerkuilen!AF9="", "", ROUND(Kerkuilen!AF9 / IF(AND(COUNT(Kerkuilen!$C9:$O9,Kerkuilen!$U9:AF9) &lt;= 3, ISNUMBER($C28)), $C28, $E28) * 10, 3))</f>
        <v/>
      </c>
      <c r="AG28" s="299" t="str">
        <f>IF(Kerkuilen!AG9="", "", ROUND(Kerkuilen!AG9 / IF(AND(COUNT(Kerkuilen!$C9:$O9,Kerkuilen!$U9:AG9) &lt;= 3, ISNUMBER($C28)), $C28, $E28) * 10, 3))</f>
        <v/>
      </c>
    </row>
    <row r="29" spans="1:34" ht="16.95" customHeight="1">
      <c r="A29" s="328">
        <f>IF(Kerkuilen!AM10=0, "", Kerkuilen!AM10)</f>
        <v>3</v>
      </c>
      <c r="B29" s="329" t="str">
        <f>Kerkuilen!A10</f>
        <v>Naulaerts Rik</v>
      </c>
      <c r="C29" s="330" t="str">
        <f t="shared" si="2"/>
        <v/>
      </c>
      <c r="D29" s="331">
        <f>Kerkuilen!B10</f>
        <v>51</v>
      </c>
      <c r="E29" s="331">
        <f>Kerkuilen!T10</f>
        <v>51</v>
      </c>
      <c r="F29" s="297">
        <f>IF(Kerkuilen!AL10=0," ",SUM(H29:AG29))</f>
        <v>30.980999999999998</v>
      </c>
      <c r="G29" s="332"/>
      <c r="H29" s="299" t="str">
        <f>IF(Kerkuilen!C10="", "", ROUND(Kerkuilen!C10 / IF(AND(COUNT(Kerkuilen!$C10:C10) &lt;= 3, ISNUMBER($C29)), $C29, $D29) * 10, 3))</f>
        <v/>
      </c>
      <c r="I29" s="299">
        <f>IF(Kerkuilen!D10="", "", ROUND(Kerkuilen!D10 / IF(AND(COUNT(Kerkuilen!$C10:D10) &lt;= 3, ISNUMBER($C29)), $C29, $D29) * 10, 3))</f>
        <v>7.4509999999999996</v>
      </c>
      <c r="J29" s="299" t="str">
        <f>IF(Kerkuilen!E10="", "", ROUND(Kerkuilen!E10 / IF(AND(COUNT(Kerkuilen!$C10:E10) &lt;= 3, ISNUMBER($C29)), $C29, $D29) * 10, 3))</f>
        <v/>
      </c>
      <c r="K29" s="299" t="str">
        <f>IF(Kerkuilen!F10="", "", ROUND(Kerkuilen!F10 / IF(AND(COUNT(Kerkuilen!$C10:F10) &lt;= 3, ISNUMBER($C29)), $C29, $D29) * 10, 3))</f>
        <v/>
      </c>
      <c r="L29" s="299" t="str">
        <f>IF(Kerkuilen!G10="", "", ROUND(Kerkuilen!G10 / IF(AND(COUNT(Kerkuilen!$C10:G10) &lt;= 3, ISNUMBER($C29)), $C29, $D29) * 10, 3))</f>
        <v/>
      </c>
      <c r="M29" s="299" t="str">
        <f>IF(Kerkuilen!H10="", "", ROUND(Kerkuilen!H10 / IF(AND(COUNT(Kerkuilen!$C10:H10) &lt;= 3, ISNUMBER($C29)), $C29, $D29) * 10, 3))</f>
        <v/>
      </c>
      <c r="N29" s="299">
        <f>IF(Kerkuilen!I10="", "", ROUND(Kerkuilen!I10 / IF(AND(COUNT(Kerkuilen!$C10:I10) &lt;= 3, ISNUMBER($C29)), $C29, $D29) * 10, 3))</f>
        <v>11.372999999999999</v>
      </c>
      <c r="O29" s="299">
        <f>IF(Kerkuilen!J10="", "", ROUND(Kerkuilen!J10 / IF(AND(COUNT(Kerkuilen!$C10:J10) &lt;= 3, ISNUMBER($C29)), $C29, $D29) * 10, 3))</f>
        <v>12.157</v>
      </c>
      <c r="P29" s="299" t="str">
        <f>IF(Kerkuilen!K10="", "", ROUND(Kerkuilen!K10 / IF(AND(COUNT(Kerkuilen!$C10:K10) &lt;= 3, ISNUMBER($C29)), $C29, $D29) * 10, 3))</f>
        <v/>
      </c>
      <c r="Q29" s="299" t="str">
        <f>IF(Kerkuilen!L10="", "", ROUND(Kerkuilen!L10 / IF(AND(COUNT(Kerkuilen!$C10:L10) &lt;= 3, ISNUMBER($C29)), $C29, $D29) * 10, 3))</f>
        <v/>
      </c>
      <c r="R29" s="299" t="str">
        <f>IF(Kerkuilen!M10="", "", ROUND(Kerkuilen!M10 / IF(AND(COUNT(Kerkuilen!$C10:M10) &lt;= 3, ISNUMBER($C29)), $C29, $D29) * 10, 3))</f>
        <v/>
      </c>
      <c r="S29" s="299" t="str">
        <f>IF(Kerkuilen!N10="", "", ROUND(Kerkuilen!N10 / IF(AND(COUNT(Kerkuilen!$C10:N10) &lt;= 3, ISNUMBER($C29)), $C29, $D29) * 10, 3))</f>
        <v/>
      </c>
      <c r="T29" s="299" t="str">
        <f>IF(Kerkuilen!O10="", "", ROUND(Kerkuilen!O10 / IF(AND(COUNT(Kerkuilen!$C10:O10) &lt;= 3, ISNUMBER($C29)), $C29, $D29) * 10, 3))</f>
        <v/>
      </c>
      <c r="U29" s="299" t="str">
        <f>IF(Kerkuilen!U10="", "", ROUND(Kerkuilen!U10 / IF(AND(COUNT(Kerkuilen!$C10:$O10,Kerkuilen!$U10:U10) &lt;= 3, ISNUMBER($C29)), $C29, $E29) * 10, 3))</f>
        <v/>
      </c>
      <c r="V29" s="299" t="str">
        <f>IF(Kerkuilen!V10="", "", ROUND(Kerkuilen!V10 / IF(AND(COUNT(Kerkuilen!$C10:$O10,Kerkuilen!$U10:V10) &lt;= 3, ISNUMBER($C29)), $C29, $E29) * 10, 3))</f>
        <v/>
      </c>
      <c r="W29" s="299" t="str">
        <f>IF(Kerkuilen!W10="", "", ROUND(Kerkuilen!W10 / IF(AND(COUNT(Kerkuilen!$C10:$O10,Kerkuilen!$U10:W10) &lt;= 3, ISNUMBER($C29)), $C29, $E29) * 10, 3))</f>
        <v/>
      </c>
      <c r="X29" s="299" t="str">
        <f>IF(Kerkuilen!X10="", "", ROUND(Kerkuilen!X10 / IF(AND(COUNT(Kerkuilen!$C10:$O10,Kerkuilen!$U10:X10) &lt;= 3, ISNUMBER($C29)), $C29, $E29) * 10, 3))</f>
        <v/>
      </c>
      <c r="Y29" s="299" t="str">
        <f>IF(Kerkuilen!Y10="", "", ROUND(Kerkuilen!Y10 / IF(AND(COUNT(Kerkuilen!$C10:$O10,Kerkuilen!$U10:Y10) &lt;= 3, ISNUMBER($C29)), $C29, $E29) * 10, 3))</f>
        <v/>
      </c>
      <c r="Z29" s="299" t="str">
        <f>IF(Kerkuilen!Z10="", "", ROUND(Kerkuilen!Z10 / IF(AND(COUNT(Kerkuilen!$C10:$O10,Kerkuilen!$U10:Z10) &lt;= 3, ISNUMBER($C29)), $C29, $E29) * 10, 3))</f>
        <v/>
      </c>
      <c r="AA29" s="299" t="str">
        <f>IF(Kerkuilen!AA10="", "", ROUND(Kerkuilen!AA10 / IF(AND(COUNT(Kerkuilen!$C10:$O10,Kerkuilen!$U10:AA10) &lt;= 3, ISNUMBER($C29)), $C29, $E29) * 10, 3))</f>
        <v/>
      </c>
      <c r="AB29" s="299" t="str">
        <f>IF(Kerkuilen!AB10="", "", ROUND(Kerkuilen!AB10 / IF(AND(COUNT(Kerkuilen!$C10:$O10,Kerkuilen!$U10:AB10) &lt;= 3, ISNUMBER($C29)), $C29, $E29) * 10, 3))</f>
        <v/>
      </c>
      <c r="AC29" s="299" t="str">
        <f>IF(Kerkuilen!AC10="", "", ROUND(Kerkuilen!AC10 / IF(AND(COUNT(Kerkuilen!$C10:$O10,Kerkuilen!$U10:AC10) &lt;= 3, ISNUMBER($C29)), $C29, $E29) * 10, 3))</f>
        <v/>
      </c>
      <c r="AD29" s="299" t="str">
        <f>IF(Kerkuilen!AD10="", "", ROUND(Kerkuilen!AD10 / IF(AND(COUNT(Kerkuilen!$C10:$O10,Kerkuilen!$U10:AD10) &lt;= 3, ISNUMBER($C29)), $C29, $E29) * 10, 3))</f>
        <v/>
      </c>
      <c r="AE29" s="299" t="str">
        <f>IF(Kerkuilen!AE10="", "", ROUND(Kerkuilen!AE10 / IF(AND(COUNT(Kerkuilen!$C10:$O10,Kerkuilen!$U10:AE10) &lt;= 3, ISNUMBER($C29)), $C29, $E29) * 10, 3))</f>
        <v/>
      </c>
      <c r="AF29" s="299" t="str">
        <f>IF(Kerkuilen!AF10="", "", ROUND(Kerkuilen!AF10 / IF(AND(COUNT(Kerkuilen!$C10:$O10,Kerkuilen!$U10:AF10) &lt;= 3, ISNUMBER($C29)), $C29, $E29) * 10, 3))</f>
        <v/>
      </c>
      <c r="AG29" s="299" t="str">
        <f>IF(Kerkuilen!AG10="", "", ROUND(Kerkuilen!AG10 / IF(AND(COUNT(Kerkuilen!$C10:$O10,Kerkuilen!$U10:AG10) &lt;= 3, ISNUMBER($C29)), $C29, $E29) * 10, 3))</f>
        <v/>
      </c>
    </row>
    <row r="30" spans="1:34" ht="16.95" customHeight="1">
      <c r="A30" s="328">
        <f>IF(Kerkuilen!AM11=0, "", Kerkuilen!AM11)</f>
        <v>2</v>
      </c>
      <c r="B30" s="329" t="str">
        <f>Kerkuilen!A11</f>
        <v>Peeters Wies</v>
      </c>
      <c r="C30" s="330" t="str">
        <f t="shared" si="2"/>
        <v/>
      </c>
      <c r="D30" s="331">
        <f>Kerkuilen!B11</f>
        <v>26</v>
      </c>
      <c r="E30" s="331">
        <f>Kerkuilen!T11</f>
        <v>26</v>
      </c>
      <c r="F30" s="297">
        <f>IF(Kerkuilen!AL11=0," ",SUM(H30:AG30))</f>
        <v>17.692999999999998</v>
      </c>
      <c r="G30" s="332"/>
      <c r="H30" s="299" t="str">
        <f>IF(Kerkuilen!C11="", "", ROUND(Kerkuilen!C11 / IF(AND(COUNT(Kerkuilen!$C11:C11) &lt;= 3, ISNUMBER($C30)), $C30, $D30) * 10, 3))</f>
        <v/>
      </c>
      <c r="I30" s="299">
        <f>IF(Kerkuilen!D11="", "", ROUND(Kerkuilen!D11 / IF(AND(COUNT(Kerkuilen!$C11:D11) &lt;= 3, ISNUMBER($C30)), $C30, $D30) * 10, 3))</f>
        <v>7.3079999999999998</v>
      </c>
      <c r="J30" s="299" t="str">
        <f>IF(Kerkuilen!E11="", "", ROUND(Kerkuilen!E11 / IF(AND(COUNT(Kerkuilen!$C11:E11) &lt;= 3, ISNUMBER($C30)), $C30, $D30) * 10, 3))</f>
        <v/>
      </c>
      <c r="K30" s="299" t="str">
        <f>IF(Kerkuilen!F11="", "", ROUND(Kerkuilen!F11 / IF(AND(COUNT(Kerkuilen!$C11:F11) &lt;= 3, ISNUMBER($C30)), $C30, $D30) * 10, 3))</f>
        <v/>
      </c>
      <c r="L30" s="299" t="str">
        <f>IF(Kerkuilen!G11="", "", ROUND(Kerkuilen!G11 / IF(AND(COUNT(Kerkuilen!$C11:G11) &lt;= 3, ISNUMBER($C30)), $C30, $D30) * 10, 3))</f>
        <v/>
      </c>
      <c r="M30" s="299">
        <f>IF(Kerkuilen!H11="", "", ROUND(Kerkuilen!H11 / IF(AND(COUNT(Kerkuilen!$C11:H11) &lt;= 3, ISNUMBER($C30)), $C30, $D30) * 10, 3))</f>
        <v>10.385</v>
      </c>
      <c r="N30" s="299" t="str">
        <f>IF(Kerkuilen!I11="", "", ROUND(Kerkuilen!I11 / IF(AND(COUNT(Kerkuilen!$C11:I11) &lt;= 3, ISNUMBER($C30)), $C30, $D30) * 10, 3))</f>
        <v/>
      </c>
      <c r="O30" s="299" t="str">
        <f>IF(Kerkuilen!J11="", "", ROUND(Kerkuilen!J11 / IF(AND(COUNT(Kerkuilen!$C11:J11) &lt;= 3, ISNUMBER($C30)), $C30, $D30) * 10, 3))</f>
        <v/>
      </c>
      <c r="P30" s="299" t="str">
        <f>IF(Kerkuilen!K11="", "", ROUND(Kerkuilen!K11 / IF(AND(COUNT(Kerkuilen!$C11:K11) &lt;= 3, ISNUMBER($C30)), $C30, $D30) * 10, 3))</f>
        <v/>
      </c>
      <c r="Q30" s="299" t="str">
        <f>IF(Kerkuilen!L11="", "", ROUND(Kerkuilen!L11 / IF(AND(COUNT(Kerkuilen!$C11:L11) &lt;= 3, ISNUMBER($C30)), $C30, $D30) * 10, 3))</f>
        <v/>
      </c>
      <c r="R30" s="299" t="str">
        <f>IF(Kerkuilen!M11="", "", ROUND(Kerkuilen!M11 / IF(AND(COUNT(Kerkuilen!$C11:M11) &lt;= 3, ISNUMBER($C30)), $C30, $D30) * 10, 3))</f>
        <v/>
      </c>
      <c r="S30" s="299" t="str">
        <f>IF(Kerkuilen!N11="", "", ROUND(Kerkuilen!N11 / IF(AND(COUNT(Kerkuilen!$C11:N11) &lt;= 3, ISNUMBER($C30)), $C30, $D30) * 10, 3))</f>
        <v/>
      </c>
      <c r="T30" s="299" t="str">
        <f>IF(Kerkuilen!O11="", "", ROUND(Kerkuilen!O11 / IF(AND(COUNT(Kerkuilen!$C11:O11) &lt;= 3, ISNUMBER($C30)), $C30, $D30) * 10, 3))</f>
        <v/>
      </c>
      <c r="U30" s="299" t="str">
        <f>IF(Kerkuilen!U11="", "", ROUND(Kerkuilen!U11 / IF(AND(COUNT(Kerkuilen!$C11:$O11,Kerkuilen!$U11:U11) &lt;= 3, ISNUMBER($C30)), $C30, $E30) * 10, 3))</f>
        <v/>
      </c>
      <c r="V30" s="299" t="str">
        <f>IF(Kerkuilen!V11="", "", ROUND(Kerkuilen!V11 / IF(AND(COUNT(Kerkuilen!$C11:$O11,Kerkuilen!$U11:V11) &lt;= 3, ISNUMBER($C30)), $C30, $E30) * 10, 3))</f>
        <v/>
      </c>
      <c r="W30" s="299" t="str">
        <f>IF(Kerkuilen!W11="", "", ROUND(Kerkuilen!W11 / IF(AND(COUNT(Kerkuilen!$C11:$O11,Kerkuilen!$U11:W11) &lt;= 3, ISNUMBER($C30)), $C30, $E30) * 10, 3))</f>
        <v/>
      </c>
      <c r="X30" s="299" t="str">
        <f>IF(Kerkuilen!X11="", "", ROUND(Kerkuilen!X11 / IF(AND(COUNT(Kerkuilen!$C11:$O11,Kerkuilen!$U11:X11) &lt;= 3, ISNUMBER($C30)), $C30, $E30) * 10, 3))</f>
        <v/>
      </c>
      <c r="Y30" s="299" t="str">
        <f>IF(Kerkuilen!Y11="", "", ROUND(Kerkuilen!Y11 / IF(AND(COUNT(Kerkuilen!$C11:$O11,Kerkuilen!$U11:Y11) &lt;= 3, ISNUMBER($C30)), $C30, $E30) * 10, 3))</f>
        <v/>
      </c>
      <c r="Z30" s="299" t="str">
        <f>IF(Kerkuilen!Z11="", "", ROUND(Kerkuilen!Z11 / IF(AND(COUNT(Kerkuilen!$C11:$O11,Kerkuilen!$U11:Z11) &lt;= 3, ISNUMBER($C30)), $C30, $E30) * 10, 3))</f>
        <v/>
      </c>
      <c r="AA30" s="299" t="str">
        <f>IF(Kerkuilen!AA11="", "", ROUND(Kerkuilen!AA11 / IF(AND(COUNT(Kerkuilen!$C11:$O11,Kerkuilen!$U11:AA11) &lt;= 3, ISNUMBER($C30)), $C30, $E30) * 10, 3))</f>
        <v/>
      </c>
      <c r="AB30" s="299" t="str">
        <f>IF(Kerkuilen!AB11="", "", ROUND(Kerkuilen!AB11 / IF(AND(COUNT(Kerkuilen!$C11:$O11,Kerkuilen!$U11:AB11) &lt;= 3, ISNUMBER($C30)), $C30, $E30) * 10, 3))</f>
        <v/>
      </c>
      <c r="AC30" s="299" t="str">
        <f>IF(Kerkuilen!AC11="", "", ROUND(Kerkuilen!AC11 / IF(AND(COUNT(Kerkuilen!$C11:$O11,Kerkuilen!$U11:AC11) &lt;= 3, ISNUMBER($C30)), $C30, $E30) * 10, 3))</f>
        <v/>
      </c>
      <c r="AD30" s="299" t="str">
        <f>IF(Kerkuilen!AD11="", "", ROUND(Kerkuilen!AD11 / IF(AND(COUNT(Kerkuilen!$C11:$O11,Kerkuilen!$U11:AD11) &lt;= 3, ISNUMBER($C30)), $C30, $E30) * 10, 3))</f>
        <v/>
      </c>
      <c r="AE30" s="299" t="str">
        <f>IF(Kerkuilen!AE11="", "", ROUND(Kerkuilen!AE11 / IF(AND(COUNT(Kerkuilen!$C11:$O11,Kerkuilen!$U11:AE11) &lt;= 3, ISNUMBER($C30)), $C30, $E30) * 10, 3))</f>
        <v/>
      </c>
      <c r="AF30" s="299" t="str">
        <f>IF(Kerkuilen!AF11="", "", ROUND(Kerkuilen!AF11 / IF(AND(COUNT(Kerkuilen!$C11:$O11,Kerkuilen!$U11:AF11) &lt;= 3, ISNUMBER($C30)), $C30, $E30) * 10, 3))</f>
        <v/>
      </c>
      <c r="AG30" s="299" t="str">
        <f>IF(Kerkuilen!AG11="", "", ROUND(Kerkuilen!AG11 / IF(AND(COUNT(Kerkuilen!$C11:$O11,Kerkuilen!$U11:AG11) &lt;= 3, ISNUMBER($C30)), $C30, $E30) * 10, 3))</f>
        <v/>
      </c>
    </row>
    <row r="31" spans="1:34" ht="16.95" customHeight="1">
      <c r="A31" s="328">
        <f>IF(Kerkuilen!AM12=0, "", Kerkuilen!AM12)</f>
        <v>6</v>
      </c>
      <c r="B31" s="329" t="str">
        <f>Kerkuilen!A12</f>
        <v>Pleysier Luc</v>
      </c>
      <c r="C31" s="330" t="str">
        <f t="shared" si="2"/>
        <v/>
      </c>
      <c r="D31" s="331">
        <f>Kerkuilen!B12</f>
        <v>81</v>
      </c>
      <c r="E31" s="331">
        <f>Kerkuilen!T12</f>
        <v>81</v>
      </c>
      <c r="F31" s="297">
        <f>IF(Kerkuilen!AL12=0," ",SUM(H31:AG31))</f>
        <v>38.025999999999996</v>
      </c>
      <c r="G31" s="332"/>
      <c r="H31" s="299">
        <f>IF(Kerkuilen!C12="", "", ROUND(Kerkuilen!C12 / IF(AND(COUNT(Kerkuilen!$C12:C12) &lt;= 3, ISNUMBER($C31)), $C31, $D31) * 10, 3))</f>
        <v>4.8150000000000004</v>
      </c>
      <c r="I31" s="299">
        <f>IF(Kerkuilen!D12="", "", ROUND(Kerkuilen!D12 / IF(AND(COUNT(Kerkuilen!$C12:D12) &lt;= 3, ISNUMBER($C31)), $C31, $D31) * 10, 3))</f>
        <v>3.9510000000000001</v>
      </c>
      <c r="J31" s="299" t="str">
        <f>IF(Kerkuilen!E12="", "", ROUND(Kerkuilen!E12 / IF(AND(COUNT(Kerkuilen!$C12:E12) &lt;= 3, ISNUMBER($C31)), $C31, $D31) * 10, 3))</f>
        <v/>
      </c>
      <c r="K31" s="299">
        <f>IF(Kerkuilen!F12="", "", ROUND(Kerkuilen!F12 / IF(AND(COUNT(Kerkuilen!$C12:F12) &lt;= 3, ISNUMBER($C31)), $C31, $D31) * 10, 3))</f>
        <v>8.2720000000000002</v>
      </c>
      <c r="L31" s="299" t="str">
        <f>IF(Kerkuilen!G12="", "", ROUND(Kerkuilen!G12 / IF(AND(COUNT(Kerkuilen!$C12:G12) &lt;= 3, ISNUMBER($C31)), $C31, $D31) * 10, 3))</f>
        <v/>
      </c>
      <c r="M31" s="299">
        <f>IF(Kerkuilen!H12="", "", ROUND(Kerkuilen!H12 / IF(AND(COUNT(Kerkuilen!$C12:H12) &lt;= 3, ISNUMBER($C31)), $C31, $D31) * 10, 3))</f>
        <v>5.4320000000000004</v>
      </c>
      <c r="N31" s="299">
        <f>IF(Kerkuilen!I12="", "", ROUND(Kerkuilen!I12 / IF(AND(COUNT(Kerkuilen!$C12:I12) &lt;= 3, ISNUMBER($C31)), $C31, $D31) * 10, 3))</f>
        <v>7.7779999999999996</v>
      </c>
      <c r="O31" s="299">
        <f>IF(Kerkuilen!J12="", "", ROUND(Kerkuilen!J12 / IF(AND(COUNT(Kerkuilen!$C12:J12) &lt;= 3, ISNUMBER($C31)), $C31, $D31) * 10, 3))</f>
        <v>7.7779999999999996</v>
      </c>
      <c r="P31" s="299" t="str">
        <f>IF(Kerkuilen!K12="", "", ROUND(Kerkuilen!K12 / IF(AND(COUNT(Kerkuilen!$C12:K12) &lt;= 3, ISNUMBER($C31)), $C31, $D31) * 10, 3))</f>
        <v/>
      </c>
      <c r="Q31" s="299" t="str">
        <f>IF(Kerkuilen!L12="", "", ROUND(Kerkuilen!L12 / IF(AND(COUNT(Kerkuilen!$C12:L12) &lt;= 3, ISNUMBER($C31)), $C31, $D31) * 10, 3))</f>
        <v/>
      </c>
      <c r="R31" s="299" t="str">
        <f>IF(Kerkuilen!M12="", "", ROUND(Kerkuilen!M12 / IF(AND(COUNT(Kerkuilen!$C12:M12) &lt;= 3, ISNUMBER($C31)), $C31, $D31) * 10, 3))</f>
        <v/>
      </c>
      <c r="S31" s="299" t="str">
        <f>IF(Kerkuilen!N12="", "", ROUND(Kerkuilen!N12 / IF(AND(COUNT(Kerkuilen!$C12:N12) &lt;= 3, ISNUMBER($C31)), $C31, $D31) * 10, 3))</f>
        <v/>
      </c>
      <c r="T31" s="299" t="str">
        <f>IF(Kerkuilen!O12="", "", ROUND(Kerkuilen!O12 / IF(AND(COUNT(Kerkuilen!$C12:O12) &lt;= 3, ISNUMBER($C31)), $C31, $D31) * 10, 3))</f>
        <v/>
      </c>
      <c r="U31" s="299" t="str">
        <f>IF(Kerkuilen!U12="", "", ROUND(Kerkuilen!U12 / IF(AND(COUNT(Kerkuilen!$C12:$O12,Kerkuilen!$U12:U12) &lt;= 3, ISNUMBER($C31)), $C31, $E31) * 10, 3))</f>
        <v/>
      </c>
      <c r="V31" s="299" t="str">
        <f>IF(Kerkuilen!V12="", "", ROUND(Kerkuilen!V12 / IF(AND(COUNT(Kerkuilen!$C12:$O12,Kerkuilen!$U12:V12) &lt;= 3, ISNUMBER($C31)), $C31, $E31) * 10, 3))</f>
        <v/>
      </c>
      <c r="W31" s="299" t="str">
        <f>IF(Kerkuilen!W12="", "", ROUND(Kerkuilen!W12 / IF(AND(COUNT(Kerkuilen!$C12:$O12,Kerkuilen!$U12:W12) &lt;= 3, ISNUMBER($C31)), $C31, $E31) * 10, 3))</f>
        <v/>
      </c>
      <c r="X31" s="299" t="str">
        <f>IF(Kerkuilen!X12="", "", ROUND(Kerkuilen!X12 / IF(AND(COUNT(Kerkuilen!$C12:$O12,Kerkuilen!$U12:X12) &lt;= 3, ISNUMBER($C31)), $C31, $E31) * 10, 3))</f>
        <v/>
      </c>
      <c r="Y31" s="299" t="str">
        <f>IF(Kerkuilen!Y12="", "", ROUND(Kerkuilen!Y12 / IF(AND(COUNT(Kerkuilen!$C12:$O12,Kerkuilen!$U12:Y12) &lt;= 3, ISNUMBER($C31)), $C31, $E31) * 10, 3))</f>
        <v/>
      </c>
      <c r="Z31" s="299" t="str">
        <f>IF(Kerkuilen!Z12="", "", ROUND(Kerkuilen!Z12 / IF(AND(COUNT(Kerkuilen!$C12:$O12,Kerkuilen!$U12:Z12) &lt;= 3, ISNUMBER($C31)), $C31, $E31) * 10, 3))</f>
        <v/>
      </c>
      <c r="AA31" s="299" t="str">
        <f>IF(Kerkuilen!AA12="", "", ROUND(Kerkuilen!AA12 / IF(AND(COUNT(Kerkuilen!$C12:$O12,Kerkuilen!$U12:AA12) &lt;= 3, ISNUMBER($C31)), $C31, $E31) * 10, 3))</f>
        <v/>
      </c>
      <c r="AB31" s="299" t="str">
        <f>IF(Kerkuilen!AB12="", "", ROUND(Kerkuilen!AB12 / IF(AND(COUNT(Kerkuilen!$C12:$O12,Kerkuilen!$U12:AB12) &lt;= 3, ISNUMBER($C31)), $C31, $E31) * 10, 3))</f>
        <v/>
      </c>
      <c r="AC31" s="299" t="str">
        <f>IF(Kerkuilen!AC12="", "", ROUND(Kerkuilen!AC12 / IF(AND(COUNT(Kerkuilen!$C12:$O12,Kerkuilen!$U12:AC12) &lt;= 3, ISNUMBER($C31)), $C31, $E31) * 10, 3))</f>
        <v/>
      </c>
      <c r="AD31" s="299" t="str">
        <f>IF(Kerkuilen!AD12="", "", ROUND(Kerkuilen!AD12 / IF(AND(COUNT(Kerkuilen!$C12:$O12,Kerkuilen!$U12:AD12) &lt;= 3, ISNUMBER($C31)), $C31, $E31) * 10, 3))</f>
        <v/>
      </c>
      <c r="AE31" s="299" t="str">
        <f>IF(Kerkuilen!AE12="", "", ROUND(Kerkuilen!AE12 / IF(AND(COUNT(Kerkuilen!$C12:$O12,Kerkuilen!$U12:AE12) &lt;= 3, ISNUMBER($C31)), $C31, $E31) * 10, 3))</f>
        <v/>
      </c>
      <c r="AF31" s="299" t="str">
        <f>IF(Kerkuilen!AF12="", "", ROUND(Kerkuilen!AF12 / IF(AND(COUNT(Kerkuilen!$C12:$O12,Kerkuilen!$U12:AF12) &lt;= 3, ISNUMBER($C31)), $C31, $E31) * 10, 3))</f>
        <v/>
      </c>
      <c r="AG31" s="299" t="str">
        <f>IF(Kerkuilen!AG12="", "", ROUND(Kerkuilen!AG12 / IF(AND(COUNT(Kerkuilen!$C12:$O12,Kerkuilen!$U12:AG12) &lt;= 3, ISNUMBER($C31)), $C31, $E31) * 10, 3))</f>
        <v/>
      </c>
    </row>
    <row r="32" spans="1:34" ht="16.95" customHeight="1">
      <c r="A32" s="328">
        <f>IF(Kerkuilen!AM13=0, "", Kerkuilen!AM13)</f>
        <v>6</v>
      </c>
      <c r="B32" s="329" t="str">
        <f>Kerkuilen!A13</f>
        <v xml:space="preserve">Quick Gerard </v>
      </c>
      <c r="C32" s="330" t="str">
        <f t="shared" si="2"/>
        <v/>
      </c>
      <c r="D32" s="331">
        <f>Kerkuilen!B13</f>
        <v>28</v>
      </c>
      <c r="E32" s="331">
        <f>Kerkuilen!T13</f>
        <v>28</v>
      </c>
      <c r="F32" s="297">
        <f>IF(Kerkuilen!AL13=0," ",SUM(H32:AG32))</f>
        <v>51.784999999999997</v>
      </c>
      <c r="G32" s="332"/>
      <c r="H32" s="299">
        <f>IF(Kerkuilen!C13="", "", ROUND(Kerkuilen!C13 / IF(AND(COUNT(Kerkuilen!$C13:C13) &lt;= 3, ISNUMBER($C32)), $C32, $D32) * 10, 3))</f>
        <v>8.5709999999999997</v>
      </c>
      <c r="I32" s="299" t="str">
        <f>IF(Kerkuilen!D13="", "", ROUND(Kerkuilen!D13 / IF(AND(COUNT(Kerkuilen!$C13:D13) &lt;= 3, ISNUMBER($C32)), $C32, $D32) * 10, 3))</f>
        <v/>
      </c>
      <c r="J32" s="299">
        <f>IF(Kerkuilen!E13="", "", ROUND(Kerkuilen!E13 / IF(AND(COUNT(Kerkuilen!$C13:E13) &lt;= 3, ISNUMBER($C32)), $C32, $D32) * 10, 3))</f>
        <v>7.1429999999999998</v>
      </c>
      <c r="K32" s="299">
        <f>IF(Kerkuilen!F13="", "", ROUND(Kerkuilen!F13 / IF(AND(COUNT(Kerkuilen!$C13:F13) &lt;= 3, ISNUMBER($C32)), $C32, $D32) * 10, 3))</f>
        <v>5.3570000000000002</v>
      </c>
      <c r="L32" s="299">
        <f>IF(Kerkuilen!G13="", "", ROUND(Kerkuilen!G13 / IF(AND(COUNT(Kerkuilen!$C13:G13) &lt;= 3, ISNUMBER($C32)), $C32, $D32) * 10, 3))</f>
        <v>10.356999999999999</v>
      </c>
      <c r="M32" s="299">
        <f>IF(Kerkuilen!H13="", "", ROUND(Kerkuilen!H13 / IF(AND(COUNT(Kerkuilen!$C13:H13) &lt;= 3, ISNUMBER($C32)), $C32, $D32) * 10, 3))</f>
        <v>8.5709999999999997</v>
      </c>
      <c r="N32" s="299">
        <f>IF(Kerkuilen!I13="", "", ROUND(Kerkuilen!I13 / IF(AND(COUNT(Kerkuilen!$C13:I13) &lt;= 3, ISNUMBER($C32)), $C32, $D32) * 10, 3))</f>
        <v>11.786</v>
      </c>
      <c r="O32" s="299" t="str">
        <f>IF(Kerkuilen!J13="", "", ROUND(Kerkuilen!J13 / IF(AND(COUNT(Kerkuilen!$C13:J13) &lt;= 3, ISNUMBER($C32)), $C32, $D32) * 10, 3))</f>
        <v/>
      </c>
      <c r="P32" s="299" t="str">
        <f>IF(Kerkuilen!K13="", "", ROUND(Kerkuilen!K13 / IF(AND(COUNT(Kerkuilen!$C13:K13) &lt;= 3, ISNUMBER($C32)), $C32, $D32) * 10, 3))</f>
        <v/>
      </c>
      <c r="Q32" s="299" t="str">
        <f>IF(Kerkuilen!L13="", "", ROUND(Kerkuilen!L13 / IF(AND(COUNT(Kerkuilen!$C13:L13) &lt;= 3, ISNUMBER($C32)), $C32, $D32) * 10, 3))</f>
        <v/>
      </c>
      <c r="R32" s="299" t="str">
        <f>IF(Kerkuilen!M13="", "", ROUND(Kerkuilen!M13 / IF(AND(COUNT(Kerkuilen!$C13:M13) &lt;= 3, ISNUMBER($C32)), $C32, $D32) * 10, 3))</f>
        <v/>
      </c>
      <c r="S32" s="299" t="str">
        <f>IF(Kerkuilen!N13="", "", ROUND(Kerkuilen!N13 / IF(AND(COUNT(Kerkuilen!$C13:N13) &lt;= 3, ISNUMBER($C32)), $C32, $D32) * 10, 3))</f>
        <v/>
      </c>
      <c r="T32" s="299" t="str">
        <f>IF(Kerkuilen!O13="", "", ROUND(Kerkuilen!O13 / IF(AND(COUNT(Kerkuilen!$C13:O13) &lt;= 3, ISNUMBER($C32)), $C32, $D32) * 10, 3))</f>
        <v/>
      </c>
      <c r="U32" s="299" t="str">
        <f>IF(Kerkuilen!U13="", "", ROUND(Kerkuilen!U13 / IF(AND(COUNT(Kerkuilen!$C13:$O13,Kerkuilen!$U13:U13) &lt;= 3, ISNUMBER($C32)), $C32, $E32) * 10, 3))</f>
        <v/>
      </c>
      <c r="V32" s="299" t="str">
        <f>IF(Kerkuilen!V13="", "", ROUND(Kerkuilen!V13 / IF(AND(COUNT(Kerkuilen!$C13:$O13,Kerkuilen!$U13:V13) &lt;= 3, ISNUMBER($C32)), $C32, $E32) * 10, 3))</f>
        <v/>
      </c>
      <c r="W32" s="299" t="str">
        <f>IF(Kerkuilen!W13="", "", ROUND(Kerkuilen!W13 / IF(AND(COUNT(Kerkuilen!$C13:$O13,Kerkuilen!$U13:W13) &lt;= 3, ISNUMBER($C32)), $C32, $E32) * 10, 3))</f>
        <v/>
      </c>
      <c r="X32" s="299" t="str">
        <f>IF(Kerkuilen!X13="", "", ROUND(Kerkuilen!X13 / IF(AND(COUNT(Kerkuilen!$C13:$O13,Kerkuilen!$U13:X13) &lt;= 3, ISNUMBER($C32)), $C32, $E32) * 10, 3))</f>
        <v/>
      </c>
      <c r="Y32" s="299" t="str">
        <f>IF(Kerkuilen!Y13="", "", ROUND(Kerkuilen!Y13 / IF(AND(COUNT(Kerkuilen!$C13:$O13,Kerkuilen!$U13:Y13) &lt;= 3, ISNUMBER($C32)), $C32, $E32) * 10, 3))</f>
        <v/>
      </c>
      <c r="Z32" s="299" t="str">
        <f>IF(Kerkuilen!Z13="", "", ROUND(Kerkuilen!Z13 / IF(AND(COUNT(Kerkuilen!$C13:$O13,Kerkuilen!$U13:Z13) &lt;= 3, ISNUMBER($C32)), $C32, $E32) * 10, 3))</f>
        <v/>
      </c>
      <c r="AA32" s="299" t="str">
        <f>IF(Kerkuilen!AA13="", "", ROUND(Kerkuilen!AA13 / IF(AND(COUNT(Kerkuilen!$C13:$O13,Kerkuilen!$U13:AA13) &lt;= 3, ISNUMBER($C32)), $C32, $E32) * 10, 3))</f>
        <v/>
      </c>
      <c r="AB32" s="299" t="str">
        <f>IF(Kerkuilen!AB13="", "", ROUND(Kerkuilen!AB13 / IF(AND(COUNT(Kerkuilen!$C13:$O13,Kerkuilen!$U13:AB13) &lt;= 3, ISNUMBER($C32)), $C32, $E32) * 10, 3))</f>
        <v/>
      </c>
      <c r="AC32" s="299" t="str">
        <f>IF(Kerkuilen!AC13="", "", ROUND(Kerkuilen!AC13 / IF(AND(COUNT(Kerkuilen!$C13:$O13,Kerkuilen!$U13:AC13) &lt;= 3, ISNUMBER($C32)), $C32, $E32) * 10, 3))</f>
        <v/>
      </c>
      <c r="AD32" s="299" t="str">
        <f>IF(Kerkuilen!AD13="", "", ROUND(Kerkuilen!AD13 / IF(AND(COUNT(Kerkuilen!$C13:$O13,Kerkuilen!$U13:AD13) &lt;= 3, ISNUMBER($C32)), $C32, $E32) * 10, 3))</f>
        <v/>
      </c>
      <c r="AE32" s="299" t="str">
        <f>IF(Kerkuilen!AE13="", "", ROUND(Kerkuilen!AE13 / IF(AND(COUNT(Kerkuilen!$C13:$O13,Kerkuilen!$U13:AE13) &lt;= 3, ISNUMBER($C32)), $C32, $E32) * 10, 3))</f>
        <v/>
      </c>
      <c r="AF32" s="299" t="str">
        <f>IF(Kerkuilen!AF13="", "", ROUND(Kerkuilen!AF13 / IF(AND(COUNT(Kerkuilen!$C13:$O13,Kerkuilen!$U13:AF13) &lt;= 3, ISNUMBER($C32)), $C32, $E32) * 10, 3))</f>
        <v/>
      </c>
      <c r="AG32" s="299" t="str">
        <f>IF(Kerkuilen!AG13="", "", ROUND(Kerkuilen!AG13 / IF(AND(COUNT(Kerkuilen!$C13:$O13,Kerkuilen!$U13:AG13) &lt;= 3, ISNUMBER($C32)), $C32, $E32) * 10, 3))</f>
        <v/>
      </c>
    </row>
    <row r="33" spans="1:33" ht="16.95" customHeight="1">
      <c r="A33" s="328">
        <f>IF(Kerkuilen!AM14=0, "", Kerkuilen!AM14)</f>
        <v>3</v>
      </c>
      <c r="B33" s="333" t="str">
        <f>Kerkuilen!A14</f>
        <v>Schrooyen Jef</v>
      </c>
      <c r="C33" s="330" t="str">
        <f t="shared" si="2"/>
        <v/>
      </c>
      <c r="D33" s="331">
        <f>Kerkuilen!B14</f>
        <v>49</v>
      </c>
      <c r="E33" s="331">
        <f>Kerkuilen!T14</f>
        <v>49</v>
      </c>
      <c r="F33" s="297">
        <f>IF(Kerkuilen!AL14=0," ",SUM(H33:AG33))</f>
        <v>36.734999999999999</v>
      </c>
      <c r="G33" s="332"/>
      <c r="H33" s="299">
        <f>IF(Kerkuilen!C14="", "", ROUND(Kerkuilen!C14 / IF(AND(COUNT(Kerkuilen!$C14:C14) &lt;= 3, ISNUMBER($C33)), $C33, $D33) * 10, 3))</f>
        <v>14.898</v>
      </c>
      <c r="I33" s="299">
        <f>IF(Kerkuilen!D14="", "", ROUND(Kerkuilen!D14 / IF(AND(COUNT(Kerkuilen!$C14:D14) &lt;= 3, ISNUMBER($C33)), $C33, $D33) * 10, 3))</f>
        <v>11.632999999999999</v>
      </c>
      <c r="J33" s="299" t="str">
        <f>IF(Kerkuilen!E14="", "", ROUND(Kerkuilen!E14 / IF(AND(COUNT(Kerkuilen!$C14:E14) &lt;= 3, ISNUMBER($C33)), $C33, $D33) * 10, 3))</f>
        <v/>
      </c>
      <c r="K33" s="299" t="str">
        <f>IF(Kerkuilen!F14="", "", ROUND(Kerkuilen!F14 / IF(AND(COUNT(Kerkuilen!$C14:F14) &lt;= 3, ISNUMBER($C33)), $C33, $D33) * 10, 3))</f>
        <v/>
      </c>
      <c r="L33" s="299" t="str">
        <f>IF(Kerkuilen!G14="", "", ROUND(Kerkuilen!G14 / IF(AND(COUNT(Kerkuilen!$C14:G14) &lt;= 3, ISNUMBER($C33)), $C33, $D33) * 10, 3))</f>
        <v/>
      </c>
      <c r="M33" s="299">
        <f>IF(Kerkuilen!H14="", "", ROUND(Kerkuilen!H14 / IF(AND(COUNT(Kerkuilen!$C14:H14) &lt;= 3, ISNUMBER($C33)), $C33, $D33) * 10, 3))</f>
        <v>10.204000000000001</v>
      </c>
      <c r="N33" s="299" t="str">
        <f>IF(Kerkuilen!I14="", "", ROUND(Kerkuilen!I14 / IF(AND(COUNT(Kerkuilen!$C14:I14) &lt;= 3, ISNUMBER($C33)), $C33, $D33) * 10, 3))</f>
        <v/>
      </c>
      <c r="O33" s="299" t="str">
        <f>IF(Kerkuilen!J14="", "", ROUND(Kerkuilen!J14 / IF(AND(COUNT(Kerkuilen!$C14:J14) &lt;= 3, ISNUMBER($C33)), $C33, $D33) * 10, 3))</f>
        <v/>
      </c>
      <c r="P33" s="299" t="str">
        <f>IF(Kerkuilen!K14="", "", ROUND(Kerkuilen!K14 / IF(AND(COUNT(Kerkuilen!$C14:K14) &lt;= 3, ISNUMBER($C33)), $C33, $D33) * 10, 3))</f>
        <v/>
      </c>
      <c r="Q33" s="299" t="str">
        <f>IF(Kerkuilen!L14="", "", ROUND(Kerkuilen!L14 / IF(AND(COUNT(Kerkuilen!$C14:L14) &lt;= 3, ISNUMBER($C33)), $C33, $D33) * 10, 3))</f>
        <v/>
      </c>
      <c r="R33" s="299" t="str">
        <f>IF(Kerkuilen!M14="", "", ROUND(Kerkuilen!M14 / IF(AND(COUNT(Kerkuilen!$C14:M14) &lt;= 3, ISNUMBER($C33)), $C33, $D33) * 10, 3))</f>
        <v/>
      </c>
      <c r="S33" s="299" t="str">
        <f>IF(Kerkuilen!N14="", "", ROUND(Kerkuilen!N14 / IF(AND(COUNT(Kerkuilen!$C14:N14) &lt;= 3, ISNUMBER($C33)), $C33, $D33) * 10, 3))</f>
        <v/>
      </c>
      <c r="T33" s="299" t="str">
        <f>IF(Kerkuilen!O14="", "", ROUND(Kerkuilen!O14 / IF(AND(COUNT(Kerkuilen!$C14:O14) &lt;= 3, ISNUMBER($C33)), $C33, $D33) * 10, 3))</f>
        <v/>
      </c>
      <c r="U33" s="299" t="str">
        <f>IF(Kerkuilen!U14="", "", ROUND(Kerkuilen!U14 / IF(AND(COUNT(Kerkuilen!$C14:$O14,Kerkuilen!$U14:U14) &lt;= 3, ISNUMBER($C33)), $C33, $E33) * 10, 3))</f>
        <v/>
      </c>
      <c r="V33" s="299" t="str">
        <f>IF(Kerkuilen!V14="", "", ROUND(Kerkuilen!V14 / IF(AND(COUNT(Kerkuilen!$C14:$O14,Kerkuilen!$U14:V14) &lt;= 3, ISNUMBER($C33)), $C33, $E33) * 10, 3))</f>
        <v/>
      </c>
      <c r="W33" s="299" t="str">
        <f>IF(Kerkuilen!W14="", "", ROUND(Kerkuilen!W14 / IF(AND(COUNT(Kerkuilen!$C14:$O14,Kerkuilen!$U14:W14) &lt;= 3, ISNUMBER($C33)), $C33, $E33) * 10, 3))</f>
        <v/>
      </c>
      <c r="X33" s="299" t="str">
        <f>IF(Kerkuilen!X14="", "", ROUND(Kerkuilen!X14 / IF(AND(COUNT(Kerkuilen!$C14:$O14,Kerkuilen!$U14:X14) &lt;= 3, ISNUMBER($C33)), $C33, $E33) * 10, 3))</f>
        <v/>
      </c>
      <c r="Y33" s="299" t="str">
        <f>IF(Kerkuilen!Y14="", "", ROUND(Kerkuilen!Y14 / IF(AND(COUNT(Kerkuilen!$C14:$O14,Kerkuilen!$U14:Y14) &lt;= 3, ISNUMBER($C33)), $C33, $E33) * 10, 3))</f>
        <v/>
      </c>
      <c r="Z33" s="299" t="str">
        <f>IF(Kerkuilen!Z14="", "", ROUND(Kerkuilen!Z14 / IF(AND(COUNT(Kerkuilen!$C14:$O14,Kerkuilen!$U14:Z14) &lt;= 3, ISNUMBER($C33)), $C33, $E33) * 10, 3))</f>
        <v/>
      </c>
      <c r="AA33" s="299" t="str">
        <f>IF(Kerkuilen!AA14="", "", ROUND(Kerkuilen!AA14 / IF(AND(COUNT(Kerkuilen!$C14:$O14,Kerkuilen!$U14:AA14) &lt;= 3, ISNUMBER($C33)), $C33, $E33) * 10, 3))</f>
        <v/>
      </c>
      <c r="AB33" s="299" t="str">
        <f>IF(Kerkuilen!AB14="", "", ROUND(Kerkuilen!AB14 / IF(AND(COUNT(Kerkuilen!$C14:$O14,Kerkuilen!$U14:AB14) &lt;= 3, ISNUMBER($C33)), $C33, $E33) * 10, 3))</f>
        <v/>
      </c>
      <c r="AC33" s="299" t="str">
        <f>IF(Kerkuilen!AC14="", "", ROUND(Kerkuilen!AC14 / IF(AND(COUNT(Kerkuilen!$C14:$O14,Kerkuilen!$U14:AC14) &lt;= 3, ISNUMBER($C33)), $C33, $E33) * 10, 3))</f>
        <v/>
      </c>
      <c r="AD33" s="299" t="str">
        <f>IF(Kerkuilen!AD14="", "", ROUND(Kerkuilen!AD14 / IF(AND(COUNT(Kerkuilen!$C14:$O14,Kerkuilen!$U14:AD14) &lt;= 3, ISNUMBER($C33)), $C33, $E33) * 10, 3))</f>
        <v/>
      </c>
      <c r="AE33" s="299" t="str">
        <f>IF(Kerkuilen!AE14="", "", ROUND(Kerkuilen!AE14 / IF(AND(COUNT(Kerkuilen!$C14:$O14,Kerkuilen!$U14:AE14) &lt;= 3, ISNUMBER($C33)), $C33, $E33) * 10, 3))</f>
        <v/>
      </c>
      <c r="AF33" s="299" t="str">
        <f>IF(Kerkuilen!AF14="", "", ROUND(Kerkuilen!AF14 / IF(AND(COUNT(Kerkuilen!$C14:$O14,Kerkuilen!$U14:AF14) &lt;= 3, ISNUMBER($C33)), $C33, $E33) * 10, 3))</f>
        <v/>
      </c>
      <c r="AG33" s="299" t="str">
        <f>IF(Kerkuilen!AG14="", "", ROUND(Kerkuilen!AG14 / IF(AND(COUNT(Kerkuilen!$C14:$O14,Kerkuilen!$U14:AG14) &lt;= 3, ISNUMBER($C33)), $C33, $E33) * 10, 3))</f>
        <v/>
      </c>
    </row>
    <row r="34" spans="1:33" ht="16.95" customHeight="1">
      <c r="A34" s="328">
        <f>IF(Kerkuilen!AM15=0, "", Kerkuilen!AM15)</f>
        <v>2</v>
      </c>
      <c r="B34" s="329" t="str">
        <f>Kerkuilen!A15</f>
        <v>Uytdewilligen Hubert</v>
      </c>
      <c r="C34" s="330" t="str">
        <f t="shared" si="2"/>
        <v/>
      </c>
      <c r="D34" s="331">
        <f>Kerkuilen!B15</f>
        <v>33</v>
      </c>
      <c r="E34" s="331">
        <f>Kerkuilen!T15</f>
        <v>33</v>
      </c>
      <c r="F34" s="297">
        <f>IF(Kerkuilen!AL15=0," ",SUM(H34:AG34))</f>
        <v>24.242000000000001</v>
      </c>
      <c r="G34" s="332"/>
      <c r="H34" s="299" t="str">
        <f>IF(Kerkuilen!C15="", "", ROUND(Kerkuilen!C15 / IF(AND(COUNT(Kerkuilen!$C15:C15) &lt;= 3, ISNUMBER($C34)), $C34, $D34) * 10, 3))</f>
        <v/>
      </c>
      <c r="I34" s="299" t="str">
        <f>IF(Kerkuilen!D15="", "", ROUND(Kerkuilen!D15 / IF(AND(COUNT(Kerkuilen!$C15:D15) &lt;= 3, ISNUMBER($C34)), $C34, $D34) * 10, 3))</f>
        <v/>
      </c>
      <c r="J34" s="299">
        <f>IF(Kerkuilen!E15="", "", ROUND(Kerkuilen!E15 / IF(AND(COUNT(Kerkuilen!$C15:E15) &lt;= 3, ISNUMBER($C34)), $C34, $D34) * 10, 3))</f>
        <v>10</v>
      </c>
      <c r="K34" s="299" t="str">
        <f>IF(Kerkuilen!F15="", "", ROUND(Kerkuilen!F15 / IF(AND(COUNT(Kerkuilen!$C15:F15) &lt;= 3, ISNUMBER($C34)), $C34, $D34) * 10, 3))</f>
        <v/>
      </c>
      <c r="L34" s="299" t="str">
        <f>IF(Kerkuilen!G15="", "", ROUND(Kerkuilen!G15 / IF(AND(COUNT(Kerkuilen!$C15:G15) &lt;= 3, ISNUMBER($C34)), $C34, $D34) * 10, 3))</f>
        <v/>
      </c>
      <c r="M34" s="299" t="str">
        <f>IF(Kerkuilen!H15="", "", ROUND(Kerkuilen!H15 / IF(AND(COUNT(Kerkuilen!$C15:H15) &lt;= 3, ISNUMBER($C34)), $C34, $D34) * 10, 3))</f>
        <v/>
      </c>
      <c r="N34" s="299">
        <f>IF(Kerkuilen!I15="", "", ROUND(Kerkuilen!I15 / IF(AND(COUNT(Kerkuilen!$C15:I15) &lt;= 3, ISNUMBER($C34)), $C34, $D34) * 10, 3))</f>
        <v>14.242000000000001</v>
      </c>
      <c r="O34" s="299" t="str">
        <f>IF(Kerkuilen!J15="", "", ROUND(Kerkuilen!J15 / IF(AND(COUNT(Kerkuilen!$C15:J15) &lt;= 3, ISNUMBER($C34)), $C34, $D34) * 10, 3))</f>
        <v/>
      </c>
      <c r="P34" s="299" t="str">
        <f>IF(Kerkuilen!K15="", "", ROUND(Kerkuilen!K15 / IF(AND(COUNT(Kerkuilen!$C15:K15) &lt;= 3, ISNUMBER($C34)), $C34, $D34) * 10, 3))</f>
        <v/>
      </c>
      <c r="Q34" s="299" t="str">
        <f>IF(Kerkuilen!L15="", "", ROUND(Kerkuilen!L15 / IF(AND(COUNT(Kerkuilen!$C15:L15) &lt;= 3, ISNUMBER($C34)), $C34, $D34) * 10, 3))</f>
        <v/>
      </c>
      <c r="R34" s="299" t="str">
        <f>IF(Kerkuilen!M15="", "", ROUND(Kerkuilen!M15 / IF(AND(COUNT(Kerkuilen!$C15:M15) &lt;= 3, ISNUMBER($C34)), $C34, $D34) * 10, 3))</f>
        <v/>
      </c>
      <c r="S34" s="299" t="str">
        <f>IF(Kerkuilen!N15="", "", ROUND(Kerkuilen!N15 / IF(AND(COUNT(Kerkuilen!$C15:N15) &lt;= 3, ISNUMBER($C34)), $C34, $D34) * 10, 3))</f>
        <v/>
      </c>
      <c r="T34" s="299" t="str">
        <f>IF(Kerkuilen!O15="", "", ROUND(Kerkuilen!O15 / IF(AND(COUNT(Kerkuilen!$C15:O15) &lt;= 3, ISNUMBER($C34)), $C34, $D34) * 10, 3))</f>
        <v/>
      </c>
      <c r="U34" s="299" t="str">
        <f>IF(Kerkuilen!U15="", "", ROUND(Kerkuilen!U15 / IF(AND(COUNT(Kerkuilen!$C15:$O15,Kerkuilen!$U15:U15) &lt;= 3, ISNUMBER($C34)), $C34, $E34) * 10, 3))</f>
        <v/>
      </c>
      <c r="V34" s="299" t="str">
        <f>IF(Kerkuilen!V15="", "", ROUND(Kerkuilen!V15 / IF(AND(COUNT(Kerkuilen!$C15:$O15,Kerkuilen!$U15:V15) &lt;= 3, ISNUMBER($C34)), $C34, $E34) * 10, 3))</f>
        <v/>
      </c>
      <c r="W34" s="299" t="str">
        <f>IF(Kerkuilen!W15="", "", ROUND(Kerkuilen!W15 / IF(AND(COUNT(Kerkuilen!$C15:$O15,Kerkuilen!$U15:W15) &lt;= 3, ISNUMBER($C34)), $C34, $E34) * 10, 3))</f>
        <v/>
      </c>
      <c r="X34" s="299" t="str">
        <f>IF(Kerkuilen!X15="", "", ROUND(Kerkuilen!X15 / IF(AND(COUNT(Kerkuilen!$C15:$O15,Kerkuilen!$U15:X15) &lt;= 3, ISNUMBER($C34)), $C34, $E34) * 10, 3))</f>
        <v/>
      </c>
      <c r="Y34" s="299" t="str">
        <f>IF(Kerkuilen!Y15="", "", ROUND(Kerkuilen!Y15 / IF(AND(COUNT(Kerkuilen!$C15:$O15,Kerkuilen!$U15:Y15) &lt;= 3, ISNUMBER($C34)), $C34, $E34) * 10, 3))</f>
        <v/>
      </c>
      <c r="Z34" s="299" t="str">
        <f>IF(Kerkuilen!Z15="", "", ROUND(Kerkuilen!Z15 / IF(AND(COUNT(Kerkuilen!$C15:$O15,Kerkuilen!$U15:Z15) &lt;= 3, ISNUMBER($C34)), $C34, $E34) * 10, 3))</f>
        <v/>
      </c>
      <c r="AA34" s="299" t="str">
        <f>IF(Kerkuilen!AA15="", "", ROUND(Kerkuilen!AA15 / IF(AND(COUNT(Kerkuilen!$C15:$O15,Kerkuilen!$U15:AA15) &lt;= 3, ISNUMBER($C34)), $C34, $E34) * 10, 3))</f>
        <v/>
      </c>
      <c r="AB34" s="299" t="str">
        <f>IF(Kerkuilen!AB15="", "", ROUND(Kerkuilen!AB15 / IF(AND(COUNT(Kerkuilen!$C15:$O15,Kerkuilen!$U15:AB15) &lt;= 3, ISNUMBER($C34)), $C34, $E34) * 10, 3))</f>
        <v/>
      </c>
      <c r="AC34" s="299" t="str">
        <f>IF(Kerkuilen!AC15="", "", ROUND(Kerkuilen!AC15 / IF(AND(COUNT(Kerkuilen!$C15:$O15,Kerkuilen!$U15:AC15) &lt;= 3, ISNUMBER($C34)), $C34, $E34) * 10, 3))</f>
        <v/>
      </c>
      <c r="AD34" s="299" t="str">
        <f>IF(Kerkuilen!AD15="", "", ROUND(Kerkuilen!AD15 / IF(AND(COUNT(Kerkuilen!$C15:$O15,Kerkuilen!$U15:AD15) &lt;= 3, ISNUMBER($C34)), $C34, $E34) * 10, 3))</f>
        <v/>
      </c>
      <c r="AE34" s="299" t="str">
        <f>IF(Kerkuilen!AE15="", "", ROUND(Kerkuilen!AE15 / IF(AND(COUNT(Kerkuilen!$C15:$O15,Kerkuilen!$U15:AE15) &lt;= 3, ISNUMBER($C34)), $C34, $E34) * 10, 3))</f>
        <v/>
      </c>
      <c r="AF34" s="299" t="str">
        <f>IF(Kerkuilen!AF15="", "", ROUND(Kerkuilen!AF15 / IF(AND(COUNT(Kerkuilen!$C15:$O15,Kerkuilen!$U15:AF15) &lt;= 3, ISNUMBER($C34)), $C34, $E34) * 10, 3))</f>
        <v/>
      </c>
      <c r="AG34" s="299" t="str">
        <f>IF(Kerkuilen!AG15="", "", ROUND(Kerkuilen!AG15 / IF(AND(COUNT(Kerkuilen!$C15:$O15,Kerkuilen!$U15:AG15) &lt;= 3, ISNUMBER($C34)), $C34, $E34) * 10, 3))</f>
        <v/>
      </c>
    </row>
    <row r="35" spans="1:33" ht="16.95" customHeight="1">
      <c r="A35" s="328">
        <f>IF(Kerkuilen!AM16=0, "", Kerkuilen!AM16)</f>
        <v>3</v>
      </c>
      <c r="B35" s="334" t="str">
        <f>Kerkuilen!A16</f>
        <v>Van Oers Danny</v>
      </c>
      <c r="C35" s="330" t="str">
        <f t="shared" si="2"/>
        <v/>
      </c>
      <c r="D35" s="331">
        <f>Kerkuilen!B16</f>
        <v>46</v>
      </c>
      <c r="E35" s="331">
        <f>Kerkuilen!T16</f>
        <v>46</v>
      </c>
      <c r="F35" s="297">
        <f>IF(Kerkuilen!AL16=0," ",SUM(H35:AG35))</f>
        <v>31.303999999999998</v>
      </c>
      <c r="G35" s="332"/>
      <c r="H35" s="299" t="str">
        <f>IF(Kerkuilen!C16="", "", ROUND(Kerkuilen!C16 / IF(AND(COUNT(Kerkuilen!$C16:C16) &lt;= 3, ISNUMBER($C35)), $C35, $D35) * 10, 3))</f>
        <v/>
      </c>
      <c r="I35" s="299" t="str">
        <f>IF(Kerkuilen!D16="", "", ROUND(Kerkuilen!D16 / IF(AND(COUNT(Kerkuilen!$C16:D16) &lt;= 3, ISNUMBER($C35)), $C35, $D35) * 10, 3))</f>
        <v/>
      </c>
      <c r="J35" s="299">
        <f>IF(Kerkuilen!E16="", "", ROUND(Kerkuilen!E16 / IF(AND(COUNT(Kerkuilen!$C16:E16) &lt;= 3, ISNUMBER($C35)), $C35, $D35) * 10, 3))</f>
        <v>7.8259999999999996</v>
      </c>
      <c r="K35" s="299" t="str">
        <f>IF(Kerkuilen!F16="", "", ROUND(Kerkuilen!F16 / IF(AND(COUNT(Kerkuilen!$C16:F16) &lt;= 3, ISNUMBER($C35)), $C35, $D35) * 10, 3))</f>
        <v/>
      </c>
      <c r="L35" s="299" t="str">
        <f>IF(Kerkuilen!G16="", "", ROUND(Kerkuilen!G16 / IF(AND(COUNT(Kerkuilen!$C16:G16) &lt;= 3, ISNUMBER($C35)), $C35, $D35) * 10, 3))</f>
        <v/>
      </c>
      <c r="M35" s="299">
        <f>IF(Kerkuilen!H16="", "", ROUND(Kerkuilen!H16 / IF(AND(COUNT(Kerkuilen!$C16:H16) &lt;= 3, ISNUMBER($C35)), $C35, $D35) * 10, 3))</f>
        <v>6.0869999999999997</v>
      </c>
      <c r="N35" s="299">
        <f>IF(Kerkuilen!I16="", "", ROUND(Kerkuilen!I16 / IF(AND(COUNT(Kerkuilen!$C16:I16) &lt;= 3, ISNUMBER($C35)), $C35, $D35) * 10, 3))</f>
        <v>17.390999999999998</v>
      </c>
      <c r="O35" s="299" t="str">
        <f>IF(Kerkuilen!J16="", "", ROUND(Kerkuilen!J16 / IF(AND(COUNT(Kerkuilen!$C16:J16) &lt;= 3, ISNUMBER($C35)), $C35, $D35) * 10, 3))</f>
        <v/>
      </c>
      <c r="P35" s="299" t="str">
        <f>IF(Kerkuilen!K16="", "", ROUND(Kerkuilen!K16 / IF(AND(COUNT(Kerkuilen!$C16:K16) &lt;= 3, ISNUMBER($C35)), $C35, $D35) * 10, 3))</f>
        <v/>
      </c>
      <c r="Q35" s="299" t="str">
        <f>IF(Kerkuilen!L16="", "", ROUND(Kerkuilen!L16 / IF(AND(COUNT(Kerkuilen!$C16:L16) &lt;= 3, ISNUMBER($C35)), $C35, $D35) * 10, 3))</f>
        <v/>
      </c>
      <c r="R35" s="299" t="str">
        <f>IF(Kerkuilen!M16="", "", ROUND(Kerkuilen!M16 / IF(AND(COUNT(Kerkuilen!$C16:M16) &lt;= 3, ISNUMBER($C35)), $C35, $D35) * 10, 3))</f>
        <v/>
      </c>
      <c r="S35" s="299" t="str">
        <f>IF(Kerkuilen!N16="", "", ROUND(Kerkuilen!N16 / IF(AND(COUNT(Kerkuilen!$C16:N16) &lt;= 3, ISNUMBER($C35)), $C35, $D35) * 10, 3))</f>
        <v/>
      </c>
      <c r="T35" s="299" t="str">
        <f>IF(Kerkuilen!O16="", "", ROUND(Kerkuilen!O16 / IF(AND(COUNT(Kerkuilen!$C16:O16) &lt;= 3, ISNUMBER($C35)), $C35, $D35) * 10, 3))</f>
        <v/>
      </c>
      <c r="U35" s="299" t="str">
        <f>IF(Kerkuilen!U16="", "", ROUND(Kerkuilen!U16 / IF(AND(COUNT(Kerkuilen!$C16:$O16,Kerkuilen!$U16:U16) &lt;= 3, ISNUMBER($C35)), $C35, $E35) * 10, 3))</f>
        <v/>
      </c>
      <c r="V35" s="299" t="str">
        <f>IF(Kerkuilen!V16="", "", ROUND(Kerkuilen!V16 / IF(AND(COUNT(Kerkuilen!$C16:$O16,Kerkuilen!$U16:V16) &lt;= 3, ISNUMBER($C35)), $C35, $E35) * 10, 3))</f>
        <v/>
      </c>
      <c r="W35" s="299" t="str">
        <f>IF(Kerkuilen!W16="", "", ROUND(Kerkuilen!W16 / IF(AND(COUNT(Kerkuilen!$C16:$O16,Kerkuilen!$U16:W16) &lt;= 3, ISNUMBER($C35)), $C35, $E35) * 10, 3))</f>
        <v/>
      </c>
      <c r="X35" s="299" t="str">
        <f>IF(Kerkuilen!X16="", "", ROUND(Kerkuilen!X16 / IF(AND(COUNT(Kerkuilen!$C16:$O16,Kerkuilen!$U16:X16) &lt;= 3, ISNUMBER($C35)), $C35, $E35) * 10, 3))</f>
        <v/>
      </c>
      <c r="Y35" s="299" t="str">
        <f>IF(Kerkuilen!Y16="", "", ROUND(Kerkuilen!Y16 / IF(AND(COUNT(Kerkuilen!$C16:$O16,Kerkuilen!$U16:Y16) &lt;= 3, ISNUMBER($C35)), $C35, $E35) * 10, 3))</f>
        <v/>
      </c>
      <c r="Z35" s="299" t="str">
        <f>IF(Kerkuilen!Z16="", "", ROUND(Kerkuilen!Z16 / IF(AND(COUNT(Kerkuilen!$C16:$O16,Kerkuilen!$U16:Z16) &lt;= 3, ISNUMBER($C35)), $C35, $E35) * 10, 3))</f>
        <v/>
      </c>
      <c r="AA35" s="299" t="str">
        <f>IF(Kerkuilen!AA16="", "", ROUND(Kerkuilen!AA16 / IF(AND(COUNT(Kerkuilen!$C16:$O16,Kerkuilen!$U16:AA16) &lt;= 3, ISNUMBER($C35)), $C35, $E35) * 10, 3))</f>
        <v/>
      </c>
      <c r="AB35" s="299" t="str">
        <f>IF(Kerkuilen!AB16="", "", ROUND(Kerkuilen!AB16 / IF(AND(COUNT(Kerkuilen!$C16:$O16,Kerkuilen!$U16:AB16) &lt;= 3, ISNUMBER($C35)), $C35, $E35) * 10, 3))</f>
        <v/>
      </c>
      <c r="AC35" s="299" t="str">
        <f>IF(Kerkuilen!AC16="", "", ROUND(Kerkuilen!AC16 / IF(AND(COUNT(Kerkuilen!$C16:$O16,Kerkuilen!$U16:AC16) &lt;= 3, ISNUMBER($C35)), $C35, $E35) * 10, 3))</f>
        <v/>
      </c>
      <c r="AD35" s="299" t="str">
        <f>IF(Kerkuilen!AD16="", "", ROUND(Kerkuilen!AD16 / IF(AND(COUNT(Kerkuilen!$C16:$O16,Kerkuilen!$U16:AD16) &lt;= 3, ISNUMBER($C35)), $C35, $E35) * 10, 3))</f>
        <v/>
      </c>
      <c r="AE35" s="299" t="str">
        <f>IF(Kerkuilen!AE16="", "", ROUND(Kerkuilen!AE16 / IF(AND(COUNT(Kerkuilen!$C16:$O16,Kerkuilen!$U16:AE16) &lt;= 3, ISNUMBER($C35)), $C35, $E35) * 10, 3))</f>
        <v/>
      </c>
      <c r="AF35" s="299" t="str">
        <f>IF(Kerkuilen!AF16="", "", ROUND(Kerkuilen!AF16 / IF(AND(COUNT(Kerkuilen!$C16:$O16,Kerkuilen!$U16:AF16) &lt;= 3, ISNUMBER($C35)), $C35, $E35) * 10, 3))</f>
        <v/>
      </c>
      <c r="AG35" s="299" t="str">
        <f>IF(Kerkuilen!AG16="", "", ROUND(Kerkuilen!AG16 / IF(AND(COUNT(Kerkuilen!$C16:$O16,Kerkuilen!$U16:AG16) &lt;= 3, ISNUMBER($C35)), $C35, $E35) * 10, 3))</f>
        <v/>
      </c>
    </row>
    <row r="36" spans="1:33" ht="16.95" customHeight="1">
      <c r="A36" s="328">
        <f>IF(Kerkuilen!AM17=0, "", Kerkuilen!AM17)</f>
        <v>2</v>
      </c>
      <c r="B36" s="334" t="str">
        <f>Kerkuilen!A17</f>
        <v>Van Oers John</v>
      </c>
      <c r="C36" s="330" t="str">
        <f t="shared" si="2"/>
        <v/>
      </c>
      <c r="D36" s="331">
        <f>Kerkuilen!B17</f>
        <v>28</v>
      </c>
      <c r="E36" s="331">
        <f>Kerkuilen!T17</f>
        <v>28</v>
      </c>
      <c r="F36" s="297">
        <f>IF(Kerkuilen!AL17=0," ",SUM(H36:AG36))</f>
        <v>24.286000000000001</v>
      </c>
      <c r="G36" s="332"/>
      <c r="H36" s="299" t="str">
        <f>IF(Kerkuilen!C17="", "", ROUND(Kerkuilen!C17 / IF(AND(COUNT(Kerkuilen!$C17:C17) &lt;= 3, ISNUMBER($C36)), $C36, $D36) * 10, 3))</f>
        <v/>
      </c>
      <c r="I36" s="299">
        <f>IF(Kerkuilen!D17="", "", ROUND(Kerkuilen!D17 / IF(AND(COUNT(Kerkuilen!$C17:D17) &lt;= 3, ISNUMBER($C36)), $C36, $D36) * 10, 3))</f>
        <v>12.143000000000001</v>
      </c>
      <c r="J36" s="299" t="str">
        <f>IF(Kerkuilen!E17="", "", ROUND(Kerkuilen!E17 / IF(AND(COUNT(Kerkuilen!$C17:E17) &lt;= 3, ISNUMBER($C36)), $C36, $D36) * 10, 3))</f>
        <v/>
      </c>
      <c r="K36" s="299" t="str">
        <f>IF(Kerkuilen!F17="", "", ROUND(Kerkuilen!F17 / IF(AND(COUNT(Kerkuilen!$C17:F17) &lt;= 3, ISNUMBER($C36)), $C36, $D36) * 10, 3))</f>
        <v/>
      </c>
      <c r="L36" s="299">
        <f>IF(Kerkuilen!G17="", "", ROUND(Kerkuilen!G17 / IF(AND(COUNT(Kerkuilen!$C17:G17) &lt;= 3, ISNUMBER($C36)), $C36, $D36) * 10, 3))</f>
        <v>12.143000000000001</v>
      </c>
      <c r="M36" s="299" t="str">
        <f>IF(Kerkuilen!H17="", "", ROUND(Kerkuilen!H17 / IF(AND(COUNT(Kerkuilen!$C17:H17) &lt;= 3, ISNUMBER($C36)), $C36, $D36) * 10, 3))</f>
        <v/>
      </c>
      <c r="N36" s="299" t="str">
        <f>IF(Kerkuilen!I17="", "", ROUND(Kerkuilen!I17 / IF(AND(COUNT(Kerkuilen!$C17:I17) &lt;= 3, ISNUMBER($C36)), $C36, $D36) * 10, 3))</f>
        <v/>
      </c>
      <c r="O36" s="299" t="str">
        <f>IF(Kerkuilen!J17="", "", ROUND(Kerkuilen!J17 / IF(AND(COUNT(Kerkuilen!$C17:J17) &lt;= 3, ISNUMBER($C36)), $C36, $D36) * 10, 3))</f>
        <v/>
      </c>
      <c r="P36" s="299" t="str">
        <f>IF(Kerkuilen!K17="", "", ROUND(Kerkuilen!K17 / IF(AND(COUNT(Kerkuilen!$C17:K17) &lt;= 3, ISNUMBER($C36)), $C36, $D36) * 10, 3))</f>
        <v/>
      </c>
      <c r="Q36" s="299" t="str">
        <f>IF(Kerkuilen!L17="", "", ROUND(Kerkuilen!L17 / IF(AND(COUNT(Kerkuilen!$C17:L17) &lt;= 3, ISNUMBER($C36)), $C36, $D36) * 10, 3))</f>
        <v/>
      </c>
      <c r="R36" s="299" t="str">
        <f>IF(Kerkuilen!M17="", "", ROUND(Kerkuilen!M17 / IF(AND(COUNT(Kerkuilen!$C17:M17) &lt;= 3, ISNUMBER($C36)), $C36, $D36) * 10, 3))</f>
        <v/>
      </c>
      <c r="S36" s="299" t="str">
        <f>IF(Kerkuilen!N17="", "", ROUND(Kerkuilen!N17 / IF(AND(COUNT(Kerkuilen!$C17:N17) &lt;= 3, ISNUMBER($C36)), $C36, $D36) * 10, 3))</f>
        <v/>
      </c>
      <c r="T36" s="299" t="str">
        <f>IF(Kerkuilen!O17="", "", ROUND(Kerkuilen!O17 / IF(AND(COUNT(Kerkuilen!$C17:O17) &lt;= 3, ISNUMBER($C36)), $C36, $D36) * 10, 3))</f>
        <v/>
      </c>
      <c r="U36" s="299" t="str">
        <f>IF(Kerkuilen!U17="", "", ROUND(Kerkuilen!U17 / IF(AND(COUNT(Kerkuilen!$C17:$O17,Kerkuilen!$U17:U17) &lt;= 3, ISNUMBER($C36)), $C36, $E36) * 10, 3))</f>
        <v/>
      </c>
      <c r="V36" s="299" t="str">
        <f>IF(Kerkuilen!V17="", "", ROUND(Kerkuilen!V17 / IF(AND(COUNT(Kerkuilen!$C17:$O17,Kerkuilen!$U17:V17) &lt;= 3, ISNUMBER($C36)), $C36, $E36) * 10, 3))</f>
        <v/>
      </c>
      <c r="W36" s="299" t="str">
        <f>IF(Kerkuilen!W17="", "", ROUND(Kerkuilen!W17 / IF(AND(COUNT(Kerkuilen!$C17:$O17,Kerkuilen!$U17:W17) &lt;= 3, ISNUMBER($C36)), $C36, $E36) * 10, 3))</f>
        <v/>
      </c>
      <c r="X36" s="299" t="str">
        <f>IF(Kerkuilen!X17="", "", ROUND(Kerkuilen!X17 / IF(AND(COUNT(Kerkuilen!$C17:$O17,Kerkuilen!$U17:X17) &lt;= 3, ISNUMBER($C36)), $C36, $E36) * 10, 3))</f>
        <v/>
      </c>
      <c r="Y36" s="299" t="str">
        <f>IF(Kerkuilen!Y17="", "", ROUND(Kerkuilen!Y17 / IF(AND(COUNT(Kerkuilen!$C17:$O17,Kerkuilen!$U17:Y17) &lt;= 3, ISNUMBER($C36)), $C36, $E36) * 10, 3))</f>
        <v/>
      </c>
      <c r="Z36" s="299" t="str">
        <f>IF(Kerkuilen!Z17="", "", ROUND(Kerkuilen!Z17 / IF(AND(COUNT(Kerkuilen!$C17:$O17,Kerkuilen!$U17:Z17) &lt;= 3, ISNUMBER($C36)), $C36, $E36) * 10, 3))</f>
        <v/>
      </c>
      <c r="AA36" s="299" t="str">
        <f>IF(Kerkuilen!AA17="", "", ROUND(Kerkuilen!AA17 / IF(AND(COUNT(Kerkuilen!$C17:$O17,Kerkuilen!$U17:AA17) &lt;= 3, ISNUMBER($C36)), $C36, $E36) * 10, 3))</f>
        <v/>
      </c>
      <c r="AB36" s="299" t="str">
        <f>IF(Kerkuilen!AB17="", "", ROUND(Kerkuilen!AB17 / IF(AND(COUNT(Kerkuilen!$C17:$O17,Kerkuilen!$U17:AB17) &lt;= 3, ISNUMBER($C36)), $C36, $E36) * 10, 3))</f>
        <v/>
      </c>
      <c r="AC36" s="299" t="str">
        <f>IF(Kerkuilen!AC17="", "", ROUND(Kerkuilen!AC17 / IF(AND(COUNT(Kerkuilen!$C17:$O17,Kerkuilen!$U17:AC17) &lt;= 3, ISNUMBER($C36)), $C36, $E36) * 10, 3))</f>
        <v/>
      </c>
      <c r="AD36" s="299" t="str">
        <f>IF(Kerkuilen!AD17="", "", ROUND(Kerkuilen!AD17 / IF(AND(COUNT(Kerkuilen!$C17:$O17,Kerkuilen!$U17:AD17) &lt;= 3, ISNUMBER($C36)), $C36, $E36) * 10, 3))</f>
        <v/>
      </c>
      <c r="AE36" s="299" t="str">
        <f>IF(Kerkuilen!AE17="", "", ROUND(Kerkuilen!AE17 / IF(AND(COUNT(Kerkuilen!$C17:$O17,Kerkuilen!$U17:AE17) &lt;= 3, ISNUMBER($C36)), $C36, $E36) * 10, 3))</f>
        <v/>
      </c>
      <c r="AF36" s="299" t="str">
        <f>IF(Kerkuilen!AF17="", "", ROUND(Kerkuilen!AF17 / IF(AND(COUNT(Kerkuilen!$C17:$O17,Kerkuilen!$U17:AF17) &lt;= 3, ISNUMBER($C36)), $C36, $E36) * 10, 3))</f>
        <v/>
      </c>
      <c r="AG36" s="299" t="str">
        <f>IF(Kerkuilen!AG17="", "", ROUND(Kerkuilen!AG17 / IF(AND(COUNT(Kerkuilen!$C17:$O17,Kerkuilen!$U17:AG17) &lt;= 3, ISNUMBER($C36)), $C36, $E36) * 10, 3))</f>
        <v/>
      </c>
    </row>
    <row r="37" spans="1:33" ht="16.95" customHeight="1">
      <c r="A37" s="328" t="str">
        <f>IF(Kerkuilen!AM18=0, "", Kerkuilen!AM18)</f>
        <v/>
      </c>
      <c r="B37" s="304">
        <f>Kerkuilen!A18</f>
        <v>0</v>
      </c>
      <c r="C37" s="304" t="str">
        <f t="shared" si="2"/>
        <v/>
      </c>
      <c r="D37" s="304">
        <f>Kerkuilen!B18</f>
        <v>0</v>
      </c>
      <c r="E37" s="304">
        <f>Kerkuilen!T18</f>
        <v>0</v>
      </c>
      <c r="F37" s="297">
        <f>IF(Kerkuilen!AL16=0," ",SUM(H37:AG37))</f>
        <v>0</v>
      </c>
      <c r="G37" s="332"/>
      <c r="H37" s="299" t="str">
        <f>IF(Kerkuilen!C18="", "", ROUND(Kerkuilen!C18 / IF(AND(COUNT(Kerkuilen!$C18:C18) &lt;= 3, ISNUMBER($C37)), $C37, $D37) * 10, 3))</f>
        <v/>
      </c>
      <c r="I37" s="299" t="str">
        <f>IF(Kerkuilen!D18="", "", ROUND(Kerkuilen!D18 / IF(AND(COUNT(Kerkuilen!$C18:D18) &lt;= 3, ISNUMBER($C37)), $C37, $D37) * 10, 3))</f>
        <v/>
      </c>
      <c r="J37" s="299" t="str">
        <f>IF(Kerkuilen!E18="", "", ROUND(Kerkuilen!E18 / IF(AND(COUNT(Kerkuilen!$C18:E18) &lt;= 3, ISNUMBER($C37)), $C37, $D37) * 10, 3))</f>
        <v/>
      </c>
      <c r="K37" s="299" t="str">
        <f>IF(Kerkuilen!F18="", "", ROUND(Kerkuilen!F18 / IF(AND(COUNT(Kerkuilen!$C18:F18) &lt;= 3, ISNUMBER($C37)), $C37, $D37) * 10, 3))</f>
        <v/>
      </c>
      <c r="L37" s="299" t="str">
        <f>IF(Kerkuilen!G18="", "", ROUND(Kerkuilen!G18 / IF(AND(COUNT(Kerkuilen!$C18:G18) &lt;= 3, ISNUMBER($C37)), $C37, $D37) * 10, 3))</f>
        <v/>
      </c>
      <c r="M37" s="299" t="str">
        <f>IF(Kerkuilen!H18="", "", ROUND(Kerkuilen!H18 / IF(AND(COUNT(Kerkuilen!$C18:H18) &lt;= 3, ISNUMBER($C37)), $C37, $D37) * 10, 3))</f>
        <v/>
      </c>
      <c r="N37" s="299" t="str">
        <f>IF(Kerkuilen!I18="", "", ROUND(Kerkuilen!I18 / IF(AND(COUNT(Kerkuilen!$C18:I18) &lt;= 3, ISNUMBER($C37)), $C37, $D37) * 10, 3))</f>
        <v/>
      </c>
      <c r="O37" s="299" t="str">
        <f>IF(Kerkuilen!J18="", "", ROUND(Kerkuilen!J18 / IF(AND(COUNT(Kerkuilen!$C18:J18) &lt;= 3, ISNUMBER($C37)), $C37, $D37) * 10, 3))</f>
        <v/>
      </c>
      <c r="P37" s="299" t="str">
        <f>IF(Kerkuilen!K18="", "", ROUND(Kerkuilen!K18 / IF(AND(COUNT(Kerkuilen!$C18:K18) &lt;= 3, ISNUMBER($C37)), $C37, $D37) * 10, 3))</f>
        <v/>
      </c>
      <c r="Q37" s="299" t="str">
        <f>IF(Kerkuilen!L18="", "", ROUND(Kerkuilen!L18 / IF(AND(COUNT(Kerkuilen!$C18:L18) &lt;= 3, ISNUMBER($C37)), $C37, $D37) * 10, 3))</f>
        <v/>
      </c>
      <c r="R37" s="299" t="str">
        <f>IF(Kerkuilen!M18="", "", ROUND(Kerkuilen!M18 / IF(AND(COUNT(Kerkuilen!$C18:M18) &lt;= 3, ISNUMBER($C37)), $C37, $D37) * 10, 3))</f>
        <v/>
      </c>
      <c r="S37" s="299" t="str">
        <f>IF(Kerkuilen!N18="", "", ROUND(Kerkuilen!N18 / IF(AND(COUNT(Kerkuilen!$C18:N18) &lt;= 3, ISNUMBER($C37)), $C37, $D37) * 10, 3))</f>
        <v/>
      </c>
      <c r="T37" s="299" t="str">
        <f>IF(Kerkuilen!O18="", "", ROUND(Kerkuilen!O18 / IF(AND(COUNT(Kerkuilen!$C18:O18) &lt;= 3, ISNUMBER($C37)), $C37, $D37) * 10, 3))</f>
        <v/>
      </c>
      <c r="U37" s="299" t="str">
        <f>IF(Kerkuilen!U18="", "", ROUND(Kerkuilen!U18 / IF(AND(COUNT(Kerkuilen!$C18:$O18,Kerkuilen!$U18:U18) &lt;= 3, ISNUMBER($C37)), $C37, $E37) * 10, 3))</f>
        <v/>
      </c>
      <c r="V37" s="299" t="str">
        <f>IF(Kerkuilen!V18="", "", ROUND(Kerkuilen!V18 / IF(AND(COUNT(Kerkuilen!$C18:$O18,Kerkuilen!$U18:V18) &lt;= 3, ISNUMBER($C37)), $C37, $E37) * 10, 3))</f>
        <v/>
      </c>
      <c r="W37" s="299" t="str">
        <f>IF(Kerkuilen!W18="", "", ROUND(Kerkuilen!W18 / IF(AND(COUNT(Kerkuilen!$C18:$O18,Kerkuilen!$U18:W18) &lt;= 3, ISNUMBER($C37)), $C37, $E37) * 10, 3))</f>
        <v/>
      </c>
      <c r="X37" s="299" t="str">
        <f>IF(Kerkuilen!X18="", "", ROUND(Kerkuilen!X18 / IF(AND(COUNT(Kerkuilen!$C18:$O18,Kerkuilen!$U18:X18) &lt;= 3, ISNUMBER($C37)), $C37, $E37) * 10, 3))</f>
        <v/>
      </c>
      <c r="Y37" s="299" t="str">
        <f>IF(Kerkuilen!Y18="", "", ROUND(Kerkuilen!Y18 / IF(AND(COUNT(Kerkuilen!$C18:$O18,Kerkuilen!$U18:Y18) &lt;= 3, ISNUMBER($C37)), $C37, $E37) * 10, 3))</f>
        <v/>
      </c>
      <c r="Z37" s="299" t="str">
        <f>IF(Kerkuilen!Z18="", "", ROUND(Kerkuilen!Z18 / IF(AND(COUNT(Kerkuilen!$C18:$O18,Kerkuilen!$U18:Z18) &lt;= 3, ISNUMBER($C37)), $C37, $E37) * 10, 3))</f>
        <v/>
      </c>
      <c r="AA37" s="299" t="str">
        <f>IF(Kerkuilen!AA18="", "", ROUND(Kerkuilen!AA18 / IF(AND(COUNT(Kerkuilen!$C18:$O18,Kerkuilen!$U18:AA18) &lt;= 3, ISNUMBER($C37)), $C37, $E37) * 10, 3))</f>
        <v/>
      </c>
      <c r="AB37" s="299" t="str">
        <f>IF(Kerkuilen!AB18="", "", ROUND(Kerkuilen!AB18 / IF(AND(COUNT(Kerkuilen!$C18:$O18,Kerkuilen!$U18:AB18) &lt;= 3, ISNUMBER($C37)), $C37, $E37) * 10, 3))</f>
        <v/>
      </c>
      <c r="AC37" s="299" t="str">
        <f>IF(Kerkuilen!AC18="", "", ROUND(Kerkuilen!AC18 / IF(AND(COUNT(Kerkuilen!$C18:$O18,Kerkuilen!$U18:AC18) &lt;= 3, ISNUMBER($C37)), $C37, $E37) * 10, 3))</f>
        <v/>
      </c>
      <c r="AD37" s="299" t="str">
        <f>IF(Kerkuilen!AD18="", "", ROUND(Kerkuilen!AD18 / IF(AND(COUNT(Kerkuilen!$C18:$O18,Kerkuilen!$U18:AD18) &lt;= 3, ISNUMBER($C37)), $C37, $E37) * 10, 3))</f>
        <v/>
      </c>
      <c r="AE37" s="299" t="str">
        <f>IF(Kerkuilen!AE18="", "", ROUND(Kerkuilen!AE18 / IF(AND(COUNT(Kerkuilen!$C18:$O18,Kerkuilen!$U18:AE18) &lt;= 3, ISNUMBER($C37)), $C37, $E37) * 10, 3))</f>
        <v/>
      </c>
      <c r="AF37" s="299" t="str">
        <f>IF(Kerkuilen!AF18="", "", ROUND(Kerkuilen!AF18 / IF(AND(COUNT(Kerkuilen!$C18:$O18,Kerkuilen!$U18:AF18) &lt;= 3, ISNUMBER($C37)), $C37, $E37) * 10, 3))</f>
        <v/>
      </c>
      <c r="AG37" s="299" t="str">
        <f>IF(Kerkuilen!AG18="", "", ROUND(Kerkuilen!AG18 / IF(AND(COUNT(Kerkuilen!$C18:$O18,Kerkuilen!$U18:AG18) &lt;= 3, ISNUMBER($C37)), $C37, $E37) * 10, 3))</f>
        <v/>
      </c>
    </row>
    <row r="38" spans="1:33" s="338" customFormat="1" ht="24" customHeight="1">
      <c r="A38" s="335"/>
      <c r="B38" s="336"/>
      <c r="C38" s="336"/>
      <c r="D38" s="336"/>
      <c r="E38" s="336"/>
      <c r="F38" s="309" t="str">
        <f>B22</f>
        <v>KERKUILEN</v>
      </c>
      <c r="G38" s="337"/>
      <c r="H38" s="311">
        <f t="shared" ref="H38:AG38" si="3">IF(SUM(H23:H37)=0, "", SUM(H23:H37))</f>
        <v>61.003999999999991</v>
      </c>
      <c r="I38" s="311">
        <f t="shared" si="3"/>
        <v>48.486000000000004</v>
      </c>
      <c r="J38" s="311">
        <f t="shared" si="3"/>
        <v>51.844000000000001</v>
      </c>
      <c r="K38" s="311">
        <f t="shared" si="3"/>
        <v>53.036999999999999</v>
      </c>
      <c r="L38" s="311">
        <f t="shared" si="3"/>
        <v>60.615000000000002</v>
      </c>
      <c r="M38" s="311">
        <f t="shared" si="3"/>
        <v>52.346000000000004</v>
      </c>
      <c r="N38" s="311">
        <f t="shared" si="3"/>
        <v>69.412000000000006</v>
      </c>
      <c r="O38" s="311">
        <f t="shared" si="3"/>
        <v>58.195</v>
      </c>
      <c r="P38" s="311" t="str">
        <f t="shared" si="3"/>
        <v/>
      </c>
      <c r="Q38" s="311" t="str">
        <f t="shared" si="3"/>
        <v/>
      </c>
      <c r="R38" s="311" t="str">
        <f t="shared" si="3"/>
        <v/>
      </c>
      <c r="S38" s="311" t="str">
        <f t="shared" si="3"/>
        <v/>
      </c>
      <c r="T38" s="311" t="str">
        <f t="shared" si="3"/>
        <v/>
      </c>
      <c r="U38" s="311" t="str">
        <f t="shared" si="3"/>
        <v/>
      </c>
      <c r="V38" s="311" t="str">
        <f t="shared" si="3"/>
        <v/>
      </c>
      <c r="W38" s="311" t="str">
        <f t="shared" si="3"/>
        <v/>
      </c>
      <c r="X38" s="311" t="str">
        <f t="shared" si="3"/>
        <v/>
      </c>
      <c r="Y38" s="311" t="str">
        <f t="shared" si="3"/>
        <v/>
      </c>
      <c r="Z38" s="311" t="str">
        <f t="shared" si="3"/>
        <v/>
      </c>
      <c r="AA38" s="311" t="str">
        <f t="shared" si="3"/>
        <v/>
      </c>
      <c r="AB38" s="311" t="str">
        <f t="shared" si="3"/>
        <v/>
      </c>
      <c r="AC38" s="311" t="str">
        <f t="shared" si="3"/>
        <v/>
      </c>
      <c r="AD38" s="311" t="str">
        <f t="shared" si="3"/>
        <v/>
      </c>
      <c r="AE38" s="311" t="str">
        <f t="shared" si="3"/>
        <v/>
      </c>
      <c r="AF38" s="311" t="str">
        <f t="shared" si="3"/>
        <v/>
      </c>
      <c r="AG38" s="311" t="str">
        <f t="shared" si="3"/>
        <v/>
      </c>
    </row>
    <row r="39" spans="1:33" s="339" customFormat="1" ht="16.95" customHeight="1">
      <c r="B39" s="314">
        <f>ROWS(B23:B37)</f>
        <v>15</v>
      </c>
      <c r="F39" s="340">
        <f>SUM(F23:F37)</f>
        <v>454.93899999999996</v>
      </c>
      <c r="G39" s="341" t="str">
        <f>B22</f>
        <v>KERKUILEN</v>
      </c>
      <c r="H39" s="318">
        <f>IF(SUM(H23:H37)=0, "", SUM(H23:H37))</f>
        <v>61.003999999999991</v>
      </c>
      <c r="I39" s="318">
        <f>IF(I38="", "", ROUND(SUM($H38:I38), 3))</f>
        <v>109.49</v>
      </c>
      <c r="J39" s="318">
        <f>IF(J38="", "", ROUND(SUM($H38:J38), 3))</f>
        <v>161.334</v>
      </c>
      <c r="K39" s="318">
        <f>IF(K38="", "", ROUND(SUM($H38:K38), 3))</f>
        <v>214.37100000000001</v>
      </c>
      <c r="L39" s="318">
        <f>IF(L38="", "", ROUND(SUM($H38:L38), 3))</f>
        <v>274.98599999999999</v>
      </c>
      <c r="M39" s="318">
        <f>IF(M38="", "", ROUND(SUM($H38:M38), 3))</f>
        <v>327.33199999999999</v>
      </c>
      <c r="N39" s="318">
        <f>IF(N38="", "", ROUND(SUM($H38:N38), 3))</f>
        <v>396.74400000000003</v>
      </c>
      <c r="O39" s="318">
        <f>IF(O38="", "", ROUND(SUM($H38:O38), 3))</f>
        <v>454.93900000000002</v>
      </c>
      <c r="P39" s="318" t="str">
        <f>IF(P38="", "", ROUND(SUM($H38:P38), 3))</f>
        <v/>
      </c>
      <c r="Q39" s="318" t="str">
        <f>IF(Q38="", "", ROUND(SUM($H38:Q38), 3))</f>
        <v/>
      </c>
      <c r="R39" s="318" t="str">
        <f>IF(R38="", "", ROUND(SUM($H38:R38), 3))</f>
        <v/>
      </c>
      <c r="S39" s="318" t="str">
        <f>IF(S38="", "", ROUND(SUM($H38:S38), 3))</f>
        <v/>
      </c>
      <c r="T39" s="318" t="str">
        <f>IF(T38="", "", ROUND(SUM($H38:T38), 3))</f>
        <v/>
      </c>
      <c r="U39" s="318" t="str">
        <f>IF(U38="", "", ROUND(SUM($H38:U38), 3))</f>
        <v/>
      </c>
      <c r="V39" s="318" t="str">
        <f>IF(V38="", "", ROUND(SUM($H38:V38), 3))</f>
        <v/>
      </c>
      <c r="W39" s="318" t="str">
        <f>IF(W38="", "", ROUND(SUM($H38:W38), 3))</f>
        <v/>
      </c>
      <c r="X39" s="318" t="str">
        <f>IF(X38="", "", ROUND(SUM($H38:X38), 3))</f>
        <v/>
      </c>
      <c r="Y39" s="318" t="str">
        <f>IF(Y38="", "", ROUND(SUM($H38:Y38), 3))</f>
        <v/>
      </c>
      <c r="Z39" s="318" t="str">
        <f>IF(Z38="", "", ROUND(SUM($H38:Z38), 3))</f>
        <v/>
      </c>
      <c r="AA39" s="318" t="str">
        <f>IF(AA38="", "", ROUND(SUM($H38:AA38), 3))</f>
        <v/>
      </c>
      <c r="AB39" s="318" t="str">
        <f>IF(AB38="", "", ROUND(SUM($H38:AB38), 3))</f>
        <v/>
      </c>
      <c r="AC39" s="318" t="str">
        <f>IF(AC38="", "", ROUND(SUM($H38:AC38), 3))</f>
        <v/>
      </c>
      <c r="AD39" s="318" t="str">
        <f>IF(AD38="", "", ROUND(SUM($H38:AD38), 3))</f>
        <v/>
      </c>
      <c r="AE39" s="318" t="str">
        <f>IF(AE38="", "", ROUND(SUM($H38:AE38), 3))</f>
        <v/>
      </c>
      <c r="AF39" s="318" t="str">
        <f>IF(AF38="", "", ROUND(SUM($H38:AF38), 3))</f>
        <v/>
      </c>
      <c r="AG39" s="318" t="str">
        <f>IF(AG38="", "", ROUND(SUM($H38:AG38), 3))</f>
        <v/>
      </c>
    </row>
    <row r="40" spans="1:33" ht="25.2" customHeight="1">
      <c r="F40" s="342"/>
      <c r="G40" s="343"/>
      <c r="H40" s="344"/>
      <c r="I40" s="344"/>
      <c r="J40" s="344"/>
      <c r="K40" s="344"/>
      <c r="L40" s="344"/>
      <c r="M40" s="344"/>
      <c r="N40" s="344"/>
      <c r="O40" s="344"/>
      <c r="P40" s="344"/>
      <c r="Q40" s="344"/>
      <c r="R40" s="344"/>
      <c r="S40" s="344"/>
      <c r="T40" s="344"/>
      <c r="U40" s="344"/>
      <c r="V40" s="344"/>
      <c r="W40" s="344"/>
      <c r="X40" s="344"/>
      <c r="Y40" s="344"/>
      <c r="Z40" s="344"/>
      <c r="AA40" s="344"/>
      <c r="AB40" s="344"/>
      <c r="AC40" s="344"/>
      <c r="AD40" s="344"/>
      <c r="AE40" s="344"/>
      <c r="AF40" s="344"/>
      <c r="AG40" s="344"/>
    </row>
    <row r="41" spans="1:33" s="327" customFormat="1" ht="19.95" customHeight="1">
      <c r="A41" s="345"/>
      <c r="B41" s="321" t="s">
        <v>24</v>
      </c>
      <c r="C41" s="346" t="str">
        <f t="shared" ref="C41:C56" si="4">IFERROR(VALUE(MID($B41, SEARCH("[NS ", $B41)+4, 2)), "")</f>
        <v/>
      </c>
      <c r="D41" s="345"/>
      <c r="E41" s="345"/>
      <c r="F41" s="347"/>
      <c r="G41" s="348"/>
      <c r="H41" s="345">
        <v>1</v>
      </c>
      <c r="I41" s="345">
        <v>2</v>
      </c>
      <c r="J41" s="345">
        <v>3</v>
      </c>
      <c r="K41" s="345">
        <v>4</v>
      </c>
      <c r="L41" s="349">
        <v>5</v>
      </c>
      <c r="M41" s="345">
        <v>6</v>
      </c>
      <c r="N41" s="345">
        <v>7</v>
      </c>
      <c r="O41" s="345">
        <v>8</v>
      </c>
      <c r="P41" s="345">
        <v>9</v>
      </c>
      <c r="Q41" s="345">
        <v>10</v>
      </c>
      <c r="R41" s="345">
        <v>11</v>
      </c>
      <c r="S41" s="345">
        <v>12</v>
      </c>
      <c r="T41" s="345">
        <v>13</v>
      </c>
      <c r="U41" s="345">
        <v>14</v>
      </c>
      <c r="V41" s="345">
        <v>15</v>
      </c>
      <c r="W41" s="345">
        <v>16</v>
      </c>
      <c r="X41" s="345">
        <v>17</v>
      </c>
      <c r="Y41" s="345">
        <v>18</v>
      </c>
      <c r="Z41" s="345">
        <v>19</v>
      </c>
      <c r="AA41" s="345">
        <v>20</v>
      </c>
      <c r="AB41" s="345">
        <v>21</v>
      </c>
      <c r="AC41" s="345">
        <v>22</v>
      </c>
      <c r="AD41" s="345">
        <v>23</v>
      </c>
      <c r="AE41" s="345">
        <v>24</v>
      </c>
      <c r="AF41" s="345">
        <v>25</v>
      </c>
      <c r="AG41" s="345">
        <v>26</v>
      </c>
    </row>
    <row r="42" spans="1:33" ht="16.95" customHeight="1">
      <c r="A42" s="328">
        <f>IF(Meeuwen1!AM4=0, "", Meeuwen1!AM4)</f>
        <v>6</v>
      </c>
      <c r="B42" s="329" t="str">
        <f>Meeuwen1!A4</f>
        <v>Aerts Adri</v>
      </c>
      <c r="C42" s="330" t="str">
        <f t="shared" si="4"/>
        <v/>
      </c>
      <c r="D42" s="331">
        <f>Meeuwen1!B4</f>
        <v>34</v>
      </c>
      <c r="E42" s="331">
        <f>Meeuwen1!T4</f>
        <v>34</v>
      </c>
      <c r="F42" s="297">
        <f>IF(Meeuwen1!AL4=0," ",SUM(H42:AG42))</f>
        <v>68.528000000000006</v>
      </c>
      <c r="G42" s="350"/>
      <c r="H42" s="299">
        <f>IF(Meeuwen1!C4="", "", ROUND(Meeuwen1!C4 / IF(AND(COUNT(Meeuwen1!$C4:C4) &lt;= 3, ISNUMBER($C42)), $C42, $D42) * 10, 3))</f>
        <v>8.5289999999999999</v>
      </c>
      <c r="I42" s="299">
        <f>IF(Meeuwen1!D4="", "", ROUND(Meeuwen1!D4 / IF(AND(COUNT(Meeuwen1!$C4:D4) &lt;= 3, ISNUMBER($C42)), $C42, $D42) * 10, 3))</f>
        <v>13.529</v>
      </c>
      <c r="J42" s="299" t="str">
        <f>IF(Meeuwen1!E4="", "", ROUND(Meeuwen1!E4 / IF(AND(COUNT(Meeuwen1!$C4:E4) &lt;= 3, ISNUMBER($C42)), $C42, $D42) * 10, 3))</f>
        <v/>
      </c>
      <c r="K42" s="299">
        <f>IF(Meeuwen1!F4="", "", ROUND(Meeuwen1!F4 / IF(AND(COUNT(Meeuwen1!$C4:F4) &lt;= 3, ISNUMBER($C42)), $C42, $D42) * 10, 3))</f>
        <v>11.176</v>
      </c>
      <c r="L42" s="299">
        <f>IF(Meeuwen1!G4="", "", ROUND(Meeuwen1!G4 / IF(AND(COUNT(Meeuwen1!$C4:G4) &lt;= 3, ISNUMBER($C42)), $C42, $D42) * 10, 3))</f>
        <v>17.059000000000001</v>
      </c>
      <c r="M42" s="299">
        <f>IF(Meeuwen1!H4="", "", ROUND(Meeuwen1!H4 / IF(AND(COUNT(Meeuwen1!$C4:H4) &lt;= 3, ISNUMBER($C42)), $C42, $D42) * 10, 3))</f>
        <v>11.176</v>
      </c>
      <c r="N42" s="299">
        <f>IF(Meeuwen1!I4="", "", ROUND(Meeuwen1!I4 / IF(AND(COUNT(Meeuwen1!$C4:I4) &lt;= 3, ISNUMBER($C42)), $C42, $D42) * 10, 3))</f>
        <v>7.0590000000000002</v>
      </c>
      <c r="O42" s="299" t="str">
        <f>IF(Meeuwen1!J4="", "", ROUND(Meeuwen1!J4 / IF(AND(COUNT(Meeuwen1!$C4:J4) &lt;= 3, ISNUMBER($C42)), $C42, $D42) * 10, 3))</f>
        <v/>
      </c>
      <c r="P42" s="299" t="str">
        <f>IF(Meeuwen1!K4="", "", ROUND(Meeuwen1!K4 / IF(AND(COUNT(Meeuwen1!$C4:K4) &lt;= 3, ISNUMBER($C42)), $C42, $D42) * 10, 3))</f>
        <v/>
      </c>
      <c r="Q42" s="299" t="str">
        <f>IF(Meeuwen1!L4="", "", ROUND(Meeuwen1!L4 / IF(AND(COUNT(Meeuwen1!$C4:L4) &lt;= 3, ISNUMBER($C42)), $C42, $D42) * 10, 3))</f>
        <v/>
      </c>
      <c r="R42" s="299" t="str">
        <f>IF(Meeuwen1!M4="", "", ROUND(Meeuwen1!M4 / IF(AND(COUNT(Meeuwen1!$C4:M4) &lt;= 3, ISNUMBER($C42)), $C42, $D42) * 10, 3))</f>
        <v/>
      </c>
      <c r="S42" s="299" t="str">
        <f>IF(Meeuwen1!N4="", "", ROUND(Meeuwen1!N4 / IF(AND(COUNT(Meeuwen1!$C4:N4) &lt;= 3, ISNUMBER($C42)), $C42, $D42) * 10, 3))</f>
        <v/>
      </c>
      <c r="T42" s="299" t="str">
        <f>IF(Meeuwen1!O4="", "", ROUND(Meeuwen1!O4 / IF(AND(COUNT(Meeuwen1!$C4:O4) &lt;= 3, ISNUMBER($C42)), $C42, $D42) * 10, 3))</f>
        <v/>
      </c>
      <c r="U42" s="299" t="str">
        <f>IF(Meeuwen1!U4="", "", ROUND(Meeuwen1!U4 / IF(AND(COUNT(Meeuwen1!$C4:$O4,Meeuwen1!$U4:U4) &lt;= 3, ISNUMBER($C42)), $C42, $E42) * 10, 3))</f>
        <v/>
      </c>
      <c r="V42" s="299" t="str">
        <f>IF(Meeuwen1!V4="", "", ROUND(Meeuwen1!V4 / IF(AND(COUNT(Meeuwen1!$C4:$O4,Meeuwen1!$U4:V4) &lt;= 3, ISNUMBER($C42)), $C42, $E42) * 10, 3))</f>
        <v/>
      </c>
      <c r="W42" s="299" t="str">
        <f>IF(Meeuwen1!W4="", "", ROUND(Meeuwen1!W4 / IF(AND(COUNT(Meeuwen1!$C4:$O4,Meeuwen1!$U4:W4) &lt;= 3, ISNUMBER($C42)), $C42, $E42) * 10, 3))</f>
        <v/>
      </c>
      <c r="X42" s="299" t="str">
        <f>IF(Meeuwen1!X4="", "", ROUND(Meeuwen1!X4 / IF(AND(COUNT(Meeuwen1!$C4:$O4,Meeuwen1!$U4:X4) &lt;= 3, ISNUMBER($C42)), $C42, $E42) * 10, 3))</f>
        <v/>
      </c>
      <c r="Y42" s="299" t="str">
        <f>IF(Meeuwen1!Y4="", "", ROUND(Meeuwen1!Y4 / IF(AND(COUNT(Meeuwen1!$C4:$O4,Meeuwen1!$U4:Y4) &lt;= 3, ISNUMBER($C42)), $C42, $E42) * 10, 3))</f>
        <v/>
      </c>
      <c r="Z42" s="299" t="str">
        <f>IF(Meeuwen1!Z4="", "", ROUND(Meeuwen1!Z4 / IF(AND(COUNT(Meeuwen1!$C4:$O4,Meeuwen1!$U4:Z4) &lt;= 3, ISNUMBER($C42)), $C42, $E42) * 10, 3))</f>
        <v/>
      </c>
      <c r="AA42" s="299" t="str">
        <f>IF(Meeuwen1!AA4="", "", ROUND(Meeuwen1!AA4 / IF(AND(COUNT(Meeuwen1!$C4:$O4,Meeuwen1!$U4:AA4) &lt;= 3, ISNUMBER($C42)), $C42, $E42) * 10, 3))</f>
        <v/>
      </c>
      <c r="AB42" s="299" t="str">
        <f>IF(Meeuwen1!AB4="", "", ROUND(Meeuwen1!AB4 / IF(AND(COUNT(Meeuwen1!$C4:$O4,Meeuwen1!$U4:AB4) &lt;= 3, ISNUMBER($C42)), $C42, $E42) * 10, 3))</f>
        <v/>
      </c>
      <c r="AC42" s="299" t="str">
        <f>IF(Meeuwen1!AC4="", "", ROUND(Meeuwen1!AC4 / IF(AND(COUNT(Meeuwen1!$C4:$O4,Meeuwen1!$U4:AC4) &lt;= 3, ISNUMBER($C42)), $C42, $E42) * 10, 3))</f>
        <v/>
      </c>
      <c r="AD42" s="299" t="str">
        <f>IF(Meeuwen1!AD4="", "", ROUND(Meeuwen1!AD4 / IF(AND(COUNT(Meeuwen1!$C4:$O4,Meeuwen1!$U4:AD4) &lt;= 3, ISNUMBER($C42)), $C42, $E42) * 10, 3))</f>
        <v/>
      </c>
      <c r="AE42" s="299" t="str">
        <f>IF(Meeuwen1!AE4="", "", ROUND(Meeuwen1!AE4 / IF(AND(COUNT(Meeuwen1!$C4:$O4,Meeuwen1!$U4:AE4) &lt;= 3, ISNUMBER($C42)), $C42, $E42) * 10, 3))</f>
        <v/>
      </c>
      <c r="AF42" s="299" t="str">
        <f>IF(Meeuwen1!AF4="", "", ROUND(Meeuwen1!AF4 / IF(AND(COUNT(Meeuwen1!$C4:$O4,Meeuwen1!$U4:AF4) &lt;= 3, ISNUMBER($C42)), $C42, $E42) * 10, 3))</f>
        <v/>
      </c>
      <c r="AG42" s="299" t="str">
        <f>IF(Meeuwen1!AG4="", "", ROUND(Meeuwen1!AG4 / IF(AND(COUNT(Meeuwen1!$C4:$O4,Meeuwen1!$U4:AG4) &lt;= 3, ISNUMBER($C42)), $C42, $E42) * 10, 3))</f>
        <v/>
      </c>
    </row>
    <row r="43" spans="1:33" ht="16.95" customHeight="1">
      <c r="A43" s="328">
        <f>IF(Meeuwen1!AM5=0, "", Meeuwen1!AM5)</f>
        <v>3</v>
      </c>
      <c r="B43" s="329" t="str">
        <f>Meeuwen1!A5</f>
        <v>Bocken Jean Pierre</v>
      </c>
      <c r="C43" s="330" t="str">
        <f t="shared" si="4"/>
        <v/>
      </c>
      <c r="D43" s="331">
        <f>Meeuwen1!B5</f>
        <v>16</v>
      </c>
      <c r="E43" s="331">
        <f>Meeuwen1!T5</f>
        <v>16</v>
      </c>
      <c r="F43" s="297">
        <f>IF(Meeuwen1!AL5=0," ",SUM(H43:AG43))</f>
        <v>30.625</v>
      </c>
      <c r="G43" s="350"/>
      <c r="H43" s="299">
        <f>IF(Meeuwen1!C5="", "", ROUND(Meeuwen1!C5 / IF(AND(COUNT(Meeuwen1!$C5:C5) &lt;= 3, ISNUMBER($C43)), $C43, $D43) * 10, 3))</f>
        <v>6.875</v>
      </c>
      <c r="I43" s="299" t="str">
        <f>IF(Meeuwen1!D5="", "", ROUND(Meeuwen1!D5 / IF(AND(COUNT(Meeuwen1!$C5:D5) &lt;= 3, ISNUMBER($C43)), $C43, $D43) * 10, 3))</f>
        <v/>
      </c>
      <c r="J43" s="299">
        <f>IF(Meeuwen1!E5="", "", ROUND(Meeuwen1!E5 / IF(AND(COUNT(Meeuwen1!$C5:E5) &lt;= 3, ISNUMBER($C43)), $C43, $D43) * 10, 3))</f>
        <v>6.875</v>
      </c>
      <c r="K43" s="299" t="str">
        <f>IF(Meeuwen1!F5="", "", ROUND(Meeuwen1!F5 / IF(AND(COUNT(Meeuwen1!$C5:F5) &lt;= 3, ISNUMBER($C43)), $C43, $D43) * 10, 3))</f>
        <v/>
      </c>
      <c r="L43" s="299" t="str">
        <f>IF(Meeuwen1!G5="", "", ROUND(Meeuwen1!G5 / IF(AND(COUNT(Meeuwen1!$C5:G5) &lt;= 3, ISNUMBER($C43)), $C43, $D43) * 10, 3))</f>
        <v/>
      </c>
      <c r="M43" s="299" t="str">
        <f>IF(Meeuwen1!H5="", "", ROUND(Meeuwen1!H5 / IF(AND(COUNT(Meeuwen1!$C5:H5) &lt;= 3, ISNUMBER($C43)), $C43, $D43) * 10, 3))</f>
        <v/>
      </c>
      <c r="N43" s="299" t="str">
        <f>IF(Meeuwen1!I5="", "", ROUND(Meeuwen1!I5 / IF(AND(COUNT(Meeuwen1!$C5:I5) &lt;= 3, ISNUMBER($C43)), $C43, $D43) * 10, 3))</f>
        <v/>
      </c>
      <c r="O43" s="299">
        <f>IF(Meeuwen1!J5="", "", ROUND(Meeuwen1!J5 / IF(AND(COUNT(Meeuwen1!$C5:J5) &lt;= 3, ISNUMBER($C43)), $C43, $D43) * 10, 3))</f>
        <v>16.875</v>
      </c>
      <c r="P43" s="299" t="str">
        <f>IF(Meeuwen1!K5="", "", ROUND(Meeuwen1!K5 / IF(AND(COUNT(Meeuwen1!$C5:K5) &lt;= 3, ISNUMBER($C43)), $C43, $D43) * 10, 3))</f>
        <v/>
      </c>
      <c r="Q43" s="299" t="str">
        <f>IF(Meeuwen1!L5="", "", ROUND(Meeuwen1!L5 / IF(AND(COUNT(Meeuwen1!$C5:L5) &lt;= 3, ISNUMBER($C43)), $C43, $D43) * 10, 3))</f>
        <v/>
      </c>
      <c r="R43" s="299" t="str">
        <f>IF(Meeuwen1!M5="", "", ROUND(Meeuwen1!M5 / IF(AND(COUNT(Meeuwen1!$C5:M5) &lt;= 3, ISNUMBER($C43)), $C43, $D43) * 10, 3))</f>
        <v/>
      </c>
      <c r="S43" s="299" t="str">
        <f>IF(Meeuwen1!N5="", "", ROUND(Meeuwen1!N5 / IF(AND(COUNT(Meeuwen1!$C5:N5) &lt;= 3, ISNUMBER($C43)), $C43, $D43) * 10, 3))</f>
        <v/>
      </c>
      <c r="T43" s="299" t="str">
        <f>IF(Meeuwen1!O5="", "", ROUND(Meeuwen1!O5 / IF(AND(COUNT(Meeuwen1!$C5:O5) &lt;= 3, ISNUMBER($C43)), $C43, $D43) * 10, 3))</f>
        <v/>
      </c>
      <c r="U43" s="299" t="str">
        <f>IF(Meeuwen1!U5="", "", ROUND(Meeuwen1!U5 / IF(AND(COUNT(Meeuwen1!$C5:$O5,Meeuwen1!$U5:U5) &lt;= 3, ISNUMBER($C43)), $C43, $E43) * 10, 3))</f>
        <v/>
      </c>
      <c r="V43" s="299" t="str">
        <f>IF(Meeuwen1!V5="", "", ROUND(Meeuwen1!V5 / IF(AND(COUNT(Meeuwen1!$C5:$O5,Meeuwen1!$U5:V5) &lt;= 3, ISNUMBER($C43)), $C43, $E43) * 10, 3))</f>
        <v/>
      </c>
      <c r="W43" s="299" t="str">
        <f>IF(Meeuwen1!W5="", "", ROUND(Meeuwen1!W5 / IF(AND(COUNT(Meeuwen1!$C5:$O5,Meeuwen1!$U5:W5) &lt;= 3, ISNUMBER($C43)), $C43, $E43) * 10, 3))</f>
        <v/>
      </c>
      <c r="X43" s="299" t="str">
        <f>IF(Meeuwen1!X5="", "", ROUND(Meeuwen1!X5 / IF(AND(COUNT(Meeuwen1!$C5:$O5,Meeuwen1!$U5:X5) &lt;= 3, ISNUMBER($C43)), $C43, $E43) * 10, 3))</f>
        <v/>
      </c>
      <c r="Y43" s="299" t="str">
        <f>IF(Meeuwen1!Y5="", "", ROUND(Meeuwen1!Y5 / IF(AND(COUNT(Meeuwen1!$C5:$O5,Meeuwen1!$U5:Y5) &lt;= 3, ISNUMBER($C43)), $C43, $E43) * 10, 3))</f>
        <v/>
      </c>
      <c r="Z43" s="299" t="str">
        <f>IF(Meeuwen1!Z5="", "", ROUND(Meeuwen1!Z5 / IF(AND(COUNT(Meeuwen1!$C5:$O5,Meeuwen1!$U5:Z5) &lt;= 3, ISNUMBER($C43)), $C43, $E43) * 10, 3))</f>
        <v/>
      </c>
      <c r="AA43" s="299" t="str">
        <f>IF(Meeuwen1!AA5="", "", ROUND(Meeuwen1!AA5 / IF(AND(COUNT(Meeuwen1!$C5:$O5,Meeuwen1!$U5:AA5) &lt;= 3, ISNUMBER($C43)), $C43, $E43) * 10, 3))</f>
        <v/>
      </c>
      <c r="AB43" s="299" t="str">
        <f>IF(Meeuwen1!AB5="", "", ROUND(Meeuwen1!AB5 / IF(AND(COUNT(Meeuwen1!$C5:$O5,Meeuwen1!$U5:AB5) &lt;= 3, ISNUMBER($C43)), $C43, $E43) * 10, 3))</f>
        <v/>
      </c>
      <c r="AC43" s="299" t="str">
        <f>IF(Meeuwen1!AC5="", "", ROUND(Meeuwen1!AC5 / IF(AND(COUNT(Meeuwen1!$C5:$O5,Meeuwen1!$U5:AC5) &lt;= 3, ISNUMBER($C43)), $C43, $E43) * 10, 3))</f>
        <v/>
      </c>
      <c r="AD43" s="299" t="str">
        <f>IF(Meeuwen1!AD5="", "", ROUND(Meeuwen1!AD5 / IF(AND(COUNT(Meeuwen1!$C5:$O5,Meeuwen1!$U5:AD5) &lt;= 3, ISNUMBER($C43)), $C43, $E43) * 10, 3))</f>
        <v/>
      </c>
      <c r="AE43" s="299" t="str">
        <f>IF(Meeuwen1!AE5="", "", ROUND(Meeuwen1!AE5 / IF(AND(COUNT(Meeuwen1!$C5:$O5,Meeuwen1!$U5:AE5) &lt;= 3, ISNUMBER($C43)), $C43, $E43) * 10, 3))</f>
        <v/>
      </c>
      <c r="AF43" s="299" t="str">
        <f>IF(Meeuwen1!AF5="", "", ROUND(Meeuwen1!AF5 / IF(AND(COUNT(Meeuwen1!$C5:$O5,Meeuwen1!$U5:AF5) &lt;= 3, ISNUMBER($C43)), $C43, $E43) * 10, 3))</f>
        <v/>
      </c>
      <c r="AG43" s="299" t="str">
        <f>IF(Meeuwen1!AG5="", "", ROUND(Meeuwen1!AG5 / IF(AND(COUNT(Meeuwen1!$C5:$O5,Meeuwen1!$U5:AG5) &lt;= 3, ISNUMBER($C43)), $C43, $E43) * 10, 3))</f>
        <v/>
      </c>
    </row>
    <row r="44" spans="1:33" ht="16.95" customHeight="1">
      <c r="A44" s="328">
        <f>IF(Meeuwen1!AM6=0, "", Meeuwen1!AM6)</f>
        <v>5</v>
      </c>
      <c r="B44" s="329" t="str">
        <f>Meeuwen1!A6</f>
        <v xml:space="preserve">Bocken Lambert  </v>
      </c>
      <c r="C44" s="330" t="str">
        <f t="shared" si="4"/>
        <v/>
      </c>
      <c r="D44" s="331">
        <f>Meeuwen1!B6</f>
        <v>26</v>
      </c>
      <c r="E44" s="331">
        <f>Meeuwen1!T6</f>
        <v>26</v>
      </c>
      <c r="F44" s="297">
        <f>IF(Meeuwen1!AL6=0," ",SUM(H44:AG44))</f>
        <v>56.154000000000003</v>
      </c>
      <c r="G44" s="350"/>
      <c r="H44" s="299" t="str">
        <f>IF(Meeuwen1!C6="", "", ROUND(Meeuwen1!C6 / IF(AND(COUNT(Meeuwen1!$C6:C6) &lt;= 3, ISNUMBER($C44)), $C44, $D44) * 10, 3))</f>
        <v/>
      </c>
      <c r="I44" s="299">
        <f>IF(Meeuwen1!D6="", "", ROUND(Meeuwen1!D6 / IF(AND(COUNT(Meeuwen1!$C6:D6) &lt;= 3, ISNUMBER($C44)), $C44, $D44) * 10, 3))</f>
        <v>8.8460000000000001</v>
      </c>
      <c r="J44" s="299">
        <f>IF(Meeuwen1!E6="", "", ROUND(Meeuwen1!E6 / IF(AND(COUNT(Meeuwen1!$C6:E6) &lt;= 3, ISNUMBER($C44)), $C44, $D44) * 10, 3))</f>
        <v>13.077</v>
      </c>
      <c r="K44" s="299" t="str">
        <f>IF(Meeuwen1!F6="", "", ROUND(Meeuwen1!F6 / IF(AND(COUNT(Meeuwen1!$C6:F6) &lt;= 3, ISNUMBER($C44)), $C44, $D44) * 10, 3))</f>
        <v/>
      </c>
      <c r="L44" s="299">
        <f>IF(Meeuwen1!G6="", "", ROUND(Meeuwen1!G6 / IF(AND(COUNT(Meeuwen1!$C6:G6) &lt;= 3, ISNUMBER($C44)), $C44, $D44) * 10, 3))</f>
        <v>14.615</v>
      </c>
      <c r="M44" s="299" t="str">
        <f>IF(Meeuwen1!H6="", "", ROUND(Meeuwen1!H6 / IF(AND(COUNT(Meeuwen1!$C6:H6) &lt;= 3, ISNUMBER($C44)), $C44, $D44) * 10, 3))</f>
        <v/>
      </c>
      <c r="N44" s="299">
        <f>IF(Meeuwen1!I6="", "", ROUND(Meeuwen1!I6 / IF(AND(COUNT(Meeuwen1!$C6:I6) &lt;= 3, ISNUMBER($C44)), $C44, $D44) * 10, 3))</f>
        <v>5.3849999999999998</v>
      </c>
      <c r="O44" s="299">
        <f>IF(Meeuwen1!J6="", "", ROUND(Meeuwen1!J6 / IF(AND(COUNT(Meeuwen1!$C6:J6) &lt;= 3, ISNUMBER($C44)), $C44, $D44) * 10, 3))</f>
        <v>14.231</v>
      </c>
      <c r="P44" s="299" t="str">
        <f>IF(Meeuwen1!K6="", "", ROUND(Meeuwen1!K6 / IF(AND(COUNT(Meeuwen1!$C6:K6) &lt;= 3, ISNUMBER($C44)), $C44, $D44) * 10, 3))</f>
        <v/>
      </c>
      <c r="Q44" s="299" t="str">
        <f>IF(Meeuwen1!L6="", "", ROUND(Meeuwen1!L6 / IF(AND(COUNT(Meeuwen1!$C6:L6) &lt;= 3, ISNUMBER($C44)), $C44, $D44) * 10, 3))</f>
        <v/>
      </c>
      <c r="R44" s="299" t="str">
        <f>IF(Meeuwen1!M6="", "", ROUND(Meeuwen1!M6 / IF(AND(COUNT(Meeuwen1!$C6:M6) &lt;= 3, ISNUMBER($C44)), $C44, $D44) * 10, 3))</f>
        <v/>
      </c>
      <c r="S44" s="299" t="str">
        <f>IF(Meeuwen1!N6="", "", ROUND(Meeuwen1!N6 / IF(AND(COUNT(Meeuwen1!$C6:N6) &lt;= 3, ISNUMBER($C44)), $C44, $D44) * 10, 3))</f>
        <v/>
      </c>
      <c r="T44" s="299" t="str">
        <f>IF(Meeuwen1!O6="", "", ROUND(Meeuwen1!O6 / IF(AND(COUNT(Meeuwen1!$C6:O6) &lt;= 3, ISNUMBER($C44)), $C44, $D44) * 10, 3))</f>
        <v/>
      </c>
      <c r="U44" s="299" t="str">
        <f>IF(Meeuwen1!U6="", "", ROUND(Meeuwen1!U6 / IF(AND(COUNT(Meeuwen1!$C6:$O6,Meeuwen1!$U6:U6) &lt;= 3, ISNUMBER($C44)), $C44, $E44) * 10, 3))</f>
        <v/>
      </c>
      <c r="V44" s="299" t="str">
        <f>IF(Meeuwen1!V6="", "", ROUND(Meeuwen1!V6 / IF(AND(COUNT(Meeuwen1!$C6:$O6,Meeuwen1!$U6:V6) &lt;= 3, ISNUMBER($C44)), $C44, $E44) * 10, 3))</f>
        <v/>
      </c>
      <c r="W44" s="299" t="str">
        <f>IF(Meeuwen1!W6="", "", ROUND(Meeuwen1!W6 / IF(AND(COUNT(Meeuwen1!$C6:$O6,Meeuwen1!$U6:W6) &lt;= 3, ISNUMBER($C44)), $C44, $E44) * 10, 3))</f>
        <v/>
      </c>
      <c r="X44" s="299" t="str">
        <f>IF(Meeuwen1!X6="", "", ROUND(Meeuwen1!X6 / IF(AND(COUNT(Meeuwen1!$C6:$O6,Meeuwen1!$U6:X6) &lt;= 3, ISNUMBER($C44)), $C44, $E44) * 10, 3))</f>
        <v/>
      </c>
      <c r="Y44" s="299" t="str">
        <f>IF(Meeuwen1!Y6="", "", ROUND(Meeuwen1!Y6 / IF(AND(COUNT(Meeuwen1!$C6:$O6,Meeuwen1!$U6:Y6) &lt;= 3, ISNUMBER($C44)), $C44, $E44) * 10, 3))</f>
        <v/>
      </c>
      <c r="Z44" s="299" t="str">
        <f>IF(Meeuwen1!Z6="", "", ROUND(Meeuwen1!Z6 / IF(AND(COUNT(Meeuwen1!$C6:$O6,Meeuwen1!$U6:Z6) &lt;= 3, ISNUMBER($C44)), $C44, $E44) * 10, 3))</f>
        <v/>
      </c>
      <c r="AA44" s="299" t="str">
        <f>IF(Meeuwen1!AA6="", "", ROUND(Meeuwen1!AA6 / IF(AND(COUNT(Meeuwen1!$C6:$O6,Meeuwen1!$U6:AA6) &lt;= 3, ISNUMBER($C44)), $C44, $E44) * 10, 3))</f>
        <v/>
      </c>
      <c r="AB44" s="299" t="str">
        <f>IF(Meeuwen1!AB6="", "", ROUND(Meeuwen1!AB6 / IF(AND(COUNT(Meeuwen1!$C6:$O6,Meeuwen1!$U6:AB6) &lt;= 3, ISNUMBER($C44)), $C44, $E44) * 10, 3))</f>
        <v/>
      </c>
      <c r="AC44" s="299" t="str">
        <f>IF(Meeuwen1!AC6="", "", ROUND(Meeuwen1!AC6 / IF(AND(COUNT(Meeuwen1!$C6:$O6,Meeuwen1!$U6:AC6) &lt;= 3, ISNUMBER($C44)), $C44, $E44) * 10, 3))</f>
        <v/>
      </c>
      <c r="AD44" s="299" t="str">
        <f>IF(Meeuwen1!AD6="", "", ROUND(Meeuwen1!AD6 / IF(AND(COUNT(Meeuwen1!$C6:$O6,Meeuwen1!$U6:AD6) &lt;= 3, ISNUMBER($C44)), $C44, $E44) * 10, 3))</f>
        <v/>
      </c>
      <c r="AE44" s="299" t="str">
        <f>IF(Meeuwen1!AE6="", "", ROUND(Meeuwen1!AE6 / IF(AND(COUNT(Meeuwen1!$C6:$O6,Meeuwen1!$U6:AE6) &lt;= 3, ISNUMBER($C44)), $C44, $E44) * 10, 3))</f>
        <v/>
      </c>
      <c r="AF44" s="299" t="str">
        <f>IF(Meeuwen1!AF6="", "", ROUND(Meeuwen1!AF6 / IF(AND(COUNT(Meeuwen1!$C6:$O6,Meeuwen1!$U6:AF6) &lt;= 3, ISNUMBER($C44)), $C44, $E44) * 10, 3))</f>
        <v/>
      </c>
      <c r="AG44" s="299" t="str">
        <f>IF(Meeuwen1!AG6="", "", ROUND(Meeuwen1!AG6 / IF(AND(COUNT(Meeuwen1!$C6:$O6,Meeuwen1!$U6:AG6) &lt;= 3, ISNUMBER($C44)), $C44, $E44) * 10, 3))</f>
        <v/>
      </c>
    </row>
    <row r="45" spans="1:33" ht="16.95" customHeight="1">
      <c r="A45" s="328">
        <f>IF(Meeuwen1!AM7=0, "", Meeuwen1!AM7)</f>
        <v>2</v>
      </c>
      <c r="B45" s="379" t="str">
        <f>Meeuwen1!A7</f>
        <v>Gabriels Johnny [ OS ]</v>
      </c>
      <c r="C45" s="330" t="str">
        <f t="shared" si="4"/>
        <v/>
      </c>
      <c r="D45" s="331">
        <f>Meeuwen1!B7</f>
        <v>32</v>
      </c>
      <c r="E45" s="331">
        <f>Meeuwen1!T7</f>
        <v>32</v>
      </c>
      <c r="F45" s="297">
        <f>IF(Meeuwen1!AL7=0," ",SUM(H45:AG45))</f>
        <v>10.312999999999999</v>
      </c>
      <c r="G45" s="350"/>
      <c r="H45" s="299" t="str">
        <f>IF(Meeuwen1!C7="", "", ROUND(Meeuwen1!C7 / IF(AND(COUNT(Meeuwen1!$C7:C7) &lt;= 3, ISNUMBER($C45)), $C45, $D45) * 10, 3))</f>
        <v/>
      </c>
      <c r="I45" s="299" t="str">
        <f>IF(Meeuwen1!D7="", "", ROUND(Meeuwen1!D7 / IF(AND(COUNT(Meeuwen1!$C7:D7) &lt;= 3, ISNUMBER($C45)), $C45, $D45) * 10, 3))</f>
        <v/>
      </c>
      <c r="J45" s="299" t="str">
        <f>IF(Meeuwen1!E7="", "", ROUND(Meeuwen1!E7 / IF(AND(COUNT(Meeuwen1!$C7:E7) &lt;= 3, ISNUMBER($C45)), $C45, $D45) * 10, 3))</f>
        <v/>
      </c>
      <c r="K45" s="299">
        <f>IF(Meeuwen1!F7="", "", ROUND(Meeuwen1!F7 / IF(AND(COUNT(Meeuwen1!$C7:F7) &lt;= 3, ISNUMBER($C45)), $C45, $D45) * 10, 3))</f>
        <v>4.6879999999999997</v>
      </c>
      <c r="L45" s="299" t="str">
        <f>IF(Meeuwen1!G7="", "", ROUND(Meeuwen1!G7 / IF(AND(COUNT(Meeuwen1!$C7:G7) &lt;= 3, ISNUMBER($C45)), $C45, $D45) * 10, 3))</f>
        <v/>
      </c>
      <c r="M45" s="299" t="str">
        <f>IF(Meeuwen1!H7="", "", ROUND(Meeuwen1!H7 / IF(AND(COUNT(Meeuwen1!$C7:H7) &lt;= 3, ISNUMBER($C45)), $C45, $D45) * 10, 3))</f>
        <v/>
      </c>
      <c r="N45" s="299" t="str">
        <f>IF(Meeuwen1!I7="", "", ROUND(Meeuwen1!I7 / IF(AND(COUNT(Meeuwen1!$C7:I7) &lt;= 3, ISNUMBER($C45)), $C45, $D45) * 10, 3))</f>
        <v/>
      </c>
      <c r="O45" s="299">
        <f>IF(Meeuwen1!J7="", "", ROUND(Meeuwen1!J7 / IF(AND(COUNT(Meeuwen1!$C7:J7) &lt;= 3, ISNUMBER($C45)), $C45, $D45) * 10, 3))</f>
        <v>5.625</v>
      </c>
      <c r="P45" s="299" t="str">
        <f>IF(Meeuwen1!K7="", "", ROUND(Meeuwen1!K7 / IF(AND(COUNT(Meeuwen1!$C7:K7) &lt;= 3, ISNUMBER($C45)), $C45, $D45) * 10, 3))</f>
        <v/>
      </c>
      <c r="Q45" s="299" t="str">
        <f>IF(Meeuwen1!L7="", "", ROUND(Meeuwen1!L7 / IF(AND(COUNT(Meeuwen1!$C7:L7) &lt;= 3, ISNUMBER($C45)), $C45, $D45) * 10, 3))</f>
        <v/>
      </c>
      <c r="R45" s="299" t="str">
        <f>IF(Meeuwen1!M7="", "", ROUND(Meeuwen1!M7 / IF(AND(COUNT(Meeuwen1!$C7:M7) &lt;= 3, ISNUMBER($C45)), $C45, $D45) * 10, 3))</f>
        <v/>
      </c>
      <c r="S45" s="299" t="str">
        <f>IF(Meeuwen1!N7="", "", ROUND(Meeuwen1!N7 / IF(AND(COUNT(Meeuwen1!$C7:N7) &lt;= 3, ISNUMBER($C45)), $C45, $D45) * 10, 3))</f>
        <v/>
      </c>
      <c r="T45" s="299" t="str">
        <f>IF(Meeuwen1!O7="", "", ROUND(Meeuwen1!O7 / IF(AND(COUNT(Meeuwen1!$C7:O7) &lt;= 3, ISNUMBER($C45)), $C45, $D45) * 10, 3))</f>
        <v/>
      </c>
      <c r="U45" s="299" t="str">
        <f>IF(Meeuwen1!U7="", "", ROUND(Meeuwen1!U7 / IF(AND(COUNT(Meeuwen1!$C7:$O7,Meeuwen1!$U7:U7) &lt;= 3, ISNUMBER($C45)), $C45, $E45) * 10, 3))</f>
        <v/>
      </c>
      <c r="V45" s="299" t="str">
        <f>IF(Meeuwen1!V7="", "", ROUND(Meeuwen1!V7 / IF(AND(COUNT(Meeuwen1!$C7:$O7,Meeuwen1!$U7:V7) &lt;= 3, ISNUMBER($C45)), $C45, $E45) * 10, 3))</f>
        <v/>
      </c>
      <c r="W45" s="299" t="str">
        <f>IF(Meeuwen1!W7="", "", ROUND(Meeuwen1!W7 / IF(AND(COUNT(Meeuwen1!$C7:$O7,Meeuwen1!$U7:W7) &lt;= 3, ISNUMBER($C45)), $C45, $E45) * 10, 3))</f>
        <v/>
      </c>
      <c r="X45" s="299" t="str">
        <f>IF(Meeuwen1!X7="", "", ROUND(Meeuwen1!X7 / IF(AND(COUNT(Meeuwen1!$C7:$O7,Meeuwen1!$U7:X7) &lt;= 3, ISNUMBER($C45)), $C45, $E45) * 10, 3))</f>
        <v/>
      </c>
      <c r="Y45" s="299" t="str">
        <f>IF(Meeuwen1!Y7="", "", ROUND(Meeuwen1!Y7 / IF(AND(COUNT(Meeuwen1!$C7:$O7,Meeuwen1!$U7:Y7) &lt;= 3, ISNUMBER($C45)), $C45, $E45) * 10, 3))</f>
        <v/>
      </c>
      <c r="Z45" s="299" t="str">
        <f>IF(Meeuwen1!Z7="", "", ROUND(Meeuwen1!Z7 / IF(AND(COUNT(Meeuwen1!$C7:$O7,Meeuwen1!$U7:Z7) &lt;= 3, ISNUMBER($C45)), $C45, $E45) * 10, 3))</f>
        <v/>
      </c>
      <c r="AA45" s="299" t="str">
        <f>IF(Meeuwen1!AA7="", "", ROUND(Meeuwen1!AA7 / IF(AND(COUNT(Meeuwen1!$C7:$O7,Meeuwen1!$U7:AA7) &lt;= 3, ISNUMBER($C45)), $C45, $E45) * 10, 3))</f>
        <v/>
      </c>
      <c r="AB45" s="299" t="str">
        <f>IF(Meeuwen1!AB7="", "", ROUND(Meeuwen1!AB7 / IF(AND(COUNT(Meeuwen1!$C7:$O7,Meeuwen1!$U7:AB7) &lt;= 3, ISNUMBER($C45)), $C45, $E45) * 10, 3))</f>
        <v/>
      </c>
      <c r="AC45" s="299" t="str">
        <f>IF(Meeuwen1!AC7="", "", ROUND(Meeuwen1!AC7 / IF(AND(COUNT(Meeuwen1!$C7:$O7,Meeuwen1!$U7:AC7) &lt;= 3, ISNUMBER($C45)), $C45, $E45) * 10, 3))</f>
        <v/>
      </c>
      <c r="AD45" s="299" t="str">
        <f>IF(Meeuwen1!AD7="", "", ROUND(Meeuwen1!AD7 / IF(AND(COUNT(Meeuwen1!$C7:$O7,Meeuwen1!$U7:AD7) &lt;= 3, ISNUMBER($C45)), $C45, $E45) * 10, 3))</f>
        <v/>
      </c>
      <c r="AE45" s="299" t="str">
        <f>IF(Meeuwen1!AE7="", "", ROUND(Meeuwen1!AE7 / IF(AND(COUNT(Meeuwen1!$C7:$O7,Meeuwen1!$U7:AE7) &lt;= 3, ISNUMBER($C45)), $C45, $E45) * 10, 3))</f>
        <v/>
      </c>
      <c r="AF45" s="299" t="str">
        <f>IF(Meeuwen1!AF7="", "", ROUND(Meeuwen1!AF7 / IF(AND(COUNT(Meeuwen1!$C7:$O7,Meeuwen1!$U7:AF7) &lt;= 3, ISNUMBER($C45)), $C45, $E45) * 10, 3))</f>
        <v/>
      </c>
      <c r="AG45" s="299" t="str">
        <f>IF(Meeuwen1!AG7="", "", ROUND(Meeuwen1!AG7 / IF(AND(COUNT(Meeuwen1!$C7:$O7,Meeuwen1!$U7:AG7) &lt;= 3, ISNUMBER($C45)), $C45, $E45) * 10, 3))</f>
        <v/>
      </c>
    </row>
    <row r="46" spans="1:33" ht="16.95" customHeight="1">
      <c r="A46" s="328">
        <f>IF(Meeuwen1!AM8=0, "", Meeuwen1!AM8)</f>
        <v>6</v>
      </c>
      <c r="B46" s="329" t="str">
        <f>Meeuwen1!A8</f>
        <v>Goetschalkx Herman</v>
      </c>
      <c r="C46" s="330" t="str">
        <f t="shared" si="4"/>
        <v/>
      </c>
      <c r="D46" s="331">
        <f>Meeuwen1!B8</f>
        <v>15</v>
      </c>
      <c r="E46" s="331">
        <f>Meeuwen1!T8</f>
        <v>15</v>
      </c>
      <c r="F46" s="297">
        <f>IF(Meeuwen1!AL8=0," ",SUM(H46:AG46))</f>
        <v>55.334000000000003</v>
      </c>
      <c r="G46" s="350"/>
      <c r="H46" s="299">
        <f>IF(Meeuwen1!C8="", "", ROUND(Meeuwen1!C8 / IF(AND(COUNT(Meeuwen1!$C8:C8) &lt;= 3, ISNUMBER($C46)), $C46, $D46) * 10, 3))</f>
        <v>11.333</v>
      </c>
      <c r="I46" s="299" t="str">
        <f>IF(Meeuwen1!D8="", "", ROUND(Meeuwen1!D8 / IF(AND(COUNT(Meeuwen1!$C8:D8) &lt;= 3, ISNUMBER($C46)), $C46, $D46) * 10, 3))</f>
        <v/>
      </c>
      <c r="J46" s="299">
        <f>IF(Meeuwen1!E8="", "", ROUND(Meeuwen1!E8 / IF(AND(COUNT(Meeuwen1!$C8:E8) &lt;= 3, ISNUMBER($C46)), $C46, $D46) * 10, 3))</f>
        <v>12</v>
      </c>
      <c r="K46" s="299">
        <f>IF(Meeuwen1!F8="", "", ROUND(Meeuwen1!F8 / IF(AND(COUNT(Meeuwen1!$C8:F8) &lt;= 3, ISNUMBER($C46)), $C46, $D46) * 10, 3))</f>
        <v>4.6669999999999998</v>
      </c>
      <c r="L46" s="299">
        <f>IF(Meeuwen1!G8="", "", ROUND(Meeuwen1!G8 / IF(AND(COUNT(Meeuwen1!$C8:G8) &lt;= 3, ISNUMBER($C46)), $C46, $D46) * 10, 3))</f>
        <v>8.6669999999999998</v>
      </c>
      <c r="M46" s="299">
        <f>IF(Meeuwen1!H8="", "", ROUND(Meeuwen1!H8 / IF(AND(COUNT(Meeuwen1!$C8:H8) &lt;= 3, ISNUMBER($C46)), $C46, $D46) * 10, 3))</f>
        <v>10.667</v>
      </c>
      <c r="N46" s="299">
        <f>IF(Meeuwen1!I8="", "", ROUND(Meeuwen1!I8 / IF(AND(COUNT(Meeuwen1!$C8:I8) &lt;= 3, ISNUMBER($C46)), $C46, $D46) * 10, 3))</f>
        <v>8</v>
      </c>
      <c r="O46" s="299" t="str">
        <f>IF(Meeuwen1!J8="", "", ROUND(Meeuwen1!J8 / IF(AND(COUNT(Meeuwen1!$C8:J8) &lt;= 3, ISNUMBER($C46)), $C46, $D46) * 10, 3))</f>
        <v/>
      </c>
      <c r="P46" s="299" t="str">
        <f>IF(Meeuwen1!K8="", "", ROUND(Meeuwen1!K8 / IF(AND(COUNT(Meeuwen1!$C8:K8) &lt;= 3, ISNUMBER($C46)), $C46, $D46) * 10, 3))</f>
        <v/>
      </c>
      <c r="Q46" s="299" t="str">
        <f>IF(Meeuwen1!L8="", "", ROUND(Meeuwen1!L8 / IF(AND(COUNT(Meeuwen1!$C8:L8) &lt;= 3, ISNUMBER($C46)), $C46, $D46) * 10, 3))</f>
        <v/>
      </c>
      <c r="R46" s="299" t="str">
        <f>IF(Meeuwen1!M8="", "", ROUND(Meeuwen1!M8 / IF(AND(COUNT(Meeuwen1!$C8:M8) &lt;= 3, ISNUMBER($C46)), $C46, $D46) * 10, 3))</f>
        <v/>
      </c>
      <c r="S46" s="299" t="str">
        <f>IF(Meeuwen1!N8="", "", ROUND(Meeuwen1!N8 / IF(AND(COUNT(Meeuwen1!$C8:N8) &lt;= 3, ISNUMBER($C46)), $C46, $D46) * 10, 3))</f>
        <v/>
      </c>
      <c r="T46" s="299" t="str">
        <f>IF(Meeuwen1!O8="", "", ROUND(Meeuwen1!O8 / IF(AND(COUNT(Meeuwen1!$C8:O8) &lt;= 3, ISNUMBER($C46)), $C46, $D46) * 10, 3))</f>
        <v/>
      </c>
      <c r="U46" s="299" t="str">
        <f>IF(Meeuwen1!U8="", "", ROUND(Meeuwen1!U8 / IF(AND(COUNT(Meeuwen1!$C8:$O8,Meeuwen1!$U8:U8) &lt;= 3, ISNUMBER($C46)), $C46, $E46) * 10, 3))</f>
        <v/>
      </c>
      <c r="V46" s="299" t="str">
        <f>IF(Meeuwen1!V8="", "", ROUND(Meeuwen1!V8 / IF(AND(COUNT(Meeuwen1!$C8:$O8,Meeuwen1!$U8:V8) &lt;= 3, ISNUMBER($C46)), $C46, $E46) * 10, 3))</f>
        <v/>
      </c>
      <c r="W46" s="299" t="str">
        <f>IF(Meeuwen1!W8="", "", ROUND(Meeuwen1!W8 / IF(AND(COUNT(Meeuwen1!$C8:$O8,Meeuwen1!$U8:W8) &lt;= 3, ISNUMBER($C46)), $C46, $E46) * 10, 3))</f>
        <v/>
      </c>
      <c r="X46" s="299" t="str">
        <f>IF(Meeuwen1!X8="", "", ROUND(Meeuwen1!X8 / IF(AND(COUNT(Meeuwen1!$C8:$O8,Meeuwen1!$U8:X8) &lt;= 3, ISNUMBER($C46)), $C46, $E46) * 10, 3))</f>
        <v/>
      </c>
      <c r="Y46" s="299" t="str">
        <f>IF(Meeuwen1!Y8="", "", ROUND(Meeuwen1!Y8 / IF(AND(COUNT(Meeuwen1!$C8:$O8,Meeuwen1!$U8:Y8) &lt;= 3, ISNUMBER($C46)), $C46, $E46) * 10, 3))</f>
        <v/>
      </c>
      <c r="Z46" s="299" t="str">
        <f>IF(Meeuwen1!Z8="", "", ROUND(Meeuwen1!Z8 / IF(AND(COUNT(Meeuwen1!$C8:$O8,Meeuwen1!$U8:Z8) &lt;= 3, ISNUMBER($C46)), $C46, $E46) * 10, 3))</f>
        <v/>
      </c>
      <c r="AA46" s="299" t="str">
        <f>IF(Meeuwen1!AA8="", "", ROUND(Meeuwen1!AA8 / IF(AND(COUNT(Meeuwen1!$C8:$O8,Meeuwen1!$U8:AA8) &lt;= 3, ISNUMBER($C46)), $C46, $E46) * 10, 3))</f>
        <v/>
      </c>
      <c r="AB46" s="299" t="str">
        <f>IF(Meeuwen1!AB8="", "", ROUND(Meeuwen1!AB8 / IF(AND(COUNT(Meeuwen1!$C8:$O8,Meeuwen1!$U8:AB8) &lt;= 3, ISNUMBER($C46)), $C46, $E46) * 10, 3))</f>
        <v/>
      </c>
      <c r="AC46" s="299" t="str">
        <f>IF(Meeuwen1!AC8="", "", ROUND(Meeuwen1!AC8 / IF(AND(COUNT(Meeuwen1!$C8:$O8,Meeuwen1!$U8:AC8) &lt;= 3, ISNUMBER($C46)), $C46, $E46) * 10, 3))</f>
        <v/>
      </c>
      <c r="AD46" s="299" t="str">
        <f>IF(Meeuwen1!AD8="", "", ROUND(Meeuwen1!AD8 / IF(AND(COUNT(Meeuwen1!$C8:$O8,Meeuwen1!$U8:AD8) &lt;= 3, ISNUMBER($C46)), $C46, $E46) * 10, 3))</f>
        <v/>
      </c>
      <c r="AE46" s="299" t="str">
        <f>IF(Meeuwen1!AE8="", "", ROUND(Meeuwen1!AE8 / IF(AND(COUNT(Meeuwen1!$C8:$O8,Meeuwen1!$U8:AE8) &lt;= 3, ISNUMBER($C46)), $C46, $E46) * 10, 3))</f>
        <v/>
      </c>
      <c r="AF46" s="299" t="str">
        <f>IF(Meeuwen1!AF8="", "", ROUND(Meeuwen1!AF8 / IF(AND(COUNT(Meeuwen1!$C8:$O8,Meeuwen1!$U8:AF8) &lt;= 3, ISNUMBER($C46)), $C46, $E46) * 10, 3))</f>
        <v/>
      </c>
      <c r="AG46" s="299" t="str">
        <f>IF(Meeuwen1!AG8="", "", ROUND(Meeuwen1!AG8 / IF(AND(COUNT(Meeuwen1!$C8:$O8,Meeuwen1!$U8:AG8) &lt;= 3, ISNUMBER($C46)), $C46, $E46) * 10, 3))</f>
        <v/>
      </c>
    </row>
    <row r="47" spans="1:33" ht="16.95" customHeight="1">
      <c r="A47" s="328">
        <f>IF(Meeuwen1!AM9=0, "", Meeuwen1!AM9)</f>
        <v>1</v>
      </c>
      <c r="B47" s="329" t="str">
        <f>Meeuwen1!A9</f>
        <v>Grauwmans Rik</v>
      </c>
      <c r="C47" s="330" t="str">
        <f t="shared" si="4"/>
        <v/>
      </c>
      <c r="D47" s="331">
        <f>Meeuwen1!B9</f>
        <v>32</v>
      </c>
      <c r="E47" s="331">
        <f>Meeuwen1!T9</f>
        <v>32</v>
      </c>
      <c r="F47" s="297">
        <f>IF(Meeuwen1!AL9=0," ",SUM(H47:AG47))</f>
        <v>8.125</v>
      </c>
      <c r="G47" s="350"/>
      <c r="H47" s="299" t="str">
        <f>IF(Meeuwen1!C9="", "", ROUND(Meeuwen1!C9 / IF(AND(COUNT(Meeuwen1!$C9:C9) &lt;= 3, ISNUMBER($C47)), $C47, $D47) * 10, 3))</f>
        <v/>
      </c>
      <c r="I47" s="299" t="str">
        <f>IF(Meeuwen1!D9="", "", ROUND(Meeuwen1!D9 / IF(AND(COUNT(Meeuwen1!$C9:D9) &lt;= 3, ISNUMBER($C47)), $C47, $D47) * 10, 3))</f>
        <v/>
      </c>
      <c r="J47" s="299" t="str">
        <f>IF(Meeuwen1!E9="", "", ROUND(Meeuwen1!E9 / IF(AND(COUNT(Meeuwen1!$C9:E9) &lt;= 3, ISNUMBER($C47)), $C47, $D47) * 10, 3))</f>
        <v/>
      </c>
      <c r="K47" s="299" t="str">
        <f>IF(Meeuwen1!F9="", "", ROUND(Meeuwen1!F9 / IF(AND(COUNT(Meeuwen1!$C9:F9) &lt;= 3, ISNUMBER($C47)), $C47, $D47) * 10, 3))</f>
        <v/>
      </c>
      <c r="L47" s="299" t="str">
        <f>IF(Meeuwen1!G9="", "", ROUND(Meeuwen1!G9 / IF(AND(COUNT(Meeuwen1!$C9:G9) &lt;= 3, ISNUMBER($C47)), $C47, $D47) * 10, 3))</f>
        <v/>
      </c>
      <c r="M47" s="299" t="str">
        <f>IF(Meeuwen1!H9="", "", ROUND(Meeuwen1!H9 / IF(AND(COUNT(Meeuwen1!$C9:H9) &lt;= 3, ISNUMBER($C47)), $C47, $D47) * 10, 3))</f>
        <v/>
      </c>
      <c r="N47" s="299" t="str">
        <f>IF(Meeuwen1!I9="", "", ROUND(Meeuwen1!I9 / IF(AND(COUNT(Meeuwen1!$C9:I9) &lt;= 3, ISNUMBER($C47)), $C47, $D47) * 10, 3))</f>
        <v/>
      </c>
      <c r="O47" s="299">
        <f>IF(Meeuwen1!J9="", "", ROUND(Meeuwen1!J9 / IF(AND(COUNT(Meeuwen1!$C9:J9) &lt;= 3, ISNUMBER($C47)), $C47, $D47) * 10, 3))</f>
        <v>8.125</v>
      </c>
      <c r="P47" s="299" t="str">
        <f>IF(Meeuwen1!K9="", "", ROUND(Meeuwen1!K9 / IF(AND(COUNT(Meeuwen1!$C9:K9) &lt;= 3, ISNUMBER($C47)), $C47, $D47) * 10, 3))</f>
        <v/>
      </c>
      <c r="Q47" s="299" t="str">
        <f>IF(Meeuwen1!L9="", "", ROUND(Meeuwen1!L9 / IF(AND(COUNT(Meeuwen1!$C9:L9) &lt;= 3, ISNUMBER($C47)), $C47, $D47) * 10, 3))</f>
        <v/>
      </c>
      <c r="R47" s="299" t="str">
        <f>IF(Meeuwen1!M9="", "", ROUND(Meeuwen1!M9 / IF(AND(COUNT(Meeuwen1!$C9:M9) &lt;= 3, ISNUMBER($C47)), $C47, $D47) * 10, 3))</f>
        <v/>
      </c>
      <c r="S47" s="299" t="str">
        <f>IF(Meeuwen1!N9="", "", ROUND(Meeuwen1!N9 / IF(AND(COUNT(Meeuwen1!$C9:N9) &lt;= 3, ISNUMBER($C47)), $C47, $D47) * 10, 3))</f>
        <v/>
      </c>
      <c r="T47" s="299" t="str">
        <f>IF(Meeuwen1!O9="", "", ROUND(Meeuwen1!O9 / IF(AND(COUNT(Meeuwen1!$C9:O9) &lt;= 3, ISNUMBER($C47)), $C47, $D47) * 10, 3))</f>
        <v/>
      </c>
      <c r="U47" s="299" t="str">
        <f>IF(Meeuwen1!U9="", "", ROUND(Meeuwen1!U9 / IF(AND(COUNT(Meeuwen1!$C9:$O9,Meeuwen1!$U9:U9) &lt;= 3, ISNUMBER($C47)), $C47, $E47) * 10, 3))</f>
        <v/>
      </c>
      <c r="V47" s="299" t="str">
        <f>IF(Meeuwen1!V9="", "", ROUND(Meeuwen1!V9 / IF(AND(COUNT(Meeuwen1!$C9:$O9,Meeuwen1!$U9:V9) &lt;= 3, ISNUMBER($C47)), $C47, $E47) * 10, 3))</f>
        <v/>
      </c>
      <c r="W47" s="299" t="str">
        <f>IF(Meeuwen1!W9="", "", ROUND(Meeuwen1!W9 / IF(AND(COUNT(Meeuwen1!$C9:$O9,Meeuwen1!$U9:W9) &lt;= 3, ISNUMBER($C47)), $C47, $E47) * 10, 3))</f>
        <v/>
      </c>
      <c r="X47" s="299" t="str">
        <f>IF(Meeuwen1!X9="", "", ROUND(Meeuwen1!X9 / IF(AND(COUNT(Meeuwen1!$C9:$O9,Meeuwen1!$U9:X9) &lt;= 3, ISNUMBER($C47)), $C47, $E47) * 10, 3))</f>
        <v/>
      </c>
      <c r="Y47" s="299" t="str">
        <f>IF(Meeuwen1!Y9="", "", ROUND(Meeuwen1!Y9 / IF(AND(COUNT(Meeuwen1!$C9:$O9,Meeuwen1!$U9:Y9) &lt;= 3, ISNUMBER($C47)), $C47, $E47) * 10, 3))</f>
        <v/>
      </c>
      <c r="Z47" s="299" t="str">
        <f>IF(Meeuwen1!Z9="", "", ROUND(Meeuwen1!Z9 / IF(AND(COUNT(Meeuwen1!$C9:$O9,Meeuwen1!$U9:Z9) &lt;= 3, ISNUMBER($C47)), $C47, $E47) * 10, 3))</f>
        <v/>
      </c>
      <c r="AA47" s="299" t="str">
        <f>IF(Meeuwen1!AA9="", "", ROUND(Meeuwen1!AA9 / IF(AND(COUNT(Meeuwen1!$C9:$O9,Meeuwen1!$U9:AA9) &lt;= 3, ISNUMBER($C47)), $C47, $E47) * 10, 3))</f>
        <v/>
      </c>
      <c r="AB47" s="299" t="str">
        <f>IF(Meeuwen1!AB9="", "", ROUND(Meeuwen1!AB9 / IF(AND(COUNT(Meeuwen1!$C9:$O9,Meeuwen1!$U9:AB9) &lt;= 3, ISNUMBER($C47)), $C47, $E47) * 10, 3))</f>
        <v/>
      </c>
      <c r="AC47" s="299" t="str">
        <f>IF(Meeuwen1!AC9="", "", ROUND(Meeuwen1!AC9 / IF(AND(COUNT(Meeuwen1!$C9:$O9,Meeuwen1!$U9:AC9) &lt;= 3, ISNUMBER($C47)), $C47, $E47) * 10, 3))</f>
        <v/>
      </c>
      <c r="AD47" s="299" t="str">
        <f>IF(Meeuwen1!AD9="", "", ROUND(Meeuwen1!AD9 / IF(AND(COUNT(Meeuwen1!$C9:$O9,Meeuwen1!$U9:AD9) &lt;= 3, ISNUMBER($C47)), $C47, $E47) * 10, 3))</f>
        <v/>
      </c>
      <c r="AE47" s="299" t="str">
        <f>IF(Meeuwen1!AE9="", "", ROUND(Meeuwen1!AE9 / IF(AND(COUNT(Meeuwen1!$C9:$O9,Meeuwen1!$U9:AE9) &lt;= 3, ISNUMBER($C47)), $C47, $E47) * 10, 3))</f>
        <v/>
      </c>
      <c r="AF47" s="299" t="str">
        <f>IF(Meeuwen1!AF9="", "", ROUND(Meeuwen1!AF9 / IF(AND(COUNT(Meeuwen1!$C9:$O9,Meeuwen1!$U9:AF9) &lt;= 3, ISNUMBER($C47)), $C47, $E47) * 10, 3))</f>
        <v/>
      </c>
      <c r="AG47" s="299" t="str">
        <f>IF(Meeuwen1!AG9="", "", ROUND(Meeuwen1!AG9 / IF(AND(COUNT(Meeuwen1!$C9:$O9,Meeuwen1!$U9:AG9) &lt;= 3, ISNUMBER($C47)), $C47, $E47) * 10, 3))</f>
        <v/>
      </c>
    </row>
    <row r="48" spans="1:33" ht="16.95" customHeight="1">
      <c r="A48" s="328">
        <f>IF(Meeuwen1!AM10=0, "", Meeuwen1!AM10)</f>
        <v>3</v>
      </c>
      <c r="B48" s="329" t="str">
        <f>Meeuwen1!A10</f>
        <v>Meeusen Marc</v>
      </c>
      <c r="C48" s="330" t="str">
        <f t="shared" si="4"/>
        <v/>
      </c>
      <c r="D48" s="331">
        <f>Meeuwen1!B10</f>
        <v>123</v>
      </c>
      <c r="E48" s="331">
        <f>Meeuwen1!T10</f>
        <v>123</v>
      </c>
      <c r="F48" s="297">
        <f>IF(Meeuwen1!AL10=0," ",SUM(H48:AG48))</f>
        <v>19.106000000000002</v>
      </c>
      <c r="G48" s="350"/>
      <c r="H48" s="299" t="str">
        <f>IF(Meeuwen1!C10="", "", ROUND(Meeuwen1!C10 / IF(AND(COUNT(Meeuwen1!$C10:C10) &lt;= 3, ISNUMBER($C48)), $C48, $D48) * 10, 3))</f>
        <v/>
      </c>
      <c r="I48" s="299">
        <f>IF(Meeuwen1!D10="", "", ROUND(Meeuwen1!D10 / IF(AND(COUNT(Meeuwen1!$C10:D10) &lt;= 3, ISNUMBER($C48)), $C48, $D48) * 10, 3))</f>
        <v>5.6909999999999998</v>
      </c>
      <c r="J48" s="299" t="str">
        <f>IF(Meeuwen1!E10="", "", ROUND(Meeuwen1!E10 / IF(AND(COUNT(Meeuwen1!$C10:E10) &lt;= 3, ISNUMBER($C48)), $C48, $D48) * 10, 3))</f>
        <v/>
      </c>
      <c r="K48" s="299">
        <f>IF(Meeuwen1!F10="", "", ROUND(Meeuwen1!F10 / IF(AND(COUNT(Meeuwen1!$C10:F10) &lt;= 3, ISNUMBER($C48)), $C48, $D48) * 10, 3))</f>
        <v>5.61</v>
      </c>
      <c r="L48" s="299" t="str">
        <f>IF(Meeuwen1!G10="", "", ROUND(Meeuwen1!G10 / IF(AND(COUNT(Meeuwen1!$C10:G10) &lt;= 3, ISNUMBER($C48)), $C48, $D48) * 10, 3))</f>
        <v/>
      </c>
      <c r="M48" s="299">
        <f>IF(Meeuwen1!H10="", "", ROUND(Meeuwen1!H10 / IF(AND(COUNT(Meeuwen1!$C10:H10) &lt;= 3, ISNUMBER($C48)), $C48, $D48) * 10, 3))</f>
        <v>7.8049999999999997</v>
      </c>
      <c r="N48" s="299" t="str">
        <f>IF(Meeuwen1!I10="", "", ROUND(Meeuwen1!I10 / IF(AND(COUNT(Meeuwen1!$C10:I10) &lt;= 3, ISNUMBER($C48)), $C48, $D48) * 10, 3))</f>
        <v/>
      </c>
      <c r="O48" s="299" t="str">
        <f>IF(Meeuwen1!J10="", "", ROUND(Meeuwen1!J10 / IF(AND(COUNT(Meeuwen1!$C10:J10) &lt;= 3, ISNUMBER($C48)), $C48, $D48) * 10, 3))</f>
        <v/>
      </c>
      <c r="P48" s="299" t="str">
        <f>IF(Meeuwen1!K10="", "", ROUND(Meeuwen1!K10 / IF(AND(COUNT(Meeuwen1!$C10:K10) &lt;= 3, ISNUMBER($C48)), $C48, $D48) * 10, 3))</f>
        <v/>
      </c>
      <c r="Q48" s="299" t="str">
        <f>IF(Meeuwen1!L10="", "", ROUND(Meeuwen1!L10 / IF(AND(COUNT(Meeuwen1!$C10:L10) &lt;= 3, ISNUMBER($C48)), $C48, $D48) * 10, 3))</f>
        <v/>
      </c>
      <c r="R48" s="299" t="str">
        <f>IF(Meeuwen1!M10="", "", ROUND(Meeuwen1!M10 / IF(AND(COUNT(Meeuwen1!$C10:M10) &lt;= 3, ISNUMBER($C48)), $C48, $D48) * 10, 3))</f>
        <v/>
      </c>
      <c r="S48" s="299" t="str">
        <f>IF(Meeuwen1!N10="", "", ROUND(Meeuwen1!N10 / IF(AND(COUNT(Meeuwen1!$C10:N10) &lt;= 3, ISNUMBER($C48)), $C48, $D48) * 10, 3))</f>
        <v/>
      </c>
      <c r="T48" s="299" t="str">
        <f>IF(Meeuwen1!O10="", "", ROUND(Meeuwen1!O10 / IF(AND(COUNT(Meeuwen1!$C10:O10) &lt;= 3, ISNUMBER($C48)), $C48, $D48) * 10, 3))</f>
        <v/>
      </c>
      <c r="U48" s="299" t="str">
        <f>IF(Meeuwen1!U10="", "", ROUND(Meeuwen1!U10 / IF(AND(COUNT(Meeuwen1!$C10:$O10,Meeuwen1!$U10:U10) &lt;= 3, ISNUMBER($C48)), $C48, $E48) * 10, 3))</f>
        <v/>
      </c>
      <c r="V48" s="299" t="str">
        <f>IF(Meeuwen1!V10="", "", ROUND(Meeuwen1!V10 / IF(AND(COUNT(Meeuwen1!$C10:$O10,Meeuwen1!$U10:V10) &lt;= 3, ISNUMBER($C48)), $C48, $E48) * 10, 3))</f>
        <v/>
      </c>
      <c r="W48" s="299" t="str">
        <f>IF(Meeuwen1!W10="", "", ROUND(Meeuwen1!W10 / IF(AND(COUNT(Meeuwen1!$C10:$O10,Meeuwen1!$U10:W10) &lt;= 3, ISNUMBER($C48)), $C48, $E48) * 10, 3))</f>
        <v/>
      </c>
      <c r="X48" s="299" t="str">
        <f>IF(Meeuwen1!X10="", "", ROUND(Meeuwen1!X10 / IF(AND(COUNT(Meeuwen1!$C10:$O10,Meeuwen1!$U10:X10) &lt;= 3, ISNUMBER($C48)), $C48, $E48) * 10, 3))</f>
        <v/>
      </c>
      <c r="Y48" s="299" t="str">
        <f>IF(Meeuwen1!Y10="", "", ROUND(Meeuwen1!Y10 / IF(AND(COUNT(Meeuwen1!$C10:$O10,Meeuwen1!$U10:Y10) &lt;= 3, ISNUMBER($C48)), $C48, $E48) * 10, 3))</f>
        <v/>
      </c>
      <c r="Z48" s="299" t="str">
        <f>IF(Meeuwen1!Z10="", "", ROUND(Meeuwen1!Z10 / IF(AND(COUNT(Meeuwen1!$C10:$O10,Meeuwen1!$U10:Z10) &lt;= 3, ISNUMBER($C48)), $C48, $E48) * 10, 3))</f>
        <v/>
      </c>
      <c r="AA48" s="299" t="str">
        <f>IF(Meeuwen1!AA10="", "", ROUND(Meeuwen1!AA10 / IF(AND(COUNT(Meeuwen1!$C10:$O10,Meeuwen1!$U10:AA10) &lt;= 3, ISNUMBER($C48)), $C48, $E48) * 10, 3))</f>
        <v/>
      </c>
      <c r="AB48" s="299" t="str">
        <f>IF(Meeuwen1!AB10="", "", ROUND(Meeuwen1!AB10 / IF(AND(COUNT(Meeuwen1!$C10:$O10,Meeuwen1!$U10:AB10) &lt;= 3, ISNUMBER($C48)), $C48, $E48) * 10, 3))</f>
        <v/>
      </c>
      <c r="AC48" s="299" t="str">
        <f>IF(Meeuwen1!AC10="", "", ROUND(Meeuwen1!AC10 / IF(AND(COUNT(Meeuwen1!$C10:$O10,Meeuwen1!$U10:AC10) &lt;= 3, ISNUMBER($C48)), $C48, $E48) * 10, 3))</f>
        <v/>
      </c>
      <c r="AD48" s="299" t="str">
        <f>IF(Meeuwen1!AD10="", "", ROUND(Meeuwen1!AD10 / IF(AND(COUNT(Meeuwen1!$C10:$O10,Meeuwen1!$U10:AD10) &lt;= 3, ISNUMBER($C48)), $C48, $E48) * 10, 3))</f>
        <v/>
      </c>
      <c r="AE48" s="299" t="str">
        <f>IF(Meeuwen1!AE10="", "", ROUND(Meeuwen1!AE10 / IF(AND(COUNT(Meeuwen1!$C10:$O10,Meeuwen1!$U10:AE10) &lt;= 3, ISNUMBER($C48)), $C48, $E48) * 10, 3))</f>
        <v/>
      </c>
      <c r="AF48" s="299" t="str">
        <f>IF(Meeuwen1!AF10="", "", ROUND(Meeuwen1!AF10 / IF(AND(COUNT(Meeuwen1!$C10:$O10,Meeuwen1!$U10:AF10) &lt;= 3, ISNUMBER($C48)), $C48, $E48) * 10, 3))</f>
        <v/>
      </c>
      <c r="AG48" s="299" t="str">
        <f>IF(Meeuwen1!AG10="", "", ROUND(Meeuwen1!AG10 / IF(AND(COUNT(Meeuwen1!$C10:$O10,Meeuwen1!$U10:AG10) &lt;= 3, ISNUMBER($C48)), $C48, $E48) * 10, 3))</f>
        <v/>
      </c>
    </row>
    <row r="49" spans="1:34" ht="16.95" customHeight="1">
      <c r="A49" s="328">
        <f>IF(Meeuwen1!AM11=0, "", Meeuwen1!AM11)</f>
        <v>5</v>
      </c>
      <c r="B49" s="329" t="str">
        <f>Meeuwen1!A11</f>
        <v>Van Loon Marc</v>
      </c>
      <c r="C49" s="330" t="str">
        <f t="shared" si="4"/>
        <v/>
      </c>
      <c r="D49" s="331">
        <f>Meeuwen1!B11</f>
        <v>15</v>
      </c>
      <c r="E49" s="331">
        <f>Meeuwen1!T11</f>
        <v>15</v>
      </c>
      <c r="F49" s="297">
        <f>IF(Meeuwen1!AL11=0," ",SUM(H49:AG49))</f>
        <v>46.001000000000005</v>
      </c>
      <c r="G49" s="350"/>
      <c r="H49" s="299" t="str">
        <f>IF(Meeuwen1!C11="", "", ROUND(Meeuwen1!C11 / IF(AND(COUNT(Meeuwen1!$C11:C11) &lt;= 3, ISNUMBER($C49)), $C49, $D49) * 10, 3))</f>
        <v/>
      </c>
      <c r="I49" s="299">
        <f>IF(Meeuwen1!D11="", "", ROUND(Meeuwen1!D11 / IF(AND(COUNT(Meeuwen1!$C11:D11) &lt;= 3, ISNUMBER($C49)), $C49, $D49) * 10, 3))</f>
        <v>8.6669999999999998</v>
      </c>
      <c r="J49" s="299">
        <f>IF(Meeuwen1!E11="", "", ROUND(Meeuwen1!E11 / IF(AND(COUNT(Meeuwen1!$C11:E11) &lt;= 3, ISNUMBER($C49)), $C49, $D49) * 10, 3))</f>
        <v>6.6669999999999998</v>
      </c>
      <c r="K49" s="299" t="str">
        <f>IF(Meeuwen1!F11="", "", ROUND(Meeuwen1!F11 / IF(AND(COUNT(Meeuwen1!$C11:F11) &lt;= 3, ISNUMBER($C49)), $C49, $D49) * 10, 3))</f>
        <v/>
      </c>
      <c r="L49" s="299">
        <f>IF(Meeuwen1!G11="", "", ROUND(Meeuwen1!G11 / IF(AND(COUNT(Meeuwen1!$C11:G11) &lt;= 3, ISNUMBER($C49)), $C49, $D49) * 10, 3))</f>
        <v>16.667000000000002</v>
      </c>
      <c r="M49" s="299" t="str">
        <f>IF(Meeuwen1!H11="", "", ROUND(Meeuwen1!H11 / IF(AND(COUNT(Meeuwen1!$C11:H11) &lt;= 3, ISNUMBER($C49)), $C49, $D49) * 10, 3))</f>
        <v/>
      </c>
      <c r="N49" s="299">
        <f>IF(Meeuwen1!I11="", "", ROUND(Meeuwen1!I11 / IF(AND(COUNT(Meeuwen1!$C11:I11) &lt;= 3, ISNUMBER($C49)), $C49, $D49) * 10, 3))</f>
        <v>3.3330000000000002</v>
      </c>
      <c r="O49" s="299">
        <f>IF(Meeuwen1!J11="", "", ROUND(Meeuwen1!J11 / IF(AND(COUNT(Meeuwen1!$C11:J11) &lt;= 3, ISNUMBER($C49)), $C49, $D49) * 10, 3))</f>
        <v>10.667</v>
      </c>
      <c r="P49" s="299" t="str">
        <f>IF(Meeuwen1!K11="", "", ROUND(Meeuwen1!K11 / IF(AND(COUNT(Meeuwen1!$C11:K11) &lt;= 3, ISNUMBER($C49)), $C49, $D49) * 10, 3))</f>
        <v/>
      </c>
      <c r="Q49" s="299" t="str">
        <f>IF(Meeuwen1!L11="", "", ROUND(Meeuwen1!L11 / IF(AND(COUNT(Meeuwen1!$C11:L11) &lt;= 3, ISNUMBER($C49)), $C49, $D49) * 10, 3))</f>
        <v/>
      </c>
      <c r="R49" s="299" t="str">
        <f>IF(Meeuwen1!M11="", "", ROUND(Meeuwen1!M11 / IF(AND(COUNT(Meeuwen1!$C11:M11) &lt;= 3, ISNUMBER($C49)), $C49, $D49) * 10, 3))</f>
        <v/>
      </c>
      <c r="S49" s="299" t="str">
        <f>IF(Meeuwen1!N11="", "", ROUND(Meeuwen1!N11 / IF(AND(COUNT(Meeuwen1!$C11:N11) &lt;= 3, ISNUMBER($C49)), $C49, $D49) * 10, 3))</f>
        <v/>
      </c>
      <c r="T49" s="299" t="str">
        <f>IF(Meeuwen1!O11="", "", ROUND(Meeuwen1!O11 / IF(AND(COUNT(Meeuwen1!$C11:O11) &lt;= 3, ISNUMBER($C49)), $C49, $D49) * 10, 3))</f>
        <v/>
      </c>
      <c r="U49" s="299" t="str">
        <f>IF(Meeuwen1!U11="", "", ROUND(Meeuwen1!U11 / IF(AND(COUNT(Meeuwen1!$C11:$O11,Meeuwen1!$U11:U11) &lt;= 3, ISNUMBER($C49)), $C49, $E49) * 10, 3))</f>
        <v/>
      </c>
      <c r="V49" s="299" t="str">
        <f>IF(Meeuwen1!V11="", "", ROUND(Meeuwen1!V11 / IF(AND(COUNT(Meeuwen1!$C11:$O11,Meeuwen1!$U11:V11) &lt;= 3, ISNUMBER($C49)), $C49, $E49) * 10, 3))</f>
        <v/>
      </c>
      <c r="W49" s="299" t="str">
        <f>IF(Meeuwen1!W11="", "", ROUND(Meeuwen1!W11 / IF(AND(COUNT(Meeuwen1!$C11:$O11,Meeuwen1!$U11:W11) &lt;= 3, ISNUMBER($C49)), $C49, $E49) * 10, 3))</f>
        <v/>
      </c>
      <c r="X49" s="299" t="str">
        <f>IF(Meeuwen1!X11="", "", ROUND(Meeuwen1!X11 / IF(AND(COUNT(Meeuwen1!$C11:$O11,Meeuwen1!$U11:X11) &lt;= 3, ISNUMBER($C49)), $C49, $E49) * 10, 3))</f>
        <v/>
      </c>
      <c r="Y49" s="299" t="str">
        <f>IF(Meeuwen1!Y11="", "", ROUND(Meeuwen1!Y11 / IF(AND(COUNT(Meeuwen1!$C11:$O11,Meeuwen1!$U11:Y11) &lt;= 3, ISNUMBER($C49)), $C49, $E49) * 10, 3))</f>
        <v/>
      </c>
      <c r="Z49" s="299" t="str">
        <f>IF(Meeuwen1!Z11="", "", ROUND(Meeuwen1!Z11 / IF(AND(COUNT(Meeuwen1!$C11:$O11,Meeuwen1!$U11:Z11) &lt;= 3, ISNUMBER($C49)), $C49, $E49) * 10, 3))</f>
        <v/>
      </c>
      <c r="AA49" s="299" t="str">
        <f>IF(Meeuwen1!AA11="", "", ROUND(Meeuwen1!AA11 / IF(AND(COUNT(Meeuwen1!$C11:$O11,Meeuwen1!$U11:AA11) &lt;= 3, ISNUMBER($C49)), $C49, $E49) * 10, 3))</f>
        <v/>
      </c>
      <c r="AB49" s="299" t="str">
        <f>IF(Meeuwen1!AB11="", "", ROUND(Meeuwen1!AB11 / IF(AND(COUNT(Meeuwen1!$C11:$O11,Meeuwen1!$U11:AB11) &lt;= 3, ISNUMBER($C49)), $C49, $E49) * 10, 3))</f>
        <v/>
      </c>
      <c r="AC49" s="299" t="str">
        <f>IF(Meeuwen1!AC11="", "", ROUND(Meeuwen1!AC11 / IF(AND(COUNT(Meeuwen1!$C11:$O11,Meeuwen1!$U11:AC11) &lt;= 3, ISNUMBER($C49)), $C49, $E49) * 10, 3))</f>
        <v/>
      </c>
      <c r="AD49" s="299" t="str">
        <f>IF(Meeuwen1!AD11="", "", ROUND(Meeuwen1!AD11 / IF(AND(COUNT(Meeuwen1!$C11:$O11,Meeuwen1!$U11:AD11) &lt;= 3, ISNUMBER($C49)), $C49, $E49) * 10, 3))</f>
        <v/>
      </c>
      <c r="AE49" s="299" t="str">
        <f>IF(Meeuwen1!AE11="", "", ROUND(Meeuwen1!AE11 / IF(AND(COUNT(Meeuwen1!$C11:$O11,Meeuwen1!$U11:AE11) &lt;= 3, ISNUMBER($C49)), $C49, $E49) * 10, 3))</f>
        <v/>
      </c>
      <c r="AF49" s="299" t="str">
        <f>IF(Meeuwen1!AF11="", "", ROUND(Meeuwen1!AF11 / IF(AND(COUNT(Meeuwen1!$C11:$O11,Meeuwen1!$U11:AF11) &lt;= 3, ISNUMBER($C49)), $C49, $E49) * 10, 3))</f>
        <v/>
      </c>
      <c r="AG49" s="299" t="str">
        <f>IF(Meeuwen1!AG11="", "", ROUND(Meeuwen1!AG11 / IF(AND(COUNT(Meeuwen1!$C11:$O11,Meeuwen1!$U11:AG11) &lt;= 3, ISNUMBER($C49)), $C49, $E49) * 10, 3))</f>
        <v/>
      </c>
    </row>
    <row r="50" spans="1:34" ht="16.95" customHeight="1">
      <c r="A50" s="328">
        <f>IF(Meeuwen1!AM12=0, "", Meeuwen1!AM12)</f>
        <v>3</v>
      </c>
      <c r="B50" s="329" t="str">
        <f>Meeuwen1!A12</f>
        <v>Veraart Jos</v>
      </c>
      <c r="C50" s="330" t="str">
        <f t="shared" si="4"/>
        <v/>
      </c>
      <c r="D50" s="331">
        <f>Meeuwen1!B12</f>
        <v>15</v>
      </c>
      <c r="E50" s="331">
        <f>Meeuwen1!T12</f>
        <v>15</v>
      </c>
      <c r="F50" s="297">
        <f>IF(Meeuwen1!AL12=0," ",SUM(H50:AG50))</f>
        <v>23.334000000000003</v>
      </c>
      <c r="G50" s="350"/>
      <c r="H50" s="299">
        <f>IF(Meeuwen1!C12="", "", ROUND(Meeuwen1!C12 / IF(AND(COUNT(Meeuwen1!$C12:C12) &lt;= 3, ISNUMBER($C50)), $C50, $D50) * 10, 3))</f>
        <v>8.6669999999999998</v>
      </c>
      <c r="I50" s="299" t="str">
        <f>IF(Meeuwen1!D12="", "", ROUND(Meeuwen1!D12 / IF(AND(COUNT(Meeuwen1!$C12:D12) &lt;= 3, ISNUMBER($C50)), $C50, $D50) * 10, 3))</f>
        <v/>
      </c>
      <c r="J50" s="299">
        <f>IF(Meeuwen1!E12="", "", ROUND(Meeuwen1!E12 / IF(AND(COUNT(Meeuwen1!$C12:E12) &lt;= 3, ISNUMBER($C50)), $C50, $D50) * 10, 3))</f>
        <v>12</v>
      </c>
      <c r="K50" s="299" t="str">
        <f>IF(Meeuwen1!F12="", "", ROUND(Meeuwen1!F12 / IF(AND(COUNT(Meeuwen1!$C12:F12) &lt;= 3, ISNUMBER($C50)), $C50, $D50) * 10, 3))</f>
        <v/>
      </c>
      <c r="L50" s="299" t="str">
        <f>IF(Meeuwen1!G12="", "", ROUND(Meeuwen1!G12 / IF(AND(COUNT(Meeuwen1!$C12:G12) &lt;= 3, ISNUMBER($C50)), $C50, $D50) * 10, 3))</f>
        <v/>
      </c>
      <c r="M50" s="299">
        <f>IF(Meeuwen1!H12="", "", ROUND(Meeuwen1!H12 / IF(AND(COUNT(Meeuwen1!$C12:H12) &lt;= 3, ISNUMBER($C50)), $C50, $D50) * 10, 3))</f>
        <v>2.6669999999999998</v>
      </c>
      <c r="N50" s="299" t="str">
        <f>IF(Meeuwen1!I12="", "", ROUND(Meeuwen1!I12 / IF(AND(COUNT(Meeuwen1!$C12:I12) &lt;= 3, ISNUMBER($C50)), $C50, $D50) * 10, 3))</f>
        <v/>
      </c>
      <c r="O50" s="299" t="str">
        <f>IF(Meeuwen1!J12="", "", ROUND(Meeuwen1!J12 / IF(AND(COUNT(Meeuwen1!$C12:J12) &lt;= 3, ISNUMBER($C50)), $C50, $D50) * 10, 3))</f>
        <v/>
      </c>
      <c r="P50" s="299" t="str">
        <f>IF(Meeuwen1!K12="", "", ROUND(Meeuwen1!K12 / IF(AND(COUNT(Meeuwen1!$C12:K12) &lt;= 3, ISNUMBER($C50)), $C50, $D50) * 10, 3))</f>
        <v/>
      </c>
      <c r="Q50" s="299" t="str">
        <f>IF(Meeuwen1!L12="", "", ROUND(Meeuwen1!L12 / IF(AND(COUNT(Meeuwen1!$C12:L12) &lt;= 3, ISNUMBER($C50)), $C50, $D50) * 10, 3))</f>
        <v/>
      </c>
      <c r="R50" s="299" t="str">
        <f>IF(Meeuwen1!M12="", "", ROUND(Meeuwen1!M12 / IF(AND(COUNT(Meeuwen1!$C12:M12) &lt;= 3, ISNUMBER($C50)), $C50, $D50) * 10, 3))</f>
        <v/>
      </c>
      <c r="S50" s="299" t="str">
        <f>IF(Meeuwen1!N12="", "", ROUND(Meeuwen1!N12 / IF(AND(COUNT(Meeuwen1!$C12:N12) &lt;= 3, ISNUMBER($C50)), $C50, $D50) * 10, 3))</f>
        <v/>
      </c>
      <c r="T50" s="299" t="str">
        <f>IF(Meeuwen1!O12="", "", ROUND(Meeuwen1!O12 / IF(AND(COUNT(Meeuwen1!$C12:O12) &lt;= 3, ISNUMBER($C50)), $C50, $D50) * 10, 3))</f>
        <v/>
      </c>
      <c r="U50" s="299" t="str">
        <f>IF(Meeuwen1!U12="", "", ROUND(Meeuwen1!U12 / IF(AND(COUNT(Meeuwen1!$C12:$O12,Meeuwen1!$U12:U12) &lt;= 3, ISNUMBER($C50)), $C50, $E50) * 10, 3))</f>
        <v/>
      </c>
      <c r="V50" s="299" t="str">
        <f>IF(Meeuwen1!V12="", "", ROUND(Meeuwen1!V12 / IF(AND(COUNT(Meeuwen1!$C12:$O12,Meeuwen1!$U12:V12) &lt;= 3, ISNUMBER($C50)), $C50, $E50) * 10, 3))</f>
        <v/>
      </c>
      <c r="W50" s="299" t="str">
        <f>IF(Meeuwen1!W12="", "", ROUND(Meeuwen1!W12 / IF(AND(COUNT(Meeuwen1!$C12:$O12,Meeuwen1!$U12:W12) &lt;= 3, ISNUMBER($C50)), $C50, $E50) * 10, 3))</f>
        <v/>
      </c>
      <c r="X50" s="299" t="str">
        <f>IF(Meeuwen1!X12="", "", ROUND(Meeuwen1!X12 / IF(AND(COUNT(Meeuwen1!$C12:$O12,Meeuwen1!$U12:X12) &lt;= 3, ISNUMBER($C50)), $C50, $E50) * 10, 3))</f>
        <v/>
      </c>
      <c r="Y50" s="299" t="str">
        <f>IF(Meeuwen1!Y12="", "", ROUND(Meeuwen1!Y12 / IF(AND(COUNT(Meeuwen1!$C12:$O12,Meeuwen1!$U12:Y12) &lt;= 3, ISNUMBER($C50)), $C50, $E50) * 10, 3))</f>
        <v/>
      </c>
      <c r="Z50" s="299" t="str">
        <f>IF(Meeuwen1!Z12="", "", ROUND(Meeuwen1!Z12 / IF(AND(COUNT(Meeuwen1!$C12:$O12,Meeuwen1!$U12:Z12) &lt;= 3, ISNUMBER($C50)), $C50, $E50) * 10, 3))</f>
        <v/>
      </c>
      <c r="AA50" s="299" t="str">
        <f>IF(Meeuwen1!AA12="", "", ROUND(Meeuwen1!AA12 / IF(AND(COUNT(Meeuwen1!$C12:$O12,Meeuwen1!$U12:AA12) &lt;= 3, ISNUMBER($C50)), $C50, $E50) * 10, 3))</f>
        <v/>
      </c>
      <c r="AB50" s="299" t="str">
        <f>IF(Meeuwen1!AB12="", "", ROUND(Meeuwen1!AB12 / IF(AND(COUNT(Meeuwen1!$C12:$O12,Meeuwen1!$U12:AB12) &lt;= 3, ISNUMBER($C50)), $C50, $E50) * 10, 3))</f>
        <v/>
      </c>
      <c r="AC50" s="299" t="str">
        <f>IF(Meeuwen1!AC12="", "", ROUND(Meeuwen1!AC12 / IF(AND(COUNT(Meeuwen1!$C12:$O12,Meeuwen1!$U12:AC12) &lt;= 3, ISNUMBER($C50)), $C50, $E50) * 10, 3))</f>
        <v/>
      </c>
      <c r="AD50" s="299" t="str">
        <f>IF(Meeuwen1!AD12="", "", ROUND(Meeuwen1!AD12 / IF(AND(COUNT(Meeuwen1!$C12:$O12,Meeuwen1!$U12:AD12) &lt;= 3, ISNUMBER($C50)), $C50, $E50) * 10, 3))</f>
        <v/>
      </c>
      <c r="AE50" s="299" t="str">
        <f>IF(Meeuwen1!AE12="", "", ROUND(Meeuwen1!AE12 / IF(AND(COUNT(Meeuwen1!$C12:$O12,Meeuwen1!$U12:AE12) &lt;= 3, ISNUMBER($C50)), $C50, $E50) * 10, 3))</f>
        <v/>
      </c>
      <c r="AF50" s="299" t="str">
        <f>IF(Meeuwen1!AF12="", "", ROUND(Meeuwen1!AF12 / IF(AND(COUNT(Meeuwen1!$C12:$O12,Meeuwen1!$U12:AF12) &lt;= 3, ISNUMBER($C50)), $C50, $E50) * 10, 3))</f>
        <v/>
      </c>
      <c r="AG50" s="299" t="str">
        <f>IF(Meeuwen1!AG12="", "", ROUND(Meeuwen1!AG12 / IF(AND(COUNT(Meeuwen1!$C12:$O12,Meeuwen1!$U12:AG12) &lt;= 3, ISNUMBER($C50)), $C50, $E50) * 10, 3))</f>
        <v/>
      </c>
    </row>
    <row r="51" spans="1:34" ht="16.95" customHeight="1">
      <c r="A51" s="328">
        <f>IF(Meeuwen1!AM13=0, "", Meeuwen1!AM13)</f>
        <v>7</v>
      </c>
      <c r="B51" s="333" t="str">
        <f>Meeuwen1!A13</f>
        <v>Vossen Filip</v>
      </c>
      <c r="C51" s="330" t="str">
        <f t="shared" si="4"/>
        <v/>
      </c>
      <c r="D51" s="331">
        <f>Meeuwen1!B13</f>
        <v>17</v>
      </c>
      <c r="E51" s="331">
        <f>Meeuwen1!T13</f>
        <v>17</v>
      </c>
      <c r="F51" s="297">
        <f>IF(Meeuwen1!AL13=0," ",SUM(H51:AG51))</f>
        <v>66.47</v>
      </c>
      <c r="G51" s="350"/>
      <c r="H51" s="299">
        <f>IF(Meeuwen1!C13="", "", ROUND(Meeuwen1!C13 / IF(AND(COUNT(Meeuwen1!$C13:C13) &lt;= 3, ISNUMBER($C51)), $C51, $D51) * 10, 3))</f>
        <v>11.176</v>
      </c>
      <c r="I51" s="299">
        <f>IF(Meeuwen1!D13="", "", ROUND(Meeuwen1!D13 / IF(AND(COUNT(Meeuwen1!$C13:D13) &lt;= 3, ISNUMBER($C51)), $C51, $D51) * 10, 3))</f>
        <v>5.8819999999999997</v>
      </c>
      <c r="J51" s="299" t="str">
        <f>IF(Meeuwen1!E13="", "", ROUND(Meeuwen1!E13 / IF(AND(COUNT(Meeuwen1!$C13:E13) &lt;= 3, ISNUMBER($C51)), $C51, $D51) * 10, 3))</f>
        <v/>
      </c>
      <c r="K51" s="299">
        <f>IF(Meeuwen1!F13="", "", ROUND(Meeuwen1!F13 / IF(AND(COUNT(Meeuwen1!$C13:F13) &lt;= 3, ISNUMBER($C51)), $C51, $D51) * 10, 3))</f>
        <v>12.353</v>
      </c>
      <c r="L51" s="299">
        <f>IF(Meeuwen1!G13="", "", ROUND(Meeuwen1!G13 / IF(AND(COUNT(Meeuwen1!$C13:G13) &lt;= 3, ISNUMBER($C51)), $C51, $D51) * 10, 3))</f>
        <v>11.765000000000001</v>
      </c>
      <c r="M51" s="299">
        <f>IF(Meeuwen1!H13="", "", ROUND(Meeuwen1!H13 / IF(AND(COUNT(Meeuwen1!$C13:H13) &lt;= 3, ISNUMBER($C51)), $C51, $D51) * 10, 3))</f>
        <v>11.765000000000001</v>
      </c>
      <c r="N51" s="299">
        <f>IF(Meeuwen1!I13="", "", ROUND(Meeuwen1!I13 / IF(AND(COUNT(Meeuwen1!$C13:I13) &lt;= 3, ISNUMBER($C51)), $C51, $D51) * 10, 3))</f>
        <v>5.2939999999999996</v>
      </c>
      <c r="O51" s="299">
        <f>IF(Meeuwen1!J13="", "", ROUND(Meeuwen1!J13 / IF(AND(COUNT(Meeuwen1!$C13:J13) &lt;= 3, ISNUMBER($C51)), $C51, $D51) * 10, 3))</f>
        <v>8.2349999999999994</v>
      </c>
      <c r="P51" s="299" t="str">
        <f>IF(Meeuwen1!K13="", "", ROUND(Meeuwen1!K13 / IF(AND(COUNT(Meeuwen1!$C13:K13) &lt;= 3, ISNUMBER($C51)), $C51, $D51) * 10, 3))</f>
        <v/>
      </c>
      <c r="Q51" s="299" t="str">
        <f>IF(Meeuwen1!L13="", "", ROUND(Meeuwen1!L13 / IF(AND(COUNT(Meeuwen1!$C13:L13) &lt;= 3, ISNUMBER($C51)), $C51, $D51) * 10, 3))</f>
        <v/>
      </c>
      <c r="R51" s="299" t="str">
        <f>IF(Meeuwen1!M13="", "", ROUND(Meeuwen1!M13 / IF(AND(COUNT(Meeuwen1!$C13:M13) &lt;= 3, ISNUMBER($C51)), $C51, $D51) * 10, 3))</f>
        <v/>
      </c>
      <c r="S51" s="299" t="str">
        <f>IF(Meeuwen1!N13="", "", ROUND(Meeuwen1!N13 / IF(AND(COUNT(Meeuwen1!$C13:N13) &lt;= 3, ISNUMBER($C51)), $C51, $D51) * 10, 3))</f>
        <v/>
      </c>
      <c r="T51" s="299" t="str">
        <f>IF(Meeuwen1!O13="", "", ROUND(Meeuwen1!O13 / IF(AND(COUNT(Meeuwen1!$C13:O13) &lt;= 3, ISNUMBER($C51)), $C51, $D51) * 10, 3))</f>
        <v/>
      </c>
      <c r="U51" s="299" t="str">
        <f>IF(Meeuwen1!U13="", "", ROUND(Meeuwen1!U13 / IF(AND(COUNT(Meeuwen1!$C13:$O13,Meeuwen1!$U13:U13) &lt;= 3, ISNUMBER($C51)), $C51, $E51) * 10, 3))</f>
        <v/>
      </c>
      <c r="V51" s="299" t="str">
        <f>IF(Meeuwen1!V13="", "", ROUND(Meeuwen1!V13 / IF(AND(COUNT(Meeuwen1!$C13:$O13,Meeuwen1!$U13:V13) &lt;= 3, ISNUMBER($C51)), $C51, $E51) * 10, 3))</f>
        <v/>
      </c>
      <c r="W51" s="299" t="str">
        <f>IF(Meeuwen1!W13="", "", ROUND(Meeuwen1!W13 / IF(AND(COUNT(Meeuwen1!$C13:$O13,Meeuwen1!$U13:W13) &lt;= 3, ISNUMBER($C51)), $C51, $E51) * 10, 3))</f>
        <v/>
      </c>
      <c r="X51" s="299" t="str">
        <f>IF(Meeuwen1!X13="", "", ROUND(Meeuwen1!X13 / IF(AND(COUNT(Meeuwen1!$C13:$O13,Meeuwen1!$U13:X13) &lt;= 3, ISNUMBER($C51)), $C51, $E51) * 10, 3))</f>
        <v/>
      </c>
      <c r="Y51" s="299" t="str">
        <f>IF(Meeuwen1!Y13="", "", ROUND(Meeuwen1!Y13 / IF(AND(COUNT(Meeuwen1!$C13:$O13,Meeuwen1!$U13:Y13) &lt;= 3, ISNUMBER($C51)), $C51, $E51) * 10, 3))</f>
        <v/>
      </c>
      <c r="Z51" s="299" t="str">
        <f>IF(Meeuwen1!Z13="", "", ROUND(Meeuwen1!Z13 / IF(AND(COUNT(Meeuwen1!$C13:$O13,Meeuwen1!$U13:Z13) &lt;= 3, ISNUMBER($C51)), $C51, $E51) * 10, 3))</f>
        <v/>
      </c>
      <c r="AA51" s="299" t="str">
        <f>IF(Meeuwen1!AA13="", "", ROUND(Meeuwen1!AA13 / IF(AND(COUNT(Meeuwen1!$C13:$O13,Meeuwen1!$U13:AA13) &lt;= 3, ISNUMBER($C51)), $C51, $E51) * 10, 3))</f>
        <v/>
      </c>
      <c r="AB51" s="299" t="str">
        <f>IF(Meeuwen1!AB13="", "", ROUND(Meeuwen1!AB13 / IF(AND(COUNT(Meeuwen1!$C13:$O13,Meeuwen1!$U13:AB13) &lt;= 3, ISNUMBER($C51)), $C51, $E51) * 10, 3))</f>
        <v/>
      </c>
      <c r="AC51" s="299" t="str">
        <f>IF(Meeuwen1!AC13="", "", ROUND(Meeuwen1!AC13 / IF(AND(COUNT(Meeuwen1!$C13:$O13,Meeuwen1!$U13:AC13) &lt;= 3, ISNUMBER($C51)), $C51, $E51) * 10, 3))</f>
        <v/>
      </c>
      <c r="AD51" s="299" t="str">
        <f>IF(Meeuwen1!AD13="", "", ROUND(Meeuwen1!AD13 / IF(AND(COUNT(Meeuwen1!$C13:$O13,Meeuwen1!$U13:AD13) &lt;= 3, ISNUMBER($C51)), $C51, $E51) * 10, 3))</f>
        <v/>
      </c>
      <c r="AE51" s="299" t="str">
        <f>IF(Meeuwen1!AE13="", "", ROUND(Meeuwen1!AE13 / IF(AND(COUNT(Meeuwen1!$C13:$O13,Meeuwen1!$U13:AE13) &lt;= 3, ISNUMBER($C51)), $C51, $E51) * 10, 3))</f>
        <v/>
      </c>
      <c r="AF51" s="299" t="str">
        <f>IF(Meeuwen1!AF13="", "", ROUND(Meeuwen1!AF13 / IF(AND(COUNT(Meeuwen1!$C13:$O13,Meeuwen1!$U13:AF13) &lt;= 3, ISNUMBER($C51)), $C51, $E51) * 10, 3))</f>
        <v/>
      </c>
      <c r="AG51" s="299" t="str">
        <f>IF(Meeuwen1!AG13="", "", ROUND(Meeuwen1!AG13 / IF(AND(COUNT(Meeuwen1!$C13:$O13,Meeuwen1!$U13:AG13) &lt;= 3, ISNUMBER($C51)), $C51, $E51) * 10, 3))</f>
        <v/>
      </c>
    </row>
    <row r="52" spans="1:34" ht="16.95" customHeight="1">
      <c r="A52" s="328">
        <f>IF(Meeuwen1!AM14=0, "", Meeuwen1!AM14)</f>
        <v>7</v>
      </c>
      <c r="B52" s="329" t="str">
        <f>Meeuwen1!A14</f>
        <v>Vossen Ronny</v>
      </c>
      <c r="C52" s="330" t="str">
        <f t="shared" si="4"/>
        <v/>
      </c>
      <c r="D52" s="331">
        <f>Meeuwen1!B14</f>
        <v>15</v>
      </c>
      <c r="E52" s="331">
        <f>Meeuwen1!T14</f>
        <v>15</v>
      </c>
      <c r="F52" s="297">
        <f>IF(Meeuwen1!AL14=0," ",SUM(H52:AG52))</f>
        <v>62.664999999999999</v>
      </c>
      <c r="G52" s="350"/>
      <c r="H52" s="299">
        <f>IF(Meeuwen1!C14="", "", ROUND(Meeuwen1!C14 / IF(AND(COUNT(Meeuwen1!$C14:C14) &lt;= 3, ISNUMBER($C52)), $C52, $D52) * 10, 3))</f>
        <v>5.3330000000000002</v>
      </c>
      <c r="I52" s="299">
        <f>IF(Meeuwen1!D14="", "", ROUND(Meeuwen1!D14 / IF(AND(COUNT(Meeuwen1!$C14:D14) &lt;= 3, ISNUMBER($C52)), $C52, $D52) * 10, 3))</f>
        <v>13.333</v>
      </c>
      <c r="J52" s="299">
        <f>IF(Meeuwen1!E14="", "", ROUND(Meeuwen1!E14 / IF(AND(COUNT(Meeuwen1!$C14:E14) &lt;= 3, ISNUMBER($C52)), $C52, $D52) * 10, 3))</f>
        <v>7.3330000000000002</v>
      </c>
      <c r="K52" s="299">
        <f>IF(Meeuwen1!F14="", "", ROUND(Meeuwen1!F14 / IF(AND(COUNT(Meeuwen1!$C14:F14) &lt;= 3, ISNUMBER($C52)), $C52, $D52) * 10, 3))</f>
        <v>10.667</v>
      </c>
      <c r="L52" s="299">
        <f>IF(Meeuwen1!G14="", "", ROUND(Meeuwen1!G14 / IF(AND(COUNT(Meeuwen1!$C14:G14) &lt;= 3, ISNUMBER($C52)), $C52, $D52) * 10, 3))</f>
        <v>9.3330000000000002</v>
      </c>
      <c r="M52" s="299">
        <f>IF(Meeuwen1!H14="", "", ROUND(Meeuwen1!H14 / IF(AND(COUNT(Meeuwen1!$C14:H14) &lt;= 3, ISNUMBER($C52)), $C52, $D52) * 10, 3))</f>
        <v>7.3330000000000002</v>
      </c>
      <c r="N52" s="299">
        <f>IF(Meeuwen1!I14="", "", ROUND(Meeuwen1!I14 / IF(AND(COUNT(Meeuwen1!$C14:I14) &lt;= 3, ISNUMBER($C52)), $C52, $D52) * 10, 3))</f>
        <v>9.3330000000000002</v>
      </c>
      <c r="O52" s="299" t="str">
        <f>IF(Meeuwen1!J14="", "", ROUND(Meeuwen1!J14 / IF(AND(COUNT(Meeuwen1!$C14:J14) &lt;= 3, ISNUMBER($C52)), $C52, $D52) * 10, 3))</f>
        <v/>
      </c>
      <c r="P52" s="299" t="str">
        <f>IF(Meeuwen1!K14="", "", ROUND(Meeuwen1!K14 / IF(AND(COUNT(Meeuwen1!$C14:K14) &lt;= 3, ISNUMBER($C52)), $C52, $D52) * 10, 3))</f>
        <v/>
      </c>
      <c r="Q52" s="299" t="str">
        <f>IF(Meeuwen1!L14="", "", ROUND(Meeuwen1!L14 / IF(AND(COUNT(Meeuwen1!$C14:L14) &lt;= 3, ISNUMBER($C52)), $C52, $D52) * 10, 3))</f>
        <v/>
      </c>
      <c r="R52" s="299" t="str">
        <f>IF(Meeuwen1!M14="", "", ROUND(Meeuwen1!M14 / IF(AND(COUNT(Meeuwen1!$C14:M14) &lt;= 3, ISNUMBER($C52)), $C52, $D52) * 10, 3))</f>
        <v/>
      </c>
      <c r="S52" s="299" t="str">
        <f>IF(Meeuwen1!N14="", "", ROUND(Meeuwen1!N14 / IF(AND(COUNT(Meeuwen1!$C14:N14) &lt;= 3, ISNUMBER($C52)), $C52, $D52) * 10, 3))</f>
        <v/>
      </c>
      <c r="T52" s="299" t="str">
        <f>IF(Meeuwen1!O14="", "", ROUND(Meeuwen1!O14 / IF(AND(COUNT(Meeuwen1!$C14:O14) &lt;= 3, ISNUMBER($C52)), $C52, $D52) * 10, 3))</f>
        <v/>
      </c>
      <c r="U52" s="299" t="str">
        <f>IF(Meeuwen1!U14="", "", ROUND(Meeuwen1!U14 / IF(AND(COUNT(Meeuwen1!$C14:$O14,Meeuwen1!$U14:U14) &lt;= 3, ISNUMBER($C52)), $C52, $E52) * 10, 3))</f>
        <v/>
      </c>
      <c r="V52" s="299" t="str">
        <f>IF(Meeuwen1!V14="", "", ROUND(Meeuwen1!V14 / IF(AND(COUNT(Meeuwen1!$C14:$O14,Meeuwen1!$U14:V14) &lt;= 3, ISNUMBER($C52)), $C52, $E52) * 10, 3))</f>
        <v/>
      </c>
      <c r="W52" s="299" t="str">
        <f>IF(Meeuwen1!W14="", "", ROUND(Meeuwen1!W14 / IF(AND(COUNT(Meeuwen1!$C14:$O14,Meeuwen1!$U14:W14) &lt;= 3, ISNUMBER($C52)), $C52, $E52) * 10, 3))</f>
        <v/>
      </c>
      <c r="X52" s="299" t="str">
        <f>IF(Meeuwen1!X14="", "", ROUND(Meeuwen1!X14 / IF(AND(COUNT(Meeuwen1!$C14:$O14,Meeuwen1!$U14:X14) &lt;= 3, ISNUMBER($C52)), $C52, $E52) * 10, 3))</f>
        <v/>
      </c>
      <c r="Y52" s="299" t="str">
        <f>IF(Meeuwen1!Y14="", "", ROUND(Meeuwen1!Y14 / IF(AND(COUNT(Meeuwen1!$C14:$O14,Meeuwen1!$U14:Y14) &lt;= 3, ISNUMBER($C52)), $C52, $E52) * 10, 3))</f>
        <v/>
      </c>
      <c r="Z52" s="299" t="str">
        <f>IF(Meeuwen1!Z14="", "", ROUND(Meeuwen1!Z14 / IF(AND(COUNT(Meeuwen1!$C14:$O14,Meeuwen1!$U14:Z14) &lt;= 3, ISNUMBER($C52)), $C52, $E52) * 10, 3))</f>
        <v/>
      </c>
      <c r="AA52" s="299" t="str">
        <f>IF(Meeuwen1!AA14="", "", ROUND(Meeuwen1!AA14 / IF(AND(COUNT(Meeuwen1!$C14:$O14,Meeuwen1!$U14:AA14) &lt;= 3, ISNUMBER($C52)), $C52, $E52) * 10, 3))</f>
        <v/>
      </c>
      <c r="AB52" s="299" t="str">
        <f>IF(Meeuwen1!AB14="", "", ROUND(Meeuwen1!AB14 / IF(AND(COUNT(Meeuwen1!$C14:$O14,Meeuwen1!$U14:AB14) &lt;= 3, ISNUMBER($C52)), $C52, $E52) * 10, 3))</f>
        <v/>
      </c>
      <c r="AC52" s="299" t="str">
        <f>IF(Meeuwen1!AC14="", "", ROUND(Meeuwen1!AC14 / IF(AND(COUNT(Meeuwen1!$C14:$O14,Meeuwen1!$U14:AC14) &lt;= 3, ISNUMBER($C52)), $C52, $E52) * 10, 3))</f>
        <v/>
      </c>
      <c r="AD52" s="299" t="str">
        <f>IF(Meeuwen1!AD14="", "", ROUND(Meeuwen1!AD14 / IF(AND(COUNT(Meeuwen1!$C14:$O14,Meeuwen1!$U14:AD14) &lt;= 3, ISNUMBER($C52)), $C52, $E52) * 10, 3))</f>
        <v/>
      </c>
      <c r="AE52" s="299" t="str">
        <f>IF(Meeuwen1!AE14="", "", ROUND(Meeuwen1!AE14 / IF(AND(COUNT(Meeuwen1!$C14:$O14,Meeuwen1!$U14:AE14) &lt;= 3, ISNUMBER($C52)), $C52, $E52) * 10, 3))</f>
        <v/>
      </c>
      <c r="AF52" s="299" t="str">
        <f>IF(Meeuwen1!AF14="", "", ROUND(Meeuwen1!AF14 / IF(AND(COUNT(Meeuwen1!$C14:$O14,Meeuwen1!$U14:AF14) &lt;= 3, ISNUMBER($C52)), $C52, $E52) * 10, 3))</f>
        <v/>
      </c>
      <c r="AG52" s="299" t="str">
        <f>IF(Meeuwen1!AG14="", "", ROUND(Meeuwen1!AG14 / IF(AND(COUNT(Meeuwen1!$C14:$O14,Meeuwen1!$U14:AG14) &lt;= 3, ISNUMBER($C52)), $C52, $E52) * 10, 3))</f>
        <v/>
      </c>
    </row>
    <row r="53" spans="1:34" ht="16.95" customHeight="1">
      <c r="A53" s="328" t="str">
        <f>IF(Meeuwen1!AM15=0, "", Meeuwen1!AM15)</f>
        <v/>
      </c>
      <c r="B53" s="351">
        <f>Meeuwen1!A15</f>
        <v>0</v>
      </c>
      <c r="C53" s="351" t="str">
        <f t="shared" si="4"/>
        <v/>
      </c>
      <c r="D53" s="351">
        <f>Meeuwen1!B15</f>
        <v>0</v>
      </c>
      <c r="E53" s="351">
        <f>Meeuwen1!T15</f>
        <v>0</v>
      </c>
      <c r="F53" s="297" t="str">
        <f>IF(Meeuwen1!AL15=0," ",SUM(H53:AG53))</f>
        <v xml:space="preserve"> </v>
      </c>
      <c r="G53" s="350"/>
      <c r="H53" s="299" t="str">
        <f>IF(Meeuwen1!C15="", "", ROUND(Meeuwen1!C15 / IF(AND(COUNT(Meeuwen1!$C15:C15) &lt;= 3, ISNUMBER($C53)), $C53, $D53) * 10, 3))</f>
        <v/>
      </c>
      <c r="I53" s="299" t="str">
        <f>IF(Meeuwen1!D15="", "", ROUND(Meeuwen1!D15 / IF(AND(COUNT(Meeuwen1!$C15:D15) &lt;= 3, ISNUMBER($C53)), $C53, $D53) * 10, 3))</f>
        <v/>
      </c>
      <c r="J53" s="299" t="str">
        <f>IF(Meeuwen1!E15="", "", ROUND(Meeuwen1!E15 / IF(AND(COUNT(Meeuwen1!$C15:E15) &lt;= 3, ISNUMBER($C53)), $C53, $D53) * 10, 3))</f>
        <v/>
      </c>
      <c r="K53" s="299" t="str">
        <f>IF(Meeuwen1!F15="", "", ROUND(Meeuwen1!F15 / IF(AND(COUNT(Meeuwen1!$C15:F15) &lt;= 3, ISNUMBER($C53)), $C53, $D53) * 10, 3))</f>
        <v/>
      </c>
      <c r="L53" s="299" t="str">
        <f>IF(Meeuwen1!G15="", "", ROUND(Meeuwen1!G15 / IF(AND(COUNT(Meeuwen1!$C15:G15) &lt;= 3, ISNUMBER($C53)), $C53, $D53) * 10, 3))</f>
        <v/>
      </c>
      <c r="M53" s="299" t="str">
        <f>IF(Meeuwen1!H15="", "", ROUND(Meeuwen1!H15 / IF(AND(COUNT(Meeuwen1!$C15:H15) &lt;= 3, ISNUMBER($C53)), $C53, $D53) * 10, 3))</f>
        <v/>
      </c>
      <c r="N53" s="299" t="str">
        <f>IF(Meeuwen1!I15="", "", ROUND(Meeuwen1!I15 / IF(AND(COUNT(Meeuwen1!$C15:I15) &lt;= 3, ISNUMBER($C53)), $C53, $D53) * 10, 3))</f>
        <v/>
      </c>
      <c r="O53" s="299" t="str">
        <f>IF(Meeuwen1!J15="", "", ROUND(Meeuwen1!J15 / IF(AND(COUNT(Meeuwen1!$C15:J15) &lt;= 3, ISNUMBER($C53)), $C53, $D53) * 10, 3))</f>
        <v/>
      </c>
      <c r="P53" s="299" t="str">
        <f>IF(Meeuwen1!K15="", "", ROUND(Meeuwen1!K15 / IF(AND(COUNT(Meeuwen1!$C15:K15) &lt;= 3, ISNUMBER($C53)), $C53, $D53) * 10, 3))</f>
        <v/>
      </c>
      <c r="Q53" s="299" t="str">
        <f>IF(Meeuwen1!L15="", "", ROUND(Meeuwen1!L15 / IF(AND(COUNT(Meeuwen1!$C15:L15) &lt;= 3, ISNUMBER($C53)), $C53, $D53) * 10, 3))</f>
        <v/>
      </c>
      <c r="R53" s="299" t="str">
        <f>IF(Meeuwen1!M15="", "", ROUND(Meeuwen1!M15 / IF(AND(COUNT(Meeuwen1!$C15:M15) &lt;= 3, ISNUMBER($C53)), $C53, $D53) * 10, 3))</f>
        <v/>
      </c>
      <c r="S53" s="299" t="str">
        <f>IF(Meeuwen1!N15="", "", ROUND(Meeuwen1!N15 / IF(AND(COUNT(Meeuwen1!$C15:N15) &lt;= 3, ISNUMBER($C53)), $C53, $D53) * 10, 3))</f>
        <v/>
      </c>
      <c r="T53" s="299" t="str">
        <f>IF(Meeuwen1!O15="", "", ROUND(Meeuwen1!O15 / IF(AND(COUNT(Meeuwen1!$C15:O15) &lt;= 3, ISNUMBER($C53)), $C53, $D53) * 10, 3))</f>
        <v/>
      </c>
      <c r="U53" s="299" t="str">
        <f>IF(Meeuwen1!U15="", "", ROUND(Meeuwen1!U15 / IF(AND(COUNT(Meeuwen1!$C15:$O15,Meeuwen1!$U15:U15) &lt;= 3, ISNUMBER($C53)), $C53, $E53) * 10, 3))</f>
        <v/>
      </c>
      <c r="V53" s="299" t="str">
        <f>IF(Meeuwen1!V15="", "", ROUND(Meeuwen1!V15 / IF(AND(COUNT(Meeuwen1!$C15:$O15,Meeuwen1!$U15:V15) &lt;= 3, ISNUMBER($C53)), $C53, $E53) * 10, 3))</f>
        <v/>
      </c>
      <c r="W53" s="299" t="str">
        <f>IF(Meeuwen1!W15="", "", ROUND(Meeuwen1!W15 / IF(AND(COUNT(Meeuwen1!$C15:$O15,Meeuwen1!$U15:W15) &lt;= 3, ISNUMBER($C53)), $C53, $E53) * 10, 3))</f>
        <v/>
      </c>
      <c r="X53" s="299" t="str">
        <f>IF(Meeuwen1!X15="", "", ROUND(Meeuwen1!X15 / IF(AND(COUNT(Meeuwen1!$C15:$O15,Meeuwen1!$U15:X15) &lt;= 3, ISNUMBER($C53)), $C53, $E53) * 10, 3))</f>
        <v/>
      </c>
      <c r="Y53" s="299" t="str">
        <f>IF(Meeuwen1!Y15="", "", ROUND(Meeuwen1!Y15 / IF(AND(COUNT(Meeuwen1!$C15:$O15,Meeuwen1!$U15:Y15) &lt;= 3, ISNUMBER($C53)), $C53, $E53) * 10, 3))</f>
        <v/>
      </c>
      <c r="Z53" s="299" t="str">
        <f>IF(Meeuwen1!Z15="", "", ROUND(Meeuwen1!Z15 / IF(AND(COUNT(Meeuwen1!$C15:$O15,Meeuwen1!$U15:Z15) &lt;= 3, ISNUMBER($C53)), $C53, $E53) * 10, 3))</f>
        <v/>
      </c>
      <c r="AA53" s="299" t="str">
        <f>IF(Meeuwen1!AA15="", "", ROUND(Meeuwen1!AA15 / IF(AND(COUNT(Meeuwen1!$C15:$O15,Meeuwen1!$U15:AA15) &lt;= 3, ISNUMBER($C53)), $C53, $E53) * 10, 3))</f>
        <v/>
      </c>
      <c r="AB53" s="299" t="str">
        <f>IF(Meeuwen1!AB15="", "", ROUND(Meeuwen1!AB15 / IF(AND(COUNT(Meeuwen1!$C15:$O15,Meeuwen1!$U15:AB15) &lt;= 3, ISNUMBER($C53)), $C53, $E53) * 10, 3))</f>
        <v/>
      </c>
      <c r="AC53" s="299" t="str">
        <f>IF(Meeuwen1!AC15="", "", ROUND(Meeuwen1!AC15 / IF(AND(COUNT(Meeuwen1!$C15:$O15,Meeuwen1!$U15:AC15) &lt;= 3, ISNUMBER($C53)), $C53, $E53) * 10, 3))</f>
        <v/>
      </c>
      <c r="AD53" s="299" t="str">
        <f>IF(Meeuwen1!AD15="", "", ROUND(Meeuwen1!AD15 / IF(AND(COUNT(Meeuwen1!$C15:$O15,Meeuwen1!$U15:AD15) &lt;= 3, ISNUMBER($C53)), $C53, $E53) * 10, 3))</f>
        <v/>
      </c>
      <c r="AE53" s="299" t="str">
        <f>IF(Meeuwen1!AE15="", "", ROUND(Meeuwen1!AE15 / IF(AND(COUNT(Meeuwen1!$C15:$O15,Meeuwen1!$U15:AE15) &lt;= 3, ISNUMBER($C53)), $C53, $E53) * 10, 3))</f>
        <v/>
      </c>
      <c r="AF53" s="299" t="str">
        <f>IF(Meeuwen1!AF15="", "", ROUND(Meeuwen1!AF15 / IF(AND(COUNT(Meeuwen1!$C15:$O15,Meeuwen1!$U15:AF15) &lt;= 3, ISNUMBER($C53)), $C53, $E53) * 10, 3))</f>
        <v/>
      </c>
      <c r="AG53" s="299" t="str">
        <f>IF(Meeuwen1!AG15="", "", ROUND(Meeuwen1!AG15 / IF(AND(COUNT(Meeuwen1!$C15:$O15,Meeuwen1!$U15:AG15) &lt;= 3, ISNUMBER($C53)), $C53, $E53) * 10, 3))</f>
        <v/>
      </c>
    </row>
    <row r="54" spans="1:34" ht="16.95" customHeight="1">
      <c r="A54" s="328" t="str">
        <f>IF(Meeuwen1!AM16=0, "", Meeuwen1!AM16)</f>
        <v/>
      </c>
      <c r="B54" s="351"/>
      <c r="C54" s="351" t="str">
        <f t="shared" si="4"/>
        <v/>
      </c>
      <c r="D54" s="351">
        <f>Meeuwen1!B16</f>
        <v>0</v>
      </c>
      <c r="E54" s="351">
        <f>Meeuwen1!T16</f>
        <v>0</v>
      </c>
      <c r="F54" s="297" t="str">
        <f>IF(Meeuwen1!AL16=0," ",SUM(H54:AG54))</f>
        <v xml:space="preserve"> </v>
      </c>
      <c r="G54" s="350"/>
      <c r="H54" s="299" t="str">
        <f>IF(Meeuwen1!C16="", "", ROUND(Meeuwen1!C16 / IF(AND(COUNT(Meeuwen1!$C16:C16) &lt;= 3, ISNUMBER($C54)), $C54, $D54) * 10, 3))</f>
        <v/>
      </c>
      <c r="I54" s="299" t="str">
        <f>IF(Meeuwen1!D16="", "", ROUND(Meeuwen1!D16 / IF(AND(COUNT(Meeuwen1!$C16:D16) &lt;= 3, ISNUMBER($C54)), $C54, $D54) * 10, 3))</f>
        <v/>
      </c>
      <c r="J54" s="299" t="str">
        <f>IF(Meeuwen1!E16="", "", ROUND(Meeuwen1!E16 / IF(AND(COUNT(Meeuwen1!$C16:E16) &lt;= 3, ISNUMBER($C54)), $C54, $D54) * 10, 3))</f>
        <v/>
      </c>
      <c r="K54" s="299" t="str">
        <f>IF(Meeuwen1!F16="", "", ROUND(Meeuwen1!F16 / IF(AND(COUNT(Meeuwen1!$C16:F16) &lt;= 3, ISNUMBER($C54)), $C54, $D54) * 10, 3))</f>
        <v/>
      </c>
      <c r="L54" s="299" t="str">
        <f>IF(Meeuwen1!G16="", "", ROUND(Meeuwen1!G16 / IF(AND(COUNT(Meeuwen1!$C16:G16) &lt;= 3, ISNUMBER($C54)), $C54, $D54) * 10, 3))</f>
        <v/>
      </c>
      <c r="M54" s="299" t="str">
        <f>IF(Meeuwen1!H16="", "", ROUND(Meeuwen1!H16 / IF(AND(COUNT(Meeuwen1!$C16:H16) &lt;= 3, ISNUMBER($C54)), $C54, $D54) * 10, 3))</f>
        <v/>
      </c>
      <c r="N54" s="299" t="str">
        <f>IF(Meeuwen1!I16="", "", ROUND(Meeuwen1!I16 / IF(AND(COUNT(Meeuwen1!$C16:I16) &lt;= 3, ISNUMBER($C54)), $C54, $D54) * 10, 3))</f>
        <v/>
      </c>
      <c r="O54" s="299" t="str">
        <f>IF(Meeuwen1!J16="", "", ROUND(Meeuwen1!J16 / IF(AND(COUNT(Meeuwen1!$C16:J16) &lt;= 3, ISNUMBER($C54)), $C54, $D54) * 10, 3))</f>
        <v/>
      </c>
      <c r="P54" s="299" t="str">
        <f>IF(Meeuwen1!K16="", "", ROUND(Meeuwen1!K16 / IF(AND(COUNT(Meeuwen1!$C16:K16) &lt;= 3, ISNUMBER($C54)), $C54, $D54) * 10, 3))</f>
        <v/>
      </c>
      <c r="Q54" s="299" t="str">
        <f>IF(Meeuwen1!L16="", "", ROUND(Meeuwen1!L16 / IF(AND(COUNT(Meeuwen1!$C16:L16) &lt;= 3, ISNUMBER($C54)), $C54, $D54) * 10, 3))</f>
        <v/>
      </c>
      <c r="R54" s="299" t="str">
        <f>IF(Meeuwen1!M16="", "", ROUND(Meeuwen1!M16 / IF(AND(COUNT(Meeuwen1!$C16:M16) &lt;= 3, ISNUMBER($C54)), $C54, $D54) * 10, 3))</f>
        <v/>
      </c>
      <c r="S54" s="299" t="str">
        <f>IF(Meeuwen1!N16="", "", ROUND(Meeuwen1!N16 / IF(AND(COUNT(Meeuwen1!$C16:N16) &lt;= 3, ISNUMBER($C54)), $C54, $D54) * 10, 3))</f>
        <v/>
      </c>
      <c r="T54" s="299" t="str">
        <f>IF(Meeuwen1!O16="", "", ROUND(Meeuwen1!O16 / IF(AND(COUNT(Meeuwen1!$C16:O16) &lt;= 3, ISNUMBER($C54)), $C54, $D54) * 10, 3))</f>
        <v/>
      </c>
      <c r="U54" s="299" t="str">
        <f>IF(Meeuwen1!U16="", "", ROUND(Meeuwen1!U16 / IF(AND(COUNT(Meeuwen1!$C16:$O16,Meeuwen1!$U16:U16) &lt;= 3, ISNUMBER($C54)), $C54, $E54) * 10, 3))</f>
        <v/>
      </c>
      <c r="V54" s="299" t="str">
        <f>IF(Meeuwen1!V16="", "", ROUND(Meeuwen1!V16 / IF(AND(COUNT(Meeuwen1!$C16:$O16,Meeuwen1!$U16:V16) &lt;= 3, ISNUMBER($C54)), $C54, $E54) * 10, 3))</f>
        <v/>
      </c>
      <c r="W54" s="299" t="str">
        <f>IF(Meeuwen1!W16="", "", ROUND(Meeuwen1!W16 / IF(AND(COUNT(Meeuwen1!$C16:$O16,Meeuwen1!$U16:W16) &lt;= 3, ISNUMBER($C54)), $C54, $E54) * 10, 3))</f>
        <v/>
      </c>
      <c r="X54" s="299" t="str">
        <f>IF(Meeuwen1!X16="", "", ROUND(Meeuwen1!X16 / IF(AND(COUNT(Meeuwen1!$C16:$O16,Meeuwen1!$U16:X16) &lt;= 3, ISNUMBER($C54)), $C54, $E54) * 10, 3))</f>
        <v/>
      </c>
      <c r="Y54" s="299" t="str">
        <f>IF(Meeuwen1!Y16="", "", ROUND(Meeuwen1!Y16 / IF(AND(COUNT(Meeuwen1!$C16:$O16,Meeuwen1!$U16:Y16) &lt;= 3, ISNUMBER($C54)), $C54, $E54) * 10, 3))</f>
        <v/>
      </c>
      <c r="Z54" s="299" t="str">
        <f>IF(Meeuwen1!Z16="", "", ROUND(Meeuwen1!Z16 / IF(AND(COUNT(Meeuwen1!$C16:$O16,Meeuwen1!$U16:Z16) &lt;= 3, ISNUMBER($C54)), $C54, $E54) * 10, 3))</f>
        <v/>
      </c>
      <c r="AA54" s="299" t="str">
        <f>IF(Meeuwen1!AA16="", "", ROUND(Meeuwen1!AA16 / IF(AND(COUNT(Meeuwen1!$C16:$O16,Meeuwen1!$U16:AA16) &lt;= 3, ISNUMBER($C54)), $C54, $E54) * 10, 3))</f>
        <v/>
      </c>
      <c r="AB54" s="299" t="str">
        <f>IF(Meeuwen1!AB16="", "", ROUND(Meeuwen1!AB16 / IF(AND(COUNT(Meeuwen1!$C16:$O16,Meeuwen1!$U16:AB16) &lt;= 3, ISNUMBER($C54)), $C54, $E54) * 10, 3))</f>
        <v/>
      </c>
      <c r="AC54" s="299" t="str">
        <f>IF(Meeuwen1!AC16="", "", ROUND(Meeuwen1!AC16 / IF(AND(COUNT(Meeuwen1!$C16:$O16,Meeuwen1!$U16:AC16) &lt;= 3, ISNUMBER($C54)), $C54, $E54) * 10, 3))</f>
        <v/>
      </c>
      <c r="AD54" s="299" t="str">
        <f>IF(Meeuwen1!AD16="", "", ROUND(Meeuwen1!AD16 / IF(AND(COUNT(Meeuwen1!$C16:$O16,Meeuwen1!$U16:AD16) &lt;= 3, ISNUMBER($C54)), $C54, $E54) * 10, 3))</f>
        <v/>
      </c>
      <c r="AE54" s="299" t="str">
        <f>IF(Meeuwen1!AE16="", "", ROUND(Meeuwen1!AE16 / IF(AND(COUNT(Meeuwen1!$C16:$O16,Meeuwen1!$U16:AE16) &lt;= 3, ISNUMBER($C54)), $C54, $E54) * 10, 3))</f>
        <v/>
      </c>
      <c r="AF54" s="299" t="str">
        <f>IF(Meeuwen1!AF16="", "", ROUND(Meeuwen1!AF16 / IF(AND(COUNT(Meeuwen1!$C16:$O16,Meeuwen1!$U16:AF16) &lt;= 3, ISNUMBER($C54)), $C54, $E54) * 10, 3))</f>
        <v/>
      </c>
      <c r="AG54" s="299" t="str">
        <f>IF(Meeuwen1!AG16="", "", ROUND(Meeuwen1!AG16 / IF(AND(COUNT(Meeuwen1!$C16:$O16,Meeuwen1!$U16:AG16) &lt;= 3, ISNUMBER($C54)), $C54, $E54) * 10, 3))</f>
        <v/>
      </c>
    </row>
    <row r="55" spans="1:34" ht="16.95" customHeight="1">
      <c r="A55" s="328" t="str">
        <f>IF(Meeuwen1!AM17=0, "", Meeuwen1!AM17)</f>
        <v/>
      </c>
      <c r="B55" s="351"/>
      <c r="C55" s="351" t="str">
        <f t="shared" si="4"/>
        <v/>
      </c>
      <c r="D55" s="351">
        <f>Meeuwen1!B17</f>
        <v>0</v>
      </c>
      <c r="E55" s="351">
        <f>Meeuwen1!T17</f>
        <v>0</v>
      </c>
      <c r="F55" s="297" t="str">
        <f>IF(Meeuwen1!AL17=0," ",SUM(H55:AG55))</f>
        <v xml:space="preserve"> </v>
      </c>
      <c r="G55" s="350"/>
      <c r="H55" s="299" t="str">
        <f>IF(Meeuwen1!C17="", "", ROUND(Meeuwen1!C17 / IF(AND(COUNT(Meeuwen1!$C17:C17) &lt;= 3, ISNUMBER($C55)), $C55, $D55) * 10, 3))</f>
        <v/>
      </c>
      <c r="I55" s="299" t="str">
        <f>IF(Meeuwen1!D17="", "", ROUND(Meeuwen1!D17 / IF(AND(COUNT(Meeuwen1!$C17:D17) &lt;= 3, ISNUMBER($C55)), $C55, $D55) * 10, 3))</f>
        <v/>
      </c>
      <c r="J55" s="299" t="str">
        <f>IF(Meeuwen1!E17="", "", ROUND(Meeuwen1!E17 / IF(AND(COUNT(Meeuwen1!$C17:E17) &lt;= 3, ISNUMBER($C55)), $C55, $D55) * 10, 3))</f>
        <v/>
      </c>
      <c r="K55" s="299" t="str">
        <f>IF(Meeuwen1!F17="", "", ROUND(Meeuwen1!F17 / IF(AND(COUNT(Meeuwen1!$C17:F17) &lt;= 3, ISNUMBER($C55)), $C55, $D55) * 10, 3))</f>
        <v/>
      </c>
      <c r="L55" s="299" t="str">
        <f>IF(Meeuwen1!G17="", "", ROUND(Meeuwen1!G17 / IF(AND(COUNT(Meeuwen1!$C17:G17) &lt;= 3, ISNUMBER($C55)), $C55, $D55) * 10, 3))</f>
        <v/>
      </c>
      <c r="M55" s="299" t="str">
        <f>IF(Meeuwen1!H17="", "", ROUND(Meeuwen1!H17 / IF(AND(COUNT(Meeuwen1!$C17:H17) &lt;= 3, ISNUMBER($C55)), $C55, $D55) * 10, 3))</f>
        <v/>
      </c>
      <c r="N55" s="299" t="str">
        <f>IF(Meeuwen1!I17="", "", ROUND(Meeuwen1!I17 / IF(AND(COUNT(Meeuwen1!$C17:I17) &lt;= 3, ISNUMBER($C55)), $C55, $D55) * 10, 3))</f>
        <v/>
      </c>
      <c r="O55" s="299" t="str">
        <f>IF(Meeuwen1!J17="", "", ROUND(Meeuwen1!J17 / IF(AND(COUNT(Meeuwen1!$C17:J17) &lt;= 3, ISNUMBER($C55)), $C55, $D55) * 10, 3))</f>
        <v/>
      </c>
      <c r="P55" s="299" t="str">
        <f>IF(Meeuwen1!K17="", "", ROUND(Meeuwen1!K17 / IF(AND(COUNT(Meeuwen1!$C17:K17) &lt;= 3, ISNUMBER($C55)), $C55, $D55) * 10, 3))</f>
        <v/>
      </c>
      <c r="Q55" s="299" t="str">
        <f>IF(Meeuwen1!L17="", "", ROUND(Meeuwen1!L17 / IF(AND(COUNT(Meeuwen1!$C17:L17) &lt;= 3, ISNUMBER($C55)), $C55, $D55) * 10, 3))</f>
        <v/>
      </c>
      <c r="R55" s="299" t="str">
        <f>IF(Meeuwen1!M17="", "", ROUND(Meeuwen1!M17 / IF(AND(COUNT(Meeuwen1!$C17:M17) &lt;= 3, ISNUMBER($C55)), $C55, $D55) * 10, 3))</f>
        <v/>
      </c>
      <c r="S55" s="299" t="str">
        <f>IF(Meeuwen1!N17="", "", ROUND(Meeuwen1!N17 / IF(AND(COUNT(Meeuwen1!$C17:N17) &lt;= 3, ISNUMBER($C55)), $C55, $D55) * 10, 3))</f>
        <v/>
      </c>
      <c r="T55" s="299" t="str">
        <f>IF(Meeuwen1!O17="", "", ROUND(Meeuwen1!O17 / IF(AND(COUNT(Meeuwen1!$C17:O17) &lt;= 3, ISNUMBER($C55)), $C55, $D55) * 10, 3))</f>
        <v/>
      </c>
      <c r="U55" s="299" t="str">
        <f>IF(Meeuwen1!U17="", "", ROUND(Meeuwen1!U17 / IF(AND(COUNT(Meeuwen1!$C17:$O17,Meeuwen1!$U17:U17) &lt;= 3, ISNUMBER($C55)), $C55, $E55) * 10, 3))</f>
        <v/>
      </c>
      <c r="V55" s="299" t="str">
        <f>IF(Meeuwen1!V17="", "", ROUND(Meeuwen1!V17 / IF(AND(COUNT(Meeuwen1!$C17:$O17,Meeuwen1!$U17:V17) &lt;= 3, ISNUMBER($C55)), $C55, $E55) * 10, 3))</f>
        <v/>
      </c>
      <c r="W55" s="299" t="str">
        <f>IF(Meeuwen1!W17="", "", ROUND(Meeuwen1!W17 / IF(AND(COUNT(Meeuwen1!$C17:$O17,Meeuwen1!$U17:W17) &lt;= 3, ISNUMBER($C55)), $C55, $E55) * 10, 3))</f>
        <v/>
      </c>
      <c r="X55" s="299" t="str">
        <f>IF(Meeuwen1!X17="", "", ROUND(Meeuwen1!X17 / IF(AND(COUNT(Meeuwen1!$C17:$O17,Meeuwen1!$U17:X17) &lt;= 3, ISNUMBER($C55)), $C55, $E55) * 10, 3))</f>
        <v/>
      </c>
      <c r="Y55" s="299" t="str">
        <f>IF(Meeuwen1!Y17="", "", ROUND(Meeuwen1!Y17 / IF(AND(COUNT(Meeuwen1!$C17:$O17,Meeuwen1!$U17:Y17) &lt;= 3, ISNUMBER($C55)), $C55, $E55) * 10, 3))</f>
        <v/>
      </c>
      <c r="Z55" s="299" t="str">
        <f>IF(Meeuwen1!Z17="", "", ROUND(Meeuwen1!Z17 / IF(AND(COUNT(Meeuwen1!$C17:$O17,Meeuwen1!$U17:Z17) &lt;= 3, ISNUMBER($C55)), $C55, $E55) * 10, 3))</f>
        <v/>
      </c>
      <c r="AA55" s="299" t="str">
        <f>IF(Meeuwen1!AA17="", "", ROUND(Meeuwen1!AA17 / IF(AND(COUNT(Meeuwen1!$C17:$O17,Meeuwen1!$U17:AA17) &lt;= 3, ISNUMBER($C55)), $C55, $E55) * 10, 3))</f>
        <v/>
      </c>
      <c r="AB55" s="299" t="str">
        <f>IF(Meeuwen1!AB17="", "", ROUND(Meeuwen1!AB17 / IF(AND(COUNT(Meeuwen1!$C17:$O17,Meeuwen1!$U17:AB17) &lt;= 3, ISNUMBER($C55)), $C55, $E55) * 10, 3))</f>
        <v/>
      </c>
      <c r="AC55" s="299" t="str">
        <f>IF(Meeuwen1!AC17="", "", ROUND(Meeuwen1!AC17 / IF(AND(COUNT(Meeuwen1!$C17:$O17,Meeuwen1!$U17:AC17) &lt;= 3, ISNUMBER($C55)), $C55, $E55) * 10, 3))</f>
        <v/>
      </c>
      <c r="AD55" s="299" t="str">
        <f>IF(Meeuwen1!AD17="", "", ROUND(Meeuwen1!AD17 / IF(AND(COUNT(Meeuwen1!$C17:$O17,Meeuwen1!$U17:AD17) &lt;= 3, ISNUMBER($C55)), $C55, $E55) * 10, 3))</f>
        <v/>
      </c>
      <c r="AE55" s="299" t="str">
        <f>IF(Meeuwen1!AE17="", "", ROUND(Meeuwen1!AE17 / IF(AND(COUNT(Meeuwen1!$C17:$O17,Meeuwen1!$U17:AE17) &lt;= 3, ISNUMBER($C55)), $C55, $E55) * 10, 3))</f>
        <v/>
      </c>
      <c r="AF55" s="299" t="str">
        <f>IF(Meeuwen1!AF17="", "", ROUND(Meeuwen1!AF17 / IF(AND(COUNT(Meeuwen1!$C17:$O17,Meeuwen1!$U17:AF17) &lt;= 3, ISNUMBER($C55)), $C55, $E55) * 10, 3))</f>
        <v/>
      </c>
      <c r="AG55" s="299" t="str">
        <f>IF(Meeuwen1!AG17="", "", ROUND(Meeuwen1!AG17 / IF(AND(COUNT(Meeuwen1!$C17:$O17,Meeuwen1!$U17:AG17) &lt;= 3, ISNUMBER($C55)), $C55, $E55) * 10, 3))</f>
        <v/>
      </c>
    </row>
    <row r="56" spans="1:34" ht="16.95" customHeight="1">
      <c r="A56" s="328" t="str">
        <f>IF(Meeuwen1!AM18=0, "", Meeuwen1!AM18)</f>
        <v/>
      </c>
      <c r="B56" s="351"/>
      <c r="C56" s="351" t="str">
        <f t="shared" si="4"/>
        <v/>
      </c>
      <c r="D56" s="351">
        <f>Meeuwen1!B18</f>
        <v>0</v>
      </c>
      <c r="E56" s="351">
        <f>Meeuwen1!T18</f>
        <v>0</v>
      </c>
      <c r="F56" s="297" t="str">
        <f>IF(Meeuwen1!AL18=0," ",SUM(H56:AG56))</f>
        <v xml:space="preserve"> </v>
      </c>
      <c r="G56" s="350"/>
      <c r="H56" s="299" t="str">
        <f>IF(Meeuwen1!C18="", "", ROUND(Meeuwen1!C18 / IF(AND(COUNT(Meeuwen1!$C18:C18) &lt;= 3, ISNUMBER($C56)), $C56, $D56) * 10, 3))</f>
        <v/>
      </c>
      <c r="I56" s="299" t="str">
        <f>IF(Meeuwen1!D18="", "", ROUND(Meeuwen1!D18 / IF(AND(COUNT(Meeuwen1!$C18:D18) &lt;= 3, ISNUMBER($C56)), $C56, $D56) * 10, 3))</f>
        <v/>
      </c>
      <c r="J56" s="299" t="str">
        <f>IF(Meeuwen1!E18="", "", ROUND(Meeuwen1!E18 / IF(AND(COUNT(Meeuwen1!$C18:E18) &lt;= 3, ISNUMBER($C56)), $C56, $D56) * 10, 3))</f>
        <v/>
      </c>
      <c r="K56" s="299" t="str">
        <f>IF(Meeuwen1!F18="", "", ROUND(Meeuwen1!F18 / IF(AND(COUNT(Meeuwen1!$C18:F18) &lt;= 3, ISNUMBER($C56)), $C56, $D56) * 10, 3))</f>
        <v/>
      </c>
      <c r="L56" s="299" t="str">
        <f>IF(Meeuwen1!G18="", "", ROUND(Meeuwen1!G18 / IF(AND(COUNT(Meeuwen1!$C18:G18) &lt;= 3, ISNUMBER($C56)), $C56, $D56) * 10, 3))</f>
        <v/>
      </c>
      <c r="M56" s="299" t="str">
        <f>IF(Meeuwen1!H18="", "", ROUND(Meeuwen1!H18 / IF(AND(COUNT(Meeuwen1!$C18:H18) &lt;= 3, ISNUMBER($C56)), $C56, $D56) * 10, 3))</f>
        <v/>
      </c>
      <c r="N56" s="299" t="str">
        <f>IF(Meeuwen1!I18="", "", ROUND(Meeuwen1!I18 / IF(AND(COUNT(Meeuwen1!$C18:I18) &lt;= 3, ISNUMBER($C56)), $C56, $D56) * 10, 3))</f>
        <v/>
      </c>
      <c r="O56" s="299" t="str">
        <f>IF(Meeuwen1!J18="", "", ROUND(Meeuwen1!J18 / IF(AND(COUNT(Meeuwen1!$C18:J18) &lt;= 3, ISNUMBER($C56)), $C56, $D56) * 10, 3))</f>
        <v/>
      </c>
      <c r="P56" s="299" t="str">
        <f>IF(Meeuwen1!K18="", "", ROUND(Meeuwen1!K18 / IF(AND(COUNT(Meeuwen1!$C18:K18) &lt;= 3, ISNUMBER($C56)), $C56, $D56) * 10, 3))</f>
        <v/>
      </c>
      <c r="Q56" s="299" t="str">
        <f>IF(Meeuwen1!L18="", "", ROUND(Meeuwen1!L18 / IF(AND(COUNT(Meeuwen1!$C18:L18) &lt;= 3, ISNUMBER($C56)), $C56, $D56) * 10, 3))</f>
        <v/>
      </c>
      <c r="R56" s="299" t="str">
        <f>IF(Meeuwen1!M18="", "", ROUND(Meeuwen1!M18 / IF(AND(COUNT(Meeuwen1!$C18:M18) &lt;= 3, ISNUMBER($C56)), $C56, $D56) * 10, 3))</f>
        <v/>
      </c>
      <c r="S56" s="299" t="str">
        <f>IF(Meeuwen1!N18="", "", ROUND(Meeuwen1!N18 / IF(AND(COUNT(Meeuwen1!$C18:N18) &lt;= 3, ISNUMBER($C56)), $C56, $D56) * 10, 3))</f>
        <v/>
      </c>
      <c r="T56" s="299" t="str">
        <f>IF(Meeuwen1!O18="", "", ROUND(Meeuwen1!O18 / IF(AND(COUNT(Meeuwen1!$C18:O18) &lt;= 3, ISNUMBER($C56)), $C56, $D56) * 10, 3))</f>
        <v/>
      </c>
      <c r="U56" s="299" t="str">
        <f>IF(Meeuwen1!U18="", "", ROUND(Meeuwen1!U18 / IF(AND(COUNT(Meeuwen1!$C18:$O18,Meeuwen1!$U18:U18) &lt;= 3, ISNUMBER($C56)), $C56, $E56) * 10, 3))</f>
        <v/>
      </c>
      <c r="V56" s="299" t="str">
        <f>IF(Meeuwen1!V18="", "", ROUND(Meeuwen1!V18 / IF(AND(COUNT(Meeuwen1!$C18:$O18,Meeuwen1!$U18:V18) &lt;= 3, ISNUMBER($C56)), $C56, $E56) * 10, 3))</f>
        <v/>
      </c>
      <c r="W56" s="299" t="str">
        <f>IF(Meeuwen1!W18="", "", ROUND(Meeuwen1!W18 / IF(AND(COUNT(Meeuwen1!$C18:$O18,Meeuwen1!$U18:W18) &lt;= 3, ISNUMBER($C56)), $C56, $E56) * 10, 3))</f>
        <v/>
      </c>
      <c r="X56" s="299" t="str">
        <f>IF(Meeuwen1!X18="", "", ROUND(Meeuwen1!X18 / IF(AND(COUNT(Meeuwen1!$C18:$O18,Meeuwen1!$U18:X18) &lt;= 3, ISNUMBER($C56)), $C56, $E56) * 10, 3))</f>
        <v/>
      </c>
      <c r="Y56" s="299" t="str">
        <f>IF(Meeuwen1!Y18="", "", ROUND(Meeuwen1!Y18 / IF(AND(COUNT(Meeuwen1!$C18:$O18,Meeuwen1!$U18:Y18) &lt;= 3, ISNUMBER($C56)), $C56, $E56) * 10, 3))</f>
        <v/>
      </c>
      <c r="Z56" s="299" t="str">
        <f>IF(Meeuwen1!Z18="", "", ROUND(Meeuwen1!Z18 / IF(AND(COUNT(Meeuwen1!$C18:$O18,Meeuwen1!$U18:Z18) &lt;= 3, ISNUMBER($C56)), $C56, $E56) * 10, 3))</f>
        <v/>
      </c>
      <c r="AA56" s="299" t="str">
        <f>IF(Meeuwen1!AA18="", "", ROUND(Meeuwen1!AA18 / IF(AND(COUNT(Meeuwen1!$C18:$O18,Meeuwen1!$U18:AA18) &lt;= 3, ISNUMBER($C56)), $C56, $E56) * 10, 3))</f>
        <v/>
      </c>
      <c r="AB56" s="299" t="str">
        <f>IF(Meeuwen1!AB18="", "", ROUND(Meeuwen1!AB18 / IF(AND(COUNT(Meeuwen1!$C18:$O18,Meeuwen1!$U18:AB18) &lt;= 3, ISNUMBER($C56)), $C56, $E56) * 10, 3))</f>
        <v/>
      </c>
      <c r="AC56" s="299" t="str">
        <f>IF(Meeuwen1!AC18="", "", ROUND(Meeuwen1!AC18 / IF(AND(COUNT(Meeuwen1!$C18:$O18,Meeuwen1!$U18:AC18) &lt;= 3, ISNUMBER($C56)), $C56, $E56) * 10, 3))</f>
        <v/>
      </c>
      <c r="AD56" s="299" t="str">
        <f>IF(Meeuwen1!AD18="", "", ROUND(Meeuwen1!AD18 / IF(AND(COUNT(Meeuwen1!$C18:$O18,Meeuwen1!$U18:AD18) &lt;= 3, ISNUMBER($C56)), $C56, $E56) * 10, 3))</f>
        <v/>
      </c>
      <c r="AE56" s="299" t="str">
        <f>IF(Meeuwen1!AE18="", "", ROUND(Meeuwen1!AE18 / IF(AND(COUNT(Meeuwen1!$C18:$O18,Meeuwen1!$U18:AE18) &lt;= 3, ISNUMBER($C56)), $C56, $E56) * 10, 3))</f>
        <v/>
      </c>
      <c r="AF56" s="299" t="str">
        <f>IF(Meeuwen1!AF18="", "", ROUND(Meeuwen1!AF18 / IF(AND(COUNT(Meeuwen1!$C18:$O18,Meeuwen1!$U18:AF18) &lt;= 3, ISNUMBER($C56)), $C56, $E56) * 10, 3))</f>
        <v/>
      </c>
      <c r="AG56" s="299" t="str">
        <f>IF(Meeuwen1!AG18="", "", ROUND(Meeuwen1!AG18 / IF(AND(COUNT(Meeuwen1!$C18:$O18,Meeuwen1!$U18:AG18) &lt;= 3, ISNUMBER($C56)), $C56, $E56) * 10, 3))</f>
        <v/>
      </c>
    </row>
    <row r="57" spans="1:34" s="186" customFormat="1" ht="24" customHeight="1">
      <c r="A57" s="352"/>
      <c r="B57" s="329"/>
      <c r="C57" s="329"/>
      <c r="D57" s="329"/>
      <c r="E57" s="329"/>
      <c r="F57" s="353" t="str">
        <f>B41</f>
        <v>MEEUWEN 1</v>
      </c>
      <c r="G57" s="354"/>
      <c r="H57" s="311">
        <f t="shared" ref="H57:AG57" si="5">IF(SUM(H42:H56)=0, "", SUM(H42:H56))</f>
        <v>51.913000000000004</v>
      </c>
      <c r="I57" s="311">
        <f t="shared" si="5"/>
        <v>55.947999999999993</v>
      </c>
      <c r="J57" s="311">
        <f t="shared" si="5"/>
        <v>57.951999999999998</v>
      </c>
      <c r="K57" s="311">
        <f t="shared" si="5"/>
        <v>49.161000000000001</v>
      </c>
      <c r="L57" s="311">
        <f t="shared" si="5"/>
        <v>78.105999999999995</v>
      </c>
      <c r="M57" s="311">
        <f t="shared" si="5"/>
        <v>51.412999999999997</v>
      </c>
      <c r="N57" s="311">
        <f t="shared" si="5"/>
        <v>38.404000000000003</v>
      </c>
      <c r="O57" s="311">
        <f t="shared" si="5"/>
        <v>63.758000000000003</v>
      </c>
      <c r="P57" s="311" t="str">
        <f t="shared" si="5"/>
        <v/>
      </c>
      <c r="Q57" s="311" t="str">
        <f t="shared" si="5"/>
        <v/>
      </c>
      <c r="R57" s="311" t="str">
        <f t="shared" si="5"/>
        <v/>
      </c>
      <c r="S57" s="311" t="str">
        <f t="shared" si="5"/>
        <v/>
      </c>
      <c r="T57" s="311" t="str">
        <f t="shared" si="5"/>
        <v/>
      </c>
      <c r="U57" s="311" t="str">
        <f t="shared" si="5"/>
        <v/>
      </c>
      <c r="V57" s="311" t="str">
        <f t="shared" si="5"/>
        <v/>
      </c>
      <c r="W57" s="311" t="str">
        <f t="shared" si="5"/>
        <v/>
      </c>
      <c r="X57" s="311" t="str">
        <f t="shared" si="5"/>
        <v/>
      </c>
      <c r="Y57" s="311" t="str">
        <f t="shared" si="5"/>
        <v/>
      </c>
      <c r="Z57" s="311" t="str">
        <f t="shared" si="5"/>
        <v/>
      </c>
      <c r="AA57" s="311" t="str">
        <f t="shared" si="5"/>
        <v/>
      </c>
      <c r="AB57" s="311" t="str">
        <f t="shared" si="5"/>
        <v/>
      </c>
      <c r="AC57" s="311" t="str">
        <f t="shared" si="5"/>
        <v/>
      </c>
      <c r="AD57" s="311" t="str">
        <f t="shared" si="5"/>
        <v/>
      </c>
      <c r="AE57" s="311" t="str">
        <f t="shared" si="5"/>
        <v/>
      </c>
      <c r="AF57" s="311" t="str">
        <f t="shared" si="5"/>
        <v/>
      </c>
      <c r="AG57" s="311" t="str">
        <f t="shared" si="5"/>
        <v/>
      </c>
    </row>
    <row r="58" spans="1:34" s="187" customFormat="1" ht="16.95" customHeight="1">
      <c r="A58" s="355"/>
      <c r="B58" s="314">
        <f>ROWS(B42:B56)</f>
        <v>15</v>
      </c>
      <c r="C58" s="356"/>
      <c r="D58" s="356"/>
      <c r="E58" s="356"/>
      <c r="F58" s="340">
        <f>SUM(F42:F56)</f>
        <v>446.65500000000003</v>
      </c>
      <c r="G58" s="357" t="str">
        <f>B41</f>
        <v>MEEUWEN 1</v>
      </c>
      <c r="H58" s="318">
        <f>IF(SUM(H42:H56)=0, "", SUM(H42:H56))</f>
        <v>51.913000000000004</v>
      </c>
      <c r="I58" s="358">
        <f>IF(I57="", "", ROUND(SUM($H57:I57), 3))</f>
        <v>107.861</v>
      </c>
      <c r="J58" s="358">
        <f>IF(J57="", "", ROUND(SUM($H57:J57), 3))</f>
        <v>165.81299999999999</v>
      </c>
      <c r="K58" s="358">
        <f>IF(K57="", "", ROUND(SUM($H57:K57), 3))</f>
        <v>214.97399999999999</v>
      </c>
      <c r="L58" s="358">
        <f>IF(L57="", "", ROUND(SUM($H57:L57), 3))</f>
        <v>293.08</v>
      </c>
      <c r="M58" s="358">
        <f>IF(M57="", "", ROUND(SUM($H57:M57), 3))</f>
        <v>344.49299999999999</v>
      </c>
      <c r="N58" s="358">
        <f>IF(N57="", "", ROUND(SUM($H57:N57), 3))</f>
        <v>382.89699999999999</v>
      </c>
      <c r="O58" s="358">
        <f>IF(O57="", "", ROUND(SUM($H57:O57), 3))</f>
        <v>446.65499999999997</v>
      </c>
      <c r="P58" s="358" t="str">
        <f>IF(P57="", "", ROUND(SUM($H57:P57), 3))</f>
        <v/>
      </c>
      <c r="Q58" s="358" t="str">
        <f>IF(Q57="", "", ROUND(SUM($H57:Q57), 3))</f>
        <v/>
      </c>
      <c r="R58" s="358" t="str">
        <f>IF(R57="", "", ROUND(SUM($H57:R57), 3))</f>
        <v/>
      </c>
      <c r="S58" s="358" t="str">
        <f>IF(S57="", "", ROUND(SUM($H57:S57), 3))</f>
        <v/>
      </c>
      <c r="T58" s="358" t="str">
        <f>IF(T57="", "", ROUND(SUM($H57:T57), 3))</f>
        <v/>
      </c>
      <c r="U58" s="358" t="str">
        <f>IF(U57="", "", ROUND(SUM($H57:U57), 3))</f>
        <v/>
      </c>
      <c r="V58" s="358" t="str">
        <f>IF(V57="", "", ROUND(SUM($H57:V57), 3))</f>
        <v/>
      </c>
      <c r="W58" s="358" t="str">
        <f>IF(W57="", "", ROUND(SUM($H57:W57), 3))</f>
        <v/>
      </c>
      <c r="X58" s="358" t="str">
        <f>IF(X57="", "", ROUND(SUM($H57:X57), 3))</f>
        <v/>
      </c>
      <c r="Y58" s="358" t="str">
        <f>IF(Y57="", "", ROUND(SUM($H57:Y57), 3))</f>
        <v/>
      </c>
      <c r="Z58" s="358" t="str">
        <f>IF(Z57="", "", ROUND(SUM($H57:Z57), 3))</f>
        <v/>
      </c>
      <c r="AA58" s="358" t="str">
        <f>IF(AA57="", "", ROUND(SUM($H57:AA57), 3))</f>
        <v/>
      </c>
      <c r="AB58" s="358" t="str">
        <f>IF(AB57="", "", ROUND(SUM($H57:AB57), 3))</f>
        <v/>
      </c>
      <c r="AC58" s="358" t="str">
        <f>IF(AC57="", "", ROUND(SUM($H57:AC57), 3))</f>
        <v/>
      </c>
      <c r="AD58" s="358" t="str">
        <f>IF(AD57="", "", ROUND(SUM($H57:AD57), 3))</f>
        <v/>
      </c>
      <c r="AE58" s="358" t="str">
        <f>IF(AE57="", "", ROUND(SUM($H57:AE57), 3))</f>
        <v/>
      </c>
      <c r="AF58" s="358" t="str">
        <f>IF(AF57="", "", ROUND(SUM($H57:AF57), 3))</f>
        <v/>
      </c>
      <c r="AG58" s="358" t="str">
        <f>IF(AG57="", "", ROUND(SUM($H57:AG57), 3))</f>
        <v/>
      </c>
    </row>
    <row r="59" spans="1:34" ht="25.2" customHeight="1">
      <c r="A59" s="352"/>
      <c r="B59" s="329"/>
      <c r="C59" s="329"/>
      <c r="D59" s="329"/>
      <c r="E59" s="329"/>
      <c r="F59" s="359"/>
      <c r="G59" s="350"/>
      <c r="H59" s="359"/>
      <c r="I59" s="359"/>
      <c r="J59" s="359"/>
      <c r="K59" s="359"/>
      <c r="L59" s="359"/>
      <c r="M59" s="359"/>
      <c r="N59" s="359"/>
      <c r="O59" s="359"/>
      <c r="P59" s="359"/>
      <c r="Q59" s="359"/>
      <c r="R59" s="359"/>
      <c r="S59" s="359"/>
      <c r="T59" s="359"/>
      <c r="U59" s="359"/>
      <c r="V59" s="359"/>
      <c r="W59" s="359"/>
      <c r="X59" s="329"/>
      <c r="Y59" s="329"/>
      <c r="Z59" s="329"/>
      <c r="AA59" s="329"/>
      <c r="AB59" s="329"/>
      <c r="AC59" s="329"/>
      <c r="AD59" s="329"/>
      <c r="AE59" s="329"/>
      <c r="AF59" s="329"/>
      <c r="AG59" s="329"/>
    </row>
    <row r="60" spans="1:34" s="322" customFormat="1" ht="19.95" customHeight="1">
      <c r="A60" s="345"/>
      <c r="B60" s="321" t="s">
        <v>25</v>
      </c>
      <c r="F60" s="347"/>
      <c r="G60" s="348"/>
      <c r="H60" s="345">
        <v>1</v>
      </c>
      <c r="I60" s="345">
        <v>2</v>
      </c>
      <c r="J60" s="345">
        <v>3</v>
      </c>
      <c r="K60" s="349">
        <v>4</v>
      </c>
      <c r="L60" s="345">
        <v>5</v>
      </c>
      <c r="M60" s="345">
        <v>6</v>
      </c>
      <c r="N60" s="345">
        <v>7</v>
      </c>
      <c r="O60" s="345">
        <v>8</v>
      </c>
      <c r="P60" s="345">
        <v>9</v>
      </c>
      <c r="Q60" s="345">
        <v>10</v>
      </c>
      <c r="R60" s="345">
        <v>11</v>
      </c>
      <c r="S60" s="345">
        <v>12</v>
      </c>
      <c r="T60" s="345">
        <v>13</v>
      </c>
      <c r="U60" s="345">
        <v>14</v>
      </c>
      <c r="V60" s="345">
        <v>15</v>
      </c>
      <c r="W60" s="345">
        <v>16</v>
      </c>
      <c r="X60" s="345">
        <v>17</v>
      </c>
      <c r="Y60" s="345">
        <v>18</v>
      </c>
      <c r="Z60" s="345">
        <v>19</v>
      </c>
      <c r="AA60" s="345">
        <v>20</v>
      </c>
      <c r="AB60" s="345">
        <v>21</v>
      </c>
      <c r="AC60" s="345">
        <v>22</v>
      </c>
      <c r="AD60" s="345">
        <v>23</v>
      </c>
      <c r="AE60" s="345">
        <v>24</v>
      </c>
      <c r="AF60" s="345">
        <v>25</v>
      </c>
      <c r="AG60" s="345">
        <v>26</v>
      </c>
    </row>
    <row r="61" spans="1:34" s="361" customFormat="1" ht="16.95" customHeight="1">
      <c r="A61" s="360">
        <f>IF(Meeuwen2!AM4=0, "", Meeuwen2!AM4)</f>
        <v>6</v>
      </c>
      <c r="B61" s="361" t="str">
        <f>Meeuwen2!A4</f>
        <v>De Backer Jerome</v>
      </c>
      <c r="C61" s="362" t="str">
        <f t="shared" ref="C61:C75" si="6">IFERROR(VALUE(MID($B61, SEARCH("[NS ", $B61)+4, 2)), "")</f>
        <v/>
      </c>
      <c r="D61" s="363">
        <f>Meeuwen2!B4</f>
        <v>45</v>
      </c>
      <c r="E61" s="363">
        <f>Meeuwen2!T4</f>
        <v>45</v>
      </c>
      <c r="F61" s="297">
        <f>IF(Meeuwen2!AL4=0," ",SUM(H61:AG61))</f>
        <v>52.000999999999998</v>
      </c>
      <c r="G61" s="364"/>
      <c r="H61" s="299">
        <f>IF(Meeuwen2!C4="", "", ROUND(Meeuwen2!C4 / IF(AND(COUNT(Meeuwen2!$C4:C4) &lt;= 3, ISNUMBER($C61)), $C61, $D61) * 10, 3))</f>
        <v>8.8889999999999993</v>
      </c>
      <c r="I61" s="299">
        <f>IF(Meeuwen2!D4="", "", ROUND(Meeuwen2!D4 / IF(AND(COUNT(Meeuwen2!$C4:D4) &lt;= 3, ISNUMBER($C61)), $C61, $D61) * 10, 3))</f>
        <v>11.111000000000001</v>
      </c>
      <c r="J61" s="299">
        <f>IF(Meeuwen2!E4="", "", ROUND(Meeuwen2!E4 / IF(AND(COUNT(Meeuwen2!$C4:E4) &lt;= 3, ISNUMBER($C61)), $C61, $D61) * 10, 3))</f>
        <v>9.7780000000000005</v>
      </c>
      <c r="K61" s="299" t="str">
        <f>IF(Meeuwen2!F4="", "", ROUND(Meeuwen2!F4 / IF(AND(COUNT(Meeuwen2!$C4:F4) &lt;= 3, ISNUMBER($C61)), $C61, $D61) * 10, 3))</f>
        <v/>
      </c>
      <c r="L61" s="299">
        <f>IF(Meeuwen2!G4="", "", ROUND(Meeuwen2!G4 / IF(AND(COUNT(Meeuwen2!$C4:G4) &lt;= 3, ISNUMBER($C61)), $C61, $D61) * 10, 3))</f>
        <v>3.556</v>
      </c>
      <c r="M61" s="299" t="str">
        <f>IF(Meeuwen2!H4="", "", ROUND(Meeuwen2!H4 / IF(AND(COUNT(Meeuwen2!$C4:H4) &lt;= 3, ISNUMBER($C61)), $C61, $D61) * 10, 3))</f>
        <v/>
      </c>
      <c r="N61" s="299">
        <f>IF(Meeuwen2!I4="", "", ROUND(Meeuwen2!I4 / IF(AND(COUNT(Meeuwen2!$C4:I4) &lt;= 3, ISNUMBER($C61)), $C61, $D61) * 10, 3))</f>
        <v>10</v>
      </c>
      <c r="O61" s="299">
        <f>IF(Meeuwen2!J4="", "", ROUND(Meeuwen2!J4 / IF(AND(COUNT(Meeuwen2!$C4:J4) &lt;= 3, ISNUMBER($C61)), $C61, $D61) * 10, 3))</f>
        <v>8.6669999999999998</v>
      </c>
      <c r="P61" s="299" t="str">
        <f>IF(Meeuwen2!K4="", "", ROUND(Meeuwen2!K4 / IF(AND(COUNT(Meeuwen2!$C4:K4) &lt;= 3, ISNUMBER($C61)), $C61, $D61) * 10, 3))</f>
        <v/>
      </c>
      <c r="Q61" s="299" t="str">
        <f>IF(Meeuwen2!L4="", "", ROUND(Meeuwen2!L4 / IF(AND(COUNT(Meeuwen2!$C4:L4) &lt;= 3, ISNUMBER($C61)), $C61, $D61) * 10, 3))</f>
        <v/>
      </c>
      <c r="R61" s="299" t="str">
        <f>IF(Meeuwen2!M4="", "", ROUND(Meeuwen2!M4 / IF(AND(COUNT(Meeuwen2!$C4:M4) &lt;= 3, ISNUMBER($C61)), $C61, $D61) * 10, 3))</f>
        <v/>
      </c>
      <c r="S61" s="299" t="str">
        <f>IF(Meeuwen2!N4="", "", ROUND(Meeuwen2!N4 / IF(AND(COUNT(Meeuwen2!$C4:N4) &lt;= 3, ISNUMBER($C61)), $C61, $D61) * 10, 3))</f>
        <v/>
      </c>
      <c r="T61" s="299" t="str">
        <f>IF(Meeuwen2!O4="", "", ROUND(Meeuwen2!O4 / IF(AND(COUNT(Meeuwen2!$C4:O4) &lt;= 3, ISNUMBER($C61)), $C61, $D61) * 10, 3))</f>
        <v/>
      </c>
      <c r="U61" s="299" t="str">
        <f>IF(Meeuwen2!U4="", "", ROUND(Meeuwen2!U4 / IF(AND(COUNT(Meeuwen2!$C4:$O4,Meeuwen2!$U4:U4) &lt;= 3, ISNUMBER($C61)), $C61, $E61) * 10, 3))</f>
        <v/>
      </c>
      <c r="V61" s="299" t="str">
        <f>IF(Meeuwen2!V4="", "", ROUND(Meeuwen2!V4 / IF(AND(COUNT(Meeuwen2!$C4:$O4,Meeuwen2!$U4:V4) &lt;= 3, ISNUMBER($C61)), $C61, $E61) * 10, 3))</f>
        <v/>
      </c>
      <c r="W61" s="299" t="str">
        <f>IF(Meeuwen2!W4="", "", ROUND(Meeuwen2!W4 / IF(AND(COUNT(Meeuwen2!$C4:$O4,Meeuwen2!$U4:W4) &lt;= 3, ISNUMBER($C61)), $C61, $E61) * 10, 3))</f>
        <v/>
      </c>
      <c r="X61" s="299" t="str">
        <f>IF(Meeuwen2!X4="", "", ROUND(Meeuwen2!X4 / IF(AND(COUNT(Meeuwen2!$C4:$O4,Meeuwen2!$U4:X4) &lt;= 3, ISNUMBER($C61)), $C61, $E61) * 10, 3))</f>
        <v/>
      </c>
      <c r="Y61" s="299" t="str">
        <f>IF(Meeuwen2!Y4="", "", ROUND(Meeuwen2!Y4 / IF(AND(COUNT(Meeuwen2!$C4:$O4,Meeuwen2!$U4:Y4) &lt;= 3, ISNUMBER($C61)), $C61, $E61) * 10, 3))</f>
        <v/>
      </c>
      <c r="Z61" s="299" t="str">
        <f>IF(Meeuwen2!Z4="", "", ROUND(Meeuwen2!Z4 / IF(AND(COUNT(Meeuwen2!$C4:$O4,Meeuwen2!$U4:Z4) &lt;= 3, ISNUMBER($C61)), $C61, $E61) * 10, 3))</f>
        <v/>
      </c>
      <c r="AA61" s="299" t="str">
        <f>IF(Meeuwen2!AA4="", "", ROUND(Meeuwen2!AA4 / IF(AND(COUNT(Meeuwen2!$C4:$O4,Meeuwen2!$U4:AA4) &lt;= 3, ISNUMBER($C61)), $C61, $E61) * 10, 3))</f>
        <v/>
      </c>
      <c r="AB61" s="299" t="str">
        <f>IF(Meeuwen2!AB4="", "", ROUND(Meeuwen2!AB4 / IF(AND(COUNT(Meeuwen2!$C4:$O4,Meeuwen2!$U4:AB4) &lt;= 3, ISNUMBER($C61)), $C61, $E61) * 10, 3))</f>
        <v/>
      </c>
      <c r="AC61" s="299" t="str">
        <f>IF(Meeuwen2!AC4="", "", ROUND(Meeuwen2!AC4 / IF(AND(COUNT(Meeuwen2!$C4:$O4,Meeuwen2!$U4:AC4) &lt;= 3, ISNUMBER($C61)), $C61, $E61) * 10, 3))</f>
        <v/>
      </c>
      <c r="AD61" s="299" t="str">
        <f>IF(Meeuwen2!AD4="", "", ROUND(Meeuwen2!AD4 / IF(AND(COUNT(Meeuwen2!$C4:$O4,Meeuwen2!$U4:AD4) &lt;= 3, ISNUMBER($C61)), $C61, $E61) * 10, 3))</f>
        <v/>
      </c>
      <c r="AE61" s="299" t="str">
        <f>IF(Meeuwen2!AE4="", "", ROUND(Meeuwen2!AE4 / IF(AND(COUNT(Meeuwen2!$C4:$O4,Meeuwen2!$U4:AE4) &lt;= 3, ISNUMBER($C61)), $C61, $E61) * 10, 3))</f>
        <v/>
      </c>
      <c r="AF61" s="299" t="str">
        <f>IF(Meeuwen2!AF4="", "", ROUND(Meeuwen2!AF4 / IF(AND(COUNT(Meeuwen2!$C4:$O4,Meeuwen2!$U4:AF4) &lt;= 3, ISNUMBER($C61)), $C61, $E61) * 10, 3))</f>
        <v/>
      </c>
      <c r="AG61" s="299" t="str">
        <f>IF(Meeuwen2!AG4="", "", ROUND(Meeuwen2!AG4 / IF(AND(COUNT(Meeuwen2!$C4:$O4,Meeuwen2!$U4:AG4) &lt;= 3, ISNUMBER($C61)), $C61, $E61) * 10, 3))</f>
        <v/>
      </c>
      <c r="AH61" s="365"/>
    </row>
    <row r="62" spans="1:34" s="361" customFormat="1" ht="16.95" customHeight="1">
      <c r="A62" s="360">
        <f>IF(Meeuwen2!AM5=0, "", Meeuwen2!AM5)</f>
        <v>5</v>
      </c>
      <c r="B62" s="361" t="str">
        <f>Meeuwen2!A5</f>
        <v xml:space="preserve">Jacobs Hugo            </v>
      </c>
      <c r="C62" s="362" t="str">
        <f t="shared" si="6"/>
        <v/>
      </c>
      <c r="D62" s="363">
        <f>Meeuwen2!B5</f>
        <v>32</v>
      </c>
      <c r="E62" s="363">
        <f>Meeuwen2!T5</f>
        <v>32</v>
      </c>
      <c r="F62" s="297">
        <f>IF(Meeuwen2!AL5=0," ",SUM(H62:AG62))</f>
        <v>37.813000000000002</v>
      </c>
      <c r="G62" s="364"/>
      <c r="H62" s="299">
        <f>IF(Meeuwen2!C5="", "", ROUND(Meeuwen2!C5 / IF(AND(COUNT(Meeuwen2!$C5:C5) &lt;= 3, ISNUMBER($C62)), $C62, $D62) * 10, 3))</f>
        <v>6.875</v>
      </c>
      <c r="I62" s="299" t="str">
        <f>IF(Meeuwen2!D5="", "", ROUND(Meeuwen2!D5 / IF(AND(COUNT(Meeuwen2!$C5:D5) &lt;= 3, ISNUMBER($C62)), $C62, $D62) * 10, 3))</f>
        <v/>
      </c>
      <c r="J62" s="299">
        <f>IF(Meeuwen2!E5="", "", ROUND(Meeuwen2!E5 / IF(AND(COUNT(Meeuwen2!$C5:E5) &lt;= 3, ISNUMBER($C62)), $C62, $D62) * 10, 3))</f>
        <v>6.25</v>
      </c>
      <c r="K62" s="299">
        <f>IF(Meeuwen2!F5="", "", ROUND(Meeuwen2!F5 / IF(AND(COUNT(Meeuwen2!$C5:F5) &lt;= 3, ISNUMBER($C62)), $C62, $D62) * 10, 3))</f>
        <v>9.375</v>
      </c>
      <c r="L62" s="299" t="str">
        <f>IF(Meeuwen2!G5="", "", ROUND(Meeuwen2!G5 / IF(AND(COUNT(Meeuwen2!$C5:G5) &lt;= 3, ISNUMBER($C62)), $C62, $D62) * 10, 3))</f>
        <v/>
      </c>
      <c r="M62" s="299">
        <f>IF(Meeuwen2!H5="", "", ROUND(Meeuwen2!H5 / IF(AND(COUNT(Meeuwen2!$C5:H5) &lt;= 3, ISNUMBER($C62)), $C62, $D62) * 10, 3))</f>
        <v>5.9379999999999997</v>
      </c>
      <c r="N62" s="299" t="str">
        <f>IF(Meeuwen2!I5="", "", ROUND(Meeuwen2!I5 / IF(AND(COUNT(Meeuwen2!$C5:I5) &lt;= 3, ISNUMBER($C62)), $C62, $D62) * 10, 3))</f>
        <v/>
      </c>
      <c r="O62" s="299">
        <f>IF(Meeuwen2!J5="", "", ROUND(Meeuwen2!J5 / IF(AND(COUNT(Meeuwen2!$C5:J5) &lt;= 3, ISNUMBER($C62)), $C62, $D62) * 10, 3))</f>
        <v>9.375</v>
      </c>
      <c r="P62" s="299" t="str">
        <f>IF(Meeuwen2!K5="", "", ROUND(Meeuwen2!K5 / IF(AND(COUNT(Meeuwen2!$C5:K5) &lt;= 3, ISNUMBER($C62)), $C62, $D62) * 10, 3))</f>
        <v/>
      </c>
      <c r="Q62" s="299" t="str">
        <f>IF(Meeuwen2!L5="", "", ROUND(Meeuwen2!L5 / IF(AND(COUNT(Meeuwen2!$C5:L5) &lt;= 3, ISNUMBER($C62)), $C62, $D62) * 10, 3))</f>
        <v/>
      </c>
      <c r="R62" s="299" t="str">
        <f>IF(Meeuwen2!M5="", "", ROUND(Meeuwen2!M5 / IF(AND(COUNT(Meeuwen2!$C5:M5) &lt;= 3, ISNUMBER($C62)), $C62, $D62) * 10, 3))</f>
        <v/>
      </c>
      <c r="S62" s="299" t="str">
        <f>IF(Meeuwen2!N5="", "", ROUND(Meeuwen2!N5 / IF(AND(COUNT(Meeuwen2!$C5:N5) &lt;= 3, ISNUMBER($C62)), $C62, $D62) * 10, 3))</f>
        <v/>
      </c>
      <c r="T62" s="299" t="str">
        <f>IF(Meeuwen2!O5="", "", ROUND(Meeuwen2!O5 / IF(AND(COUNT(Meeuwen2!$C5:O5) &lt;= 3, ISNUMBER($C62)), $C62, $D62) * 10, 3))</f>
        <v/>
      </c>
      <c r="U62" s="299" t="str">
        <f>IF(Meeuwen2!U5="", "", ROUND(Meeuwen2!U5 / IF(AND(COUNT(Meeuwen2!$C5:$O5,Meeuwen2!$U5:U5) &lt;= 3, ISNUMBER($C62)), $C62, $E62) * 10, 3))</f>
        <v/>
      </c>
      <c r="V62" s="299" t="str">
        <f>IF(Meeuwen2!V5="", "", ROUND(Meeuwen2!V5 / IF(AND(COUNT(Meeuwen2!$C5:$O5,Meeuwen2!$U5:V5) &lt;= 3, ISNUMBER($C62)), $C62, $E62) * 10, 3))</f>
        <v/>
      </c>
      <c r="W62" s="299" t="str">
        <f>IF(Meeuwen2!W5="", "", ROUND(Meeuwen2!W5 / IF(AND(COUNT(Meeuwen2!$C5:$O5,Meeuwen2!$U5:W5) &lt;= 3, ISNUMBER($C62)), $C62, $E62) * 10, 3))</f>
        <v/>
      </c>
      <c r="X62" s="299" t="str">
        <f>IF(Meeuwen2!X5="", "", ROUND(Meeuwen2!X5 / IF(AND(COUNT(Meeuwen2!$C5:$O5,Meeuwen2!$U5:X5) &lt;= 3, ISNUMBER($C62)), $C62, $E62) * 10, 3))</f>
        <v/>
      </c>
      <c r="Y62" s="299" t="str">
        <f>IF(Meeuwen2!Y5="", "", ROUND(Meeuwen2!Y5 / IF(AND(COUNT(Meeuwen2!$C5:$O5,Meeuwen2!$U5:Y5) &lt;= 3, ISNUMBER($C62)), $C62, $E62) * 10, 3))</f>
        <v/>
      </c>
      <c r="Z62" s="299" t="str">
        <f>IF(Meeuwen2!Z5="", "", ROUND(Meeuwen2!Z5 / IF(AND(COUNT(Meeuwen2!$C5:$O5,Meeuwen2!$U5:Z5) &lt;= 3, ISNUMBER($C62)), $C62, $E62) * 10, 3))</f>
        <v/>
      </c>
      <c r="AA62" s="299" t="str">
        <f>IF(Meeuwen2!AA5="", "", ROUND(Meeuwen2!AA5 / IF(AND(COUNT(Meeuwen2!$C5:$O5,Meeuwen2!$U5:AA5) &lt;= 3, ISNUMBER($C62)), $C62, $E62) * 10, 3))</f>
        <v/>
      </c>
      <c r="AB62" s="299" t="str">
        <f>IF(Meeuwen2!AB5="", "", ROUND(Meeuwen2!AB5 / IF(AND(COUNT(Meeuwen2!$C5:$O5,Meeuwen2!$U5:AB5) &lt;= 3, ISNUMBER($C62)), $C62, $E62) * 10, 3))</f>
        <v/>
      </c>
      <c r="AC62" s="299" t="str">
        <f>IF(Meeuwen2!AC5="", "", ROUND(Meeuwen2!AC5 / IF(AND(COUNT(Meeuwen2!$C5:$O5,Meeuwen2!$U5:AC5) &lt;= 3, ISNUMBER($C62)), $C62, $E62) * 10, 3))</f>
        <v/>
      </c>
      <c r="AD62" s="299" t="str">
        <f>IF(Meeuwen2!AD5="", "", ROUND(Meeuwen2!AD5 / IF(AND(COUNT(Meeuwen2!$C5:$O5,Meeuwen2!$U5:AD5) &lt;= 3, ISNUMBER($C62)), $C62, $E62) * 10, 3))</f>
        <v/>
      </c>
      <c r="AE62" s="299" t="str">
        <f>IF(Meeuwen2!AE5="", "", ROUND(Meeuwen2!AE5 / IF(AND(COUNT(Meeuwen2!$C5:$O5,Meeuwen2!$U5:AE5) &lt;= 3, ISNUMBER($C62)), $C62, $E62) * 10, 3))</f>
        <v/>
      </c>
      <c r="AF62" s="299" t="str">
        <f>IF(Meeuwen2!AF5="", "", ROUND(Meeuwen2!AF5 / IF(AND(COUNT(Meeuwen2!$C5:$O5,Meeuwen2!$U5:AF5) &lt;= 3, ISNUMBER($C62)), $C62, $E62) * 10, 3))</f>
        <v/>
      </c>
      <c r="AG62" s="299" t="str">
        <f>IF(Meeuwen2!AG5="", "", ROUND(Meeuwen2!AG5 / IF(AND(COUNT(Meeuwen2!$C5:$O5,Meeuwen2!$U5:AG5) &lt;= 3, ISNUMBER($C62)), $C62, $E62) * 10, 3))</f>
        <v/>
      </c>
    </row>
    <row r="63" spans="1:34" s="361" customFormat="1" ht="16.95" customHeight="1">
      <c r="A63" s="360">
        <f>IF(Meeuwen2!AM6=0, "", Meeuwen2!AM6)</f>
        <v>3</v>
      </c>
      <c r="B63" s="361" t="str">
        <f>Meeuwen2!A6</f>
        <v>Jacobs Willy</v>
      </c>
      <c r="C63" s="362" t="str">
        <f t="shared" si="6"/>
        <v/>
      </c>
      <c r="D63" s="363">
        <f>Meeuwen2!B6</f>
        <v>72</v>
      </c>
      <c r="E63" s="363">
        <f>Meeuwen2!T6</f>
        <v>72</v>
      </c>
      <c r="F63" s="297">
        <f>IF(Meeuwen2!AL6=0," ",SUM(H63:AG63))</f>
        <v>30</v>
      </c>
      <c r="G63" s="364"/>
      <c r="H63" s="299" t="str">
        <f>IF(Meeuwen2!C6="", "", ROUND(Meeuwen2!C6 / IF(AND(COUNT(Meeuwen2!$C6:C6) &lt;= 3, ISNUMBER($C63)), $C63, $D63) * 10, 3))</f>
        <v/>
      </c>
      <c r="I63" s="299">
        <f>IF(Meeuwen2!D6="", "", ROUND(Meeuwen2!D6 / IF(AND(COUNT(Meeuwen2!$C6:D6) &lt;= 3, ISNUMBER($C63)), $C63, $D63) * 10, 3))</f>
        <v>10</v>
      </c>
      <c r="J63" s="299" t="str">
        <f>IF(Meeuwen2!E6="", "", ROUND(Meeuwen2!E6 / IF(AND(COUNT(Meeuwen2!$C6:E6) &lt;= 3, ISNUMBER($C63)), $C63, $D63) * 10, 3))</f>
        <v/>
      </c>
      <c r="K63" s="299" t="str">
        <f>IF(Meeuwen2!F6="", "", ROUND(Meeuwen2!F6 / IF(AND(COUNT(Meeuwen2!$C6:F6) &lt;= 3, ISNUMBER($C63)), $C63, $D63) * 10, 3))</f>
        <v/>
      </c>
      <c r="L63" s="299">
        <f>IF(Meeuwen2!G6="", "", ROUND(Meeuwen2!G6 / IF(AND(COUNT(Meeuwen2!$C6:G6) &lt;= 3, ISNUMBER($C63)), $C63, $D63) * 10, 3))</f>
        <v>10.972</v>
      </c>
      <c r="M63" s="299" t="str">
        <f>IF(Meeuwen2!H6="", "", ROUND(Meeuwen2!H6 / IF(AND(COUNT(Meeuwen2!$C6:H6) &lt;= 3, ISNUMBER($C63)), $C63, $D63) * 10, 3))</f>
        <v/>
      </c>
      <c r="N63" s="299">
        <f>IF(Meeuwen2!I6="", "", ROUND(Meeuwen2!I6 / IF(AND(COUNT(Meeuwen2!$C6:I6) &lt;= 3, ISNUMBER($C63)), $C63, $D63) * 10, 3))</f>
        <v>9.0280000000000005</v>
      </c>
      <c r="O63" s="299" t="str">
        <f>IF(Meeuwen2!J6="", "", ROUND(Meeuwen2!J6 / IF(AND(COUNT(Meeuwen2!$C6:J6) &lt;= 3, ISNUMBER($C63)), $C63, $D63) * 10, 3))</f>
        <v/>
      </c>
      <c r="P63" s="299" t="str">
        <f>IF(Meeuwen2!K6="", "", ROUND(Meeuwen2!K6 / IF(AND(COUNT(Meeuwen2!$C6:K6) &lt;= 3, ISNUMBER($C63)), $C63, $D63) * 10, 3))</f>
        <v/>
      </c>
      <c r="Q63" s="299" t="str">
        <f>IF(Meeuwen2!L6="", "", ROUND(Meeuwen2!L6 / IF(AND(COUNT(Meeuwen2!$C6:L6) &lt;= 3, ISNUMBER($C63)), $C63, $D63) * 10, 3))</f>
        <v/>
      </c>
      <c r="R63" s="299" t="str">
        <f>IF(Meeuwen2!M6="", "", ROUND(Meeuwen2!M6 / IF(AND(COUNT(Meeuwen2!$C6:M6) &lt;= 3, ISNUMBER($C63)), $C63, $D63) * 10, 3))</f>
        <v/>
      </c>
      <c r="S63" s="299" t="str">
        <f>IF(Meeuwen2!N6="", "", ROUND(Meeuwen2!N6 / IF(AND(COUNT(Meeuwen2!$C6:N6) &lt;= 3, ISNUMBER($C63)), $C63, $D63) * 10, 3))</f>
        <v/>
      </c>
      <c r="T63" s="299" t="str">
        <f>IF(Meeuwen2!O6="", "", ROUND(Meeuwen2!O6 / IF(AND(COUNT(Meeuwen2!$C6:O6) &lt;= 3, ISNUMBER($C63)), $C63, $D63) * 10, 3))</f>
        <v/>
      </c>
      <c r="U63" s="299" t="str">
        <f>IF(Meeuwen2!U6="", "", ROUND(Meeuwen2!U6 / IF(AND(COUNT(Meeuwen2!$C6:$O6,Meeuwen2!$U6:U6) &lt;= 3, ISNUMBER($C63)), $C63, $E63) * 10, 3))</f>
        <v/>
      </c>
      <c r="V63" s="299" t="str">
        <f>IF(Meeuwen2!V6="", "", ROUND(Meeuwen2!V6 / IF(AND(COUNT(Meeuwen2!$C6:$O6,Meeuwen2!$U6:V6) &lt;= 3, ISNUMBER($C63)), $C63, $E63) * 10, 3))</f>
        <v/>
      </c>
      <c r="W63" s="299" t="str">
        <f>IF(Meeuwen2!W6="", "", ROUND(Meeuwen2!W6 / IF(AND(COUNT(Meeuwen2!$C6:$O6,Meeuwen2!$U6:W6) &lt;= 3, ISNUMBER($C63)), $C63, $E63) * 10, 3))</f>
        <v/>
      </c>
      <c r="X63" s="299" t="str">
        <f>IF(Meeuwen2!X6="", "", ROUND(Meeuwen2!X6 / IF(AND(COUNT(Meeuwen2!$C6:$O6,Meeuwen2!$U6:X6) &lt;= 3, ISNUMBER($C63)), $C63, $E63) * 10, 3))</f>
        <v/>
      </c>
      <c r="Y63" s="299" t="str">
        <f>IF(Meeuwen2!Y6="", "", ROUND(Meeuwen2!Y6 / IF(AND(COUNT(Meeuwen2!$C6:$O6,Meeuwen2!$U6:Y6) &lt;= 3, ISNUMBER($C63)), $C63, $E63) * 10, 3))</f>
        <v/>
      </c>
      <c r="Z63" s="299" t="str">
        <f>IF(Meeuwen2!Z6="", "", ROUND(Meeuwen2!Z6 / IF(AND(COUNT(Meeuwen2!$C6:$O6,Meeuwen2!$U6:Z6) &lt;= 3, ISNUMBER($C63)), $C63, $E63) * 10, 3))</f>
        <v/>
      </c>
      <c r="AA63" s="299" t="str">
        <f>IF(Meeuwen2!AA6="", "", ROUND(Meeuwen2!AA6 / IF(AND(COUNT(Meeuwen2!$C6:$O6,Meeuwen2!$U6:AA6) &lt;= 3, ISNUMBER($C63)), $C63, $E63) * 10, 3))</f>
        <v/>
      </c>
      <c r="AB63" s="299" t="str">
        <f>IF(Meeuwen2!AB6="", "", ROUND(Meeuwen2!AB6 / IF(AND(COUNT(Meeuwen2!$C6:$O6,Meeuwen2!$U6:AB6) &lt;= 3, ISNUMBER($C63)), $C63, $E63) * 10, 3))</f>
        <v/>
      </c>
      <c r="AC63" s="299" t="str">
        <f>IF(Meeuwen2!AC6="", "", ROUND(Meeuwen2!AC6 / IF(AND(COUNT(Meeuwen2!$C6:$O6,Meeuwen2!$U6:AC6) &lt;= 3, ISNUMBER($C63)), $C63, $E63) * 10, 3))</f>
        <v/>
      </c>
      <c r="AD63" s="299" t="str">
        <f>IF(Meeuwen2!AD6="", "", ROUND(Meeuwen2!AD6 / IF(AND(COUNT(Meeuwen2!$C6:$O6,Meeuwen2!$U6:AD6) &lt;= 3, ISNUMBER($C63)), $C63, $E63) * 10, 3))</f>
        <v/>
      </c>
      <c r="AE63" s="299" t="str">
        <f>IF(Meeuwen2!AE6="", "", ROUND(Meeuwen2!AE6 / IF(AND(COUNT(Meeuwen2!$C6:$O6,Meeuwen2!$U6:AE6) &lt;= 3, ISNUMBER($C63)), $C63, $E63) * 10, 3))</f>
        <v/>
      </c>
      <c r="AF63" s="299" t="str">
        <f>IF(Meeuwen2!AF6="", "", ROUND(Meeuwen2!AF6 / IF(AND(COUNT(Meeuwen2!$C6:$O6,Meeuwen2!$U6:AF6) &lt;= 3, ISNUMBER($C63)), $C63, $E63) * 10, 3))</f>
        <v/>
      </c>
      <c r="AG63" s="299" t="str">
        <f>IF(Meeuwen2!AG6="", "", ROUND(Meeuwen2!AG6 / IF(AND(COUNT(Meeuwen2!$C6:$O6,Meeuwen2!$U6:AG6) &lt;= 3, ISNUMBER($C63)), $C63, $E63) * 10, 3))</f>
        <v/>
      </c>
    </row>
    <row r="64" spans="1:34" s="361" customFormat="1" ht="16.95" customHeight="1">
      <c r="A64" s="360">
        <f>IF(Meeuwen2!AM7=0, "", Meeuwen2!AM7)</f>
        <v>5</v>
      </c>
      <c r="B64" s="361" t="str">
        <f>Meeuwen2!A7</f>
        <v>Lucassen Rini</v>
      </c>
      <c r="C64" s="362" t="str">
        <f t="shared" si="6"/>
        <v/>
      </c>
      <c r="D64" s="363">
        <f>Meeuwen2!B7</f>
        <v>29</v>
      </c>
      <c r="E64" s="363">
        <f>Meeuwen2!T7</f>
        <v>29</v>
      </c>
      <c r="F64" s="297">
        <f>IF(Meeuwen2!AL7=0," ",SUM(H64:AG64))</f>
        <v>70.001999999999995</v>
      </c>
      <c r="G64" s="364"/>
      <c r="H64" s="299">
        <f>IF(Meeuwen2!C7="", "", ROUND(Meeuwen2!C7 / IF(AND(COUNT(Meeuwen2!$C7:C7) &lt;= 3, ISNUMBER($C64)), $C64, $D64) * 10, 3))</f>
        <v>14.827999999999999</v>
      </c>
      <c r="I64" s="299" t="str">
        <f>IF(Meeuwen2!D7="", "", ROUND(Meeuwen2!D7 / IF(AND(COUNT(Meeuwen2!$C7:D7) &lt;= 3, ISNUMBER($C64)), $C64, $D64) * 10, 3))</f>
        <v/>
      </c>
      <c r="J64" s="299">
        <f>IF(Meeuwen2!E7="", "", ROUND(Meeuwen2!E7 / IF(AND(COUNT(Meeuwen2!$C7:E7) &lt;= 3, ISNUMBER($C64)), $C64, $D64) * 10, 3))</f>
        <v>18.966000000000001</v>
      </c>
      <c r="K64" s="299">
        <f>IF(Meeuwen2!F7="", "", ROUND(Meeuwen2!F7 / IF(AND(COUNT(Meeuwen2!$C7:F7) &lt;= 3, ISNUMBER($C64)), $C64, $D64) * 10, 3))</f>
        <v>12.759</v>
      </c>
      <c r="L64" s="299" t="str">
        <f>IF(Meeuwen2!G7="", "", ROUND(Meeuwen2!G7 / IF(AND(COUNT(Meeuwen2!$C7:G7) &lt;= 3, ISNUMBER($C64)), $C64, $D64) * 10, 3))</f>
        <v/>
      </c>
      <c r="M64" s="299">
        <f>IF(Meeuwen2!H7="", "", ROUND(Meeuwen2!H7 / IF(AND(COUNT(Meeuwen2!$C7:H7) &lt;= 3, ISNUMBER($C64)), $C64, $D64) * 10, 3))</f>
        <v>10.69</v>
      </c>
      <c r="N64" s="299" t="str">
        <f>IF(Meeuwen2!I7="", "", ROUND(Meeuwen2!I7 / IF(AND(COUNT(Meeuwen2!$C7:I7) &lt;= 3, ISNUMBER($C64)), $C64, $D64) * 10, 3))</f>
        <v/>
      </c>
      <c r="O64" s="299">
        <f>IF(Meeuwen2!J7="", "", ROUND(Meeuwen2!J7 / IF(AND(COUNT(Meeuwen2!$C7:J7) &lt;= 3, ISNUMBER($C64)), $C64, $D64) * 10, 3))</f>
        <v>12.759</v>
      </c>
      <c r="P64" s="299" t="str">
        <f>IF(Meeuwen2!K7="", "", ROUND(Meeuwen2!K7 / IF(AND(COUNT(Meeuwen2!$C7:K7) &lt;= 3, ISNUMBER($C64)), $C64, $D64) * 10, 3))</f>
        <v/>
      </c>
      <c r="Q64" s="299" t="str">
        <f>IF(Meeuwen2!L7="", "", ROUND(Meeuwen2!L7 / IF(AND(COUNT(Meeuwen2!$C7:L7) &lt;= 3, ISNUMBER($C64)), $C64, $D64) * 10, 3))</f>
        <v/>
      </c>
      <c r="R64" s="299" t="str">
        <f>IF(Meeuwen2!M7="", "", ROUND(Meeuwen2!M7 / IF(AND(COUNT(Meeuwen2!$C7:M7) &lt;= 3, ISNUMBER($C64)), $C64, $D64) * 10, 3))</f>
        <v/>
      </c>
      <c r="S64" s="299" t="str">
        <f>IF(Meeuwen2!N7="", "", ROUND(Meeuwen2!N7 / IF(AND(COUNT(Meeuwen2!$C7:N7) &lt;= 3, ISNUMBER($C64)), $C64, $D64) * 10, 3))</f>
        <v/>
      </c>
      <c r="T64" s="299" t="str">
        <f>IF(Meeuwen2!O7="", "", ROUND(Meeuwen2!O7 / IF(AND(COUNT(Meeuwen2!$C7:O7) &lt;= 3, ISNUMBER($C64)), $C64, $D64) * 10, 3))</f>
        <v/>
      </c>
      <c r="U64" s="299" t="str">
        <f>IF(Meeuwen2!U7="", "", ROUND(Meeuwen2!U7 / IF(AND(COUNT(Meeuwen2!$C7:$O7,Meeuwen2!$U7:U7) &lt;= 3, ISNUMBER($C64)), $C64, $E64) * 10, 3))</f>
        <v/>
      </c>
      <c r="V64" s="299" t="str">
        <f>IF(Meeuwen2!V7="", "", ROUND(Meeuwen2!V7 / IF(AND(COUNT(Meeuwen2!$C7:$O7,Meeuwen2!$U7:V7) &lt;= 3, ISNUMBER($C64)), $C64, $E64) * 10, 3))</f>
        <v/>
      </c>
      <c r="W64" s="299" t="str">
        <f>IF(Meeuwen2!W7="", "", ROUND(Meeuwen2!W7 / IF(AND(COUNT(Meeuwen2!$C7:$O7,Meeuwen2!$U7:W7) &lt;= 3, ISNUMBER($C64)), $C64, $E64) * 10, 3))</f>
        <v/>
      </c>
      <c r="X64" s="299" t="str">
        <f>IF(Meeuwen2!X7="", "", ROUND(Meeuwen2!X7 / IF(AND(COUNT(Meeuwen2!$C7:$O7,Meeuwen2!$U7:X7) &lt;= 3, ISNUMBER($C64)), $C64, $E64) * 10, 3))</f>
        <v/>
      </c>
      <c r="Y64" s="299" t="str">
        <f>IF(Meeuwen2!Y7="", "", ROUND(Meeuwen2!Y7 / IF(AND(COUNT(Meeuwen2!$C7:$O7,Meeuwen2!$U7:Y7) &lt;= 3, ISNUMBER($C64)), $C64, $E64) * 10, 3))</f>
        <v/>
      </c>
      <c r="Z64" s="299" t="str">
        <f>IF(Meeuwen2!Z7="", "", ROUND(Meeuwen2!Z7 / IF(AND(COUNT(Meeuwen2!$C7:$O7,Meeuwen2!$U7:Z7) &lt;= 3, ISNUMBER($C64)), $C64, $E64) * 10, 3))</f>
        <v/>
      </c>
      <c r="AA64" s="299" t="str">
        <f>IF(Meeuwen2!AA7="", "", ROUND(Meeuwen2!AA7 / IF(AND(COUNT(Meeuwen2!$C7:$O7,Meeuwen2!$U7:AA7) &lt;= 3, ISNUMBER($C64)), $C64, $E64) * 10, 3))</f>
        <v/>
      </c>
      <c r="AB64" s="299" t="str">
        <f>IF(Meeuwen2!AB7="", "", ROUND(Meeuwen2!AB7 / IF(AND(COUNT(Meeuwen2!$C7:$O7,Meeuwen2!$U7:AB7) &lt;= 3, ISNUMBER($C64)), $C64, $E64) * 10, 3))</f>
        <v/>
      </c>
      <c r="AC64" s="299" t="str">
        <f>IF(Meeuwen2!AC7="", "", ROUND(Meeuwen2!AC7 / IF(AND(COUNT(Meeuwen2!$C7:$O7,Meeuwen2!$U7:AC7) &lt;= 3, ISNUMBER($C64)), $C64, $E64) * 10, 3))</f>
        <v/>
      </c>
      <c r="AD64" s="299" t="str">
        <f>IF(Meeuwen2!AD7="", "", ROUND(Meeuwen2!AD7 / IF(AND(COUNT(Meeuwen2!$C7:$O7,Meeuwen2!$U7:AD7) &lt;= 3, ISNUMBER($C64)), $C64, $E64) * 10, 3))</f>
        <v/>
      </c>
      <c r="AE64" s="299" t="str">
        <f>IF(Meeuwen2!AE7="", "", ROUND(Meeuwen2!AE7 / IF(AND(COUNT(Meeuwen2!$C7:$O7,Meeuwen2!$U7:AE7) &lt;= 3, ISNUMBER($C64)), $C64, $E64) * 10, 3))</f>
        <v/>
      </c>
      <c r="AF64" s="299" t="str">
        <f>IF(Meeuwen2!AF7="", "", ROUND(Meeuwen2!AF7 / IF(AND(COUNT(Meeuwen2!$C7:$O7,Meeuwen2!$U7:AF7) &lt;= 3, ISNUMBER($C64)), $C64, $E64) * 10, 3))</f>
        <v/>
      </c>
      <c r="AG64" s="299" t="str">
        <f>IF(Meeuwen2!AG7="", "", ROUND(Meeuwen2!AG7 / IF(AND(COUNT(Meeuwen2!$C7:$O7,Meeuwen2!$U7:AG7) &lt;= 3, ISNUMBER($C64)), $C64, $E64) * 10, 3))</f>
        <v/>
      </c>
    </row>
    <row r="65" spans="1:33" s="361" customFormat="1" ht="16.95" customHeight="1">
      <c r="A65" s="360">
        <f>IF(Meeuwen2!AM8=0, "", Meeuwen2!AM8)</f>
        <v>3</v>
      </c>
      <c r="B65" s="361" t="str">
        <f>Meeuwen2!A8</f>
        <v xml:space="preserve">Present Fons </v>
      </c>
      <c r="C65" s="362" t="str">
        <f t="shared" si="6"/>
        <v/>
      </c>
      <c r="D65" s="363">
        <f>Meeuwen2!B8</f>
        <v>22</v>
      </c>
      <c r="E65" s="363">
        <f>Meeuwen2!T8</f>
        <v>22</v>
      </c>
      <c r="F65" s="297">
        <f>IF(Meeuwen2!AL8=0," ",SUM(H65:AG65))</f>
        <v>22.726999999999997</v>
      </c>
      <c r="G65" s="364"/>
      <c r="H65" s="299" t="str">
        <f>IF(Meeuwen2!C8="", "", ROUND(Meeuwen2!C8 / IF(AND(COUNT(Meeuwen2!$C8:C8) &lt;= 3, ISNUMBER($C65)), $C65, $D65) * 10, 3))</f>
        <v/>
      </c>
      <c r="I65" s="299">
        <f>IF(Meeuwen2!D8="", "", ROUND(Meeuwen2!D8 / IF(AND(COUNT(Meeuwen2!$C8:D8) &lt;= 3, ISNUMBER($C65)), $C65, $D65) * 10, 3))</f>
        <v>9.0909999999999993</v>
      </c>
      <c r="J65" s="299" t="str">
        <f>IF(Meeuwen2!E8="", "", ROUND(Meeuwen2!E8 / IF(AND(COUNT(Meeuwen2!$C8:E8) &lt;= 3, ISNUMBER($C65)), $C65, $D65) * 10, 3))</f>
        <v/>
      </c>
      <c r="K65" s="299" t="str">
        <f>IF(Meeuwen2!F8="", "", ROUND(Meeuwen2!F8 / IF(AND(COUNT(Meeuwen2!$C8:F8) &lt;= 3, ISNUMBER($C65)), $C65, $D65) * 10, 3))</f>
        <v/>
      </c>
      <c r="L65" s="299">
        <f>IF(Meeuwen2!G8="", "", ROUND(Meeuwen2!G8 / IF(AND(COUNT(Meeuwen2!$C8:G8) &lt;= 3, ISNUMBER($C65)), $C65, $D65) * 10, 3))</f>
        <v>8.6359999999999992</v>
      </c>
      <c r="M65" s="299" t="str">
        <f>IF(Meeuwen2!H8="", "", ROUND(Meeuwen2!H8 / IF(AND(COUNT(Meeuwen2!$C8:H8) &lt;= 3, ISNUMBER($C65)), $C65, $D65) * 10, 3))</f>
        <v/>
      </c>
      <c r="N65" s="299">
        <f>IF(Meeuwen2!I8="", "", ROUND(Meeuwen2!I8 / IF(AND(COUNT(Meeuwen2!$C8:I8) &lt;= 3, ISNUMBER($C65)), $C65, $D65) * 10, 3))</f>
        <v>5</v>
      </c>
      <c r="O65" s="299" t="str">
        <f>IF(Meeuwen2!J8="", "", ROUND(Meeuwen2!J8 / IF(AND(COUNT(Meeuwen2!$C8:J8) &lt;= 3, ISNUMBER($C65)), $C65, $D65) * 10, 3))</f>
        <v/>
      </c>
      <c r="P65" s="299" t="str">
        <f>IF(Meeuwen2!K8="", "", ROUND(Meeuwen2!K8 / IF(AND(COUNT(Meeuwen2!$C8:K8) &lt;= 3, ISNUMBER($C65)), $C65, $D65) * 10, 3))</f>
        <v/>
      </c>
      <c r="Q65" s="299" t="str">
        <f>IF(Meeuwen2!L8="", "", ROUND(Meeuwen2!L8 / IF(AND(COUNT(Meeuwen2!$C8:L8) &lt;= 3, ISNUMBER($C65)), $C65, $D65) * 10, 3))</f>
        <v/>
      </c>
      <c r="R65" s="299" t="str">
        <f>IF(Meeuwen2!M8="", "", ROUND(Meeuwen2!M8 / IF(AND(COUNT(Meeuwen2!$C8:M8) &lt;= 3, ISNUMBER($C65)), $C65, $D65) * 10, 3))</f>
        <v/>
      </c>
      <c r="S65" s="299" t="str">
        <f>IF(Meeuwen2!N8="", "", ROUND(Meeuwen2!N8 / IF(AND(COUNT(Meeuwen2!$C8:N8) &lt;= 3, ISNUMBER($C65)), $C65, $D65) * 10, 3))</f>
        <v/>
      </c>
      <c r="T65" s="299" t="str">
        <f>IF(Meeuwen2!O8="", "", ROUND(Meeuwen2!O8 / IF(AND(COUNT(Meeuwen2!$C8:O8) &lt;= 3, ISNUMBER($C65)), $C65, $D65) * 10, 3))</f>
        <v/>
      </c>
      <c r="U65" s="299" t="str">
        <f>IF(Meeuwen2!U8="", "", ROUND(Meeuwen2!U8 / IF(AND(COUNT(Meeuwen2!$C8:$O8,Meeuwen2!$U8:U8) &lt;= 3, ISNUMBER($C65)), $C65, $E65) * 10, 3))</f>
        <v/>
      </c>
      <c r="V65" s="299" t="str">
        <f>IF(Meeuwen2!V8="", "", ROUND(Meeuwen2!V8 / IF(AND(COUNT(Meeuwen2!$C8:$O8,Meeuwen2!$U8:V8) &lt;= 3, ISNUMBER($C65)), $C65, $E65) * 10, 3))</f>
        <v/>
      </c>
      <c r="W65" s="299" t="str">
        <f>IF(Meeuwen2!W8="", "", ROUND(Meeuwen2!W8 / IF(AND(COUNT(Meeuwen2!$C8:$O8,Meeuwen2!$U8:W8) &lt;= 3, ISNUMBER($C65)), $C65, $E65) * 10, 3))</f>
        <v/>
      </c>
      <c r="X65" s="299" t="str">
        <f>IF(Meeuwen2!X8="", "", ROUND(Meeuwen2!X8 / IF(AND(COUNT(Meeuwen2!$C8:$O8,Meeuwen2!$U8:X8) &lt;= 3, ISNUMBER($C65)), $C65, $E65) * 10, 3))</f>
        <v/>
      </c>
      <c r="Y65" s="299" t="str">
        <f>IF(Meeuwen2!Y8="", "", ROUND(Meeuwen2!Y8 / IF(AND(COUNT(Meeuwen2!$C8:$O8,Meeuwen2!$U8:Y8) &lt;= 3, ISNUMBER($C65)), $C65, $E65) * 10, 3))</f>
        <v/>
      </c>
      <c r="Z65" s="299" t="str">
        <f>IF(Meeuwen2!Z8="", "", ROUND(Meeuwen2!Z8 / IF(AND(COUNT(Meeuwen2!$C8:$O8,Meeuwen2!$U8:Z8) &lt;= 3, ISNUMBER($C65)), $C65, $E65) * 10, 3))</f>
        <v/>
      </c>
      <c r="AA65" s="299" t="str">
        <f>IF(Meeuwen2!AA8="", "", ROUND(Meeuwen2!AA8 / IF(AND(COUNT(Meeuwen2!$C8:$O8,Meeuwen2!$U8:AA8) &lt;= 3, ISNUMBER($C65)), $C65, $E65) * 10, 3))</f>
        <v/>
      </c>
      <c r="AB65" s="299" t="str">
        <f>IF(Meeuwen2!AB8="", "", ROUND(Meeuwen2!AB8 / IF(AND(COUNT(Meeuwen2!$C8:$O8,Meeuwen2!$U8:AB8) &lt;= 3, ISNUMBER($C65)), $C65, $E65) * 10, 3))</f>
        <v/>
      </c>
      <c r="AC65" s="299" t="str">
        <f>IF(Meeuwen2!AC8="", "", ROUND(Meeuwen2!AC8 / IF(AND(COUNT(Meeuwen2!$C8:$O8,Meeuwen2!$U8:AC8) &lt;= 3, ISNUMBER($C65)), $C65, $E65) * 10, 3))</f>
        <v/>
      </c>
      <c r="AD65" s="299" t="str">
        <f>IF(Meeuwen2!AD8="", "", ROUND(Meeuwen2!AD8 / IF(AND(COUNT(Meeuwen2!$C8:$O8,Meeuwen2!$U8:AD8) &lt;= 3, ISNUMBER($C65)), $C65, $E65) * 10, 3))</f>
        <v/>
      </c>
      <c r="AE65" s="299" t="str">
        <f>IF(Meeuwen2!AE8="", "", ROUND(Meeuwen2!AE8 / IF(AND(COUNT(Meeuwen2!$C8:$O8,Meeuwen2!$U8:AE8) &lt;= 3, ISNUMBER($C65)), $C65, $E65) * 10, 3))</f>
        <v/>
      </c>
      <c r="AF65" s="299" t="str">
        <f>IF(Meeuwen2!AF8="", "", ROUND(Meeuwen2!AF8 / IF(AND(COUNT(Meeuwen2!$C8:$O8,Meeuwen2!$U8:AF8) &lt;= 3, ISNUMBER($C65)), $C65, $E65) * 10, 3))</f>
        <v/>
      </c>
      <c r="AG65" s="299" t="str">
        <f>IF(Meeuwen2!AG8="", "", ROUND(Meeuwen2!AG8 / IF(AND(COUNT(Meeuwen2!$C8:$O8,Meeuwen2!$U8:AG8) &lt;= 3, ISNUMBER($C65)), $C65, $E65) * 10, 3))</f>
        <v/>
      </c>
    </row>
    <row r="66" spans="1:33" s="361" customFormat="1" ht="16.95" customHeight="1">
      <c r="A66" s="360">
        <f>IF(Meeuwen2!AM9=0, "", Meeuwen2!AM9)</f>
        <v>2</v>
      </c>
      <c r="B66" s="361" t="str">
        <f>Meeuwen2!A9</f>
        <v xml:space="preserve">Present Marc </v>
      </c>
      <c r="C66" s="362" t="str">
        <f t="shared" si="6"/>
        <v/>
      </c>
      <c r="D66" s="363">
        <f>Meeuwen2!B9</f>
        <v>23</v>
      </c>
      <c r="E66" s="363">
        <f>Meeuwen2!T9</f>
        <v>23</v>
      </c>
      <c r="F66" s="297">
        <f>IF(Meeuwen2!AL9=0," ",SUM(H66:AG66))</f>
        <v>28.259999999999998</v>
      </c>
      <c r="G66" s="364"/>
      <c r="H66" s="299" t="str">
        <f>IF(Meeuwen2!C9="", "", ROUND(Meeuwen2!C9 / IF(AND(COUNT(Meeuwen2!$C9:C9) &lt;= 3, ISNUMBER($C66)), $C66, $D66) * 10, 3))</f>
        <v/>
      </c>
      <c r="I66" s="299">
        <f>IF(Meeuwen2!D9="", "", ROUND(Meeuwen2!D9 / IF(AND(COUNT(Meeuwen2!$C9:D9) &lt;= 3, ISNUMBER($C66)), $C66, $D66) * 10, 3))</f>
        <v>15.217000000000001</v>
      </c>
      <c r="J66" s="299" t="str">
        <f>IF(Meeuwen2!E9="", "", ROUND(Meeuwen2!E9 / IF(AND(COUNT(Meeuwen2!$C9:E9) &lt;= 3, ISNUMBER($C66)), $C66, $D66) * 10, 3))</f>
        <v/>
      </c>
      <c r="K66" s="299">
        <f>IF(Meeuwen2!F9="", "", ROUND(Meeuwen2!F9 / IF(AND(COUNT(Meeuwen2!$C9:F9) &lt;= 3, ISNUMBER($C66)), $C66, $D66) * 10, 3))</f>
        <v>13.042999999999999</v>
      </c>
      <c r="L66" s="299" t="str">
        <f>IF(Meeuwen2!G9="", "", ROUND(Meeuwen2!G9 / IF(AND(COUNT(Meeuwen2!$C9:G9) &lt;= 3, ISNUMBER($C66)), $C66, $D66) * 10, 3))</f>
        <v/>
      </c>
      <c r="M66" s="299" t="str">
        <f>IF(Meeuwen2!H9="", "", ROUND(Meeuwen2!H9 / IF(AND(COUNT(Meeuwen2!$C9:H9) &lt;= 3, ISNUMBER($C66)), $C66, $D66) * 10, 3))</f>
        <v/>
      </c>
      <c r="N66" s="299" t="str">
        <f>IF(Meeuwen2!I9="", "", ROUND(Meeuwen2!I9 / IF(AND(COUNT(Meeuwen2!$C9:I9) &lt;= 3, ISNUMBER($C66)), $C66, $D66) * 10, 3))</f>
        <v/>
      </c>
      <c r="O66" s="299" t="str">
        <f>IF(Meeuwen2!J9="", "", ROUND(Meeuwen2!J9 / IF(AND(COUNT(Meeuwen2!$C9:J9) &lt;= 3, ISNUMBER($C66)), $C66, $D66) * 10, 3))</f>
        <v/>
      </c>
      <c r="P66" s="299" t="str">
        <f>IF(Meeuwen2!K9="", "", ROUND(Meeuwen2!K9 / IF(AND(COUNT(Meeuwen2!$C9:K9) &lt;= 3, ISNUMBER($C66)), $C66, $D66) * 10, 3))</f>
        <v/>
      </c>
      <c r="Q66" s="299" t="str">
        <f>IF(Meeuwen2!L9="", "", ROUND(Meeuwen2!L9 / IF(AND(COUNT(Meeuwen2!$C9:L9) &lt;= 3, ISNUMBER($C66)), $C66, $D66) * 10, 3))</f>
        <v/>
      </c>
      <c r="R66" s="299" t="str">
        <f>IF(Meeuwen2!M9="", "", ROUND(Meeuwen2!M9 / IF(AND(COUNT(Meeuwen2!$C9:M9) &lt;= 3, ISNUMBER($C66)), $C66, $D66) * 10, 3))</f>
        <v/>
      </c>
      <c r="S66" s="299" t="str">
        <f>IF(Meeuwen2!N9="", "", ROUND(Meeuwen2!N9 / IF(AND(COUNT(Meeuwen2!$C9:N9) &lt;= 3, ISNUMBER($C66)), $C66, $D66) * 10, 3))</f>
        <v/>
      </c>
      <c r="T66" s="299" t="str">
        <f>IF(Meeuwen2!O9="", "", ROUND(Meeuwen2!O9 / IF(AND(COUNT(Meeuwen2!$C9:O9) &lt;= 3, ISNUMBER($C66)), $C66, $D66) * 10, 3))</f>
        <v/>
      </c>
      <c r="U66" s="299" t="str">
        <f>IF(Meeuwen2!U9="", "", ROUND(Meeuwen2!U9 / IF(AND(COUNT(Meeuwen2!$C9:$O9,Meeuwen2!$U9:U9) &lt;= 3, ISNUMBER($C66)), $C66, $E66) * 10, 3))</f>
        <v/>
      </c>
      <c r="V66" s="299" t="str">
        <f>IF(Meeuwen2!V9="", "", ROUND(Meeuwen2!V9 / IF(AND(COUNT(Meeuwen2!$C9:$O9,Meeuwen2!$U9:V9) &lt;= 3, ISNUMBER($C66)), $C66, $E66) * 10, 3))</f>
        <v/>
      </c>
      <c r="W66" s="299" t="str">
        <f>IF(Meeuwen2!W9="", "", ROUND(Meeuwen2!W9 / IF(AND(COUNT(Meeuwen2!$C9:$O9,Meeuwen2!$U9:W9) &lt;= 3, ISNUMBER($C66)), $C66, $E66) * 10, 3))</f>
        <v/>
      </c>
      <c r="X66" s="299" t="str">
        <f>IF(Meeuwen2!X9="", "", ROUND(Meeuwen2!X9 / IF(AND(COUNT(Meeuwen2!$C9:$O9,Meeuwen2!$U9:X9) &lt;= 3, ISNUMBER($C66)), $C66, $E66) * 10, 3))</f>
        <v/>
      </c>
      <c r="Y66" s="299" t="str">
        <f>IF(Meeuwen2!Y9="", "", ROUND(Meeuwen2!Y9 / IF(AND(COUNT(Meeuwen2!$C9:$O9,Meeuwen2!$U9:Y9) &lt;= 3, ISNUMBER($C66)), $C66, $E66) * 10, 3))</f>
        <v/>
      </c>
      <c r="Z66" s="299" t="str">
        <f>IF(Meeuwen2!Z9="", "", ROUND(Meeuwen2!Z9 / IF(AND(COUNT(Meeuwen2!$C9:$O9,Meeuwen2!$U9:Z9) &lt;= 3, ISNUMBER($C66)), $C66, $E66) * 10, 3))</f>
        <v/>
      </c>
      <c r="AA66" s="299" t="str">
        <f>IF(Meeuwen2!AA9="", "", ROUND(Meeuwen2!AA9 / IF(AND(COUNT(Meeuwen2!$C9:$O9,Meeuwen2!$U9:AA9) &lt;= 3, ISNUMBER($C66)), $C66, $E66) * 10, 3))</f>
        <v/>
      </c>
      <c r="AB66" s="299" t="str">
        <f>IF(Meeuwen2!AB9="", "", ROUND(Meeuwen2!AB9 / IF(AND(COUNT(Meeuwen2!$C9:$O9,Meeuwen2!$U9:AB9) &lt;= 3, ISNUMBER($C66)), $C66, $E66) * 10, 3))</f>
        <v/>
      </c>
      <c r="AC66" s="299" t="str">
        <f>IF(Meeuwen2!AC9="", "", ROUND(Meeuwen2!AC9 / IF(AND(COUNT(Meeuwen2!$C9:$O9,Meeuwen2!$U9:AC9) &lt;= 3, ISNUMBER($C66)), $C66, $E66) * 10, 3))</f>
        <v/>
      </c>
      <c r="AD66" s="299" t="str">
        <f>IF(Meeuwen2!AD9="", "", ROUND(Meeuwen2!AD9 / IF(AND(COUNT(Meeuwen2!$C9:$O9,Meeuwen2!$U9:AD9) &lt;= 3, ISNUMBER($C66)), $C66, $E66) * 10, 3))</f>
        <v/>
      </c>
      <c r="AE66" s="299" t="str">
        <f>IF(Meeuwen2!AE9="", "", ROUND(Meeuwen2!AE9 / IF(AND(COUNT(Meeuwen2!$C9:$O9,Meeuwen2!$U9:AE9) &lt;= 3, ISNUMBER($C66)), $C66, $E66) * 10, 3))</f>
        <v/>
      </c>
      <c r="AF66" s="299" t="str">
        <f>IF(Meeuwen2!AF9="", "", ROUND(Meeuwen2!AF9 / IF(AND(COUNT(Meeuwen2!$C9:$O9,Meeuwen2!$U9:AF9) &lt;= 3, ISNUMBER($C66)), $C66, $E66) * 10, 3))</f>
        <v/>
      </c>
      <c r="AG66" s="299" t="str">
        <f>IF(Meeuwen2!AG9="", "", ROUND(Meeuwen2!AG9 / IF(AND(COUNT(Meeuwen2!$C9:$O9,Meeuwen2!$U9:AG9) &lt;= 3, ISNUMBER($C66)), $C66, $E66) * 10, 3))</f>
        <v/>
      </c>
    </row>
    <row r="67" spans="1:33" s="361" customFormat="1" ht="16.95" customHeight="1">
      <c r="A67" s="360">
        <f>IF(Meeuwen2!AM10=0, "", Meeuwen2!AM10)</f>
        <v>5</v>
      </c>
      <c r="B67" s="361" t="str">
        <f>Meeuwen2!A10</f>
        <v>Suykerbuyk Stan</v>
      </c>
      <c r="C67" s="362" t="str">
        <f t="shared" si="6"/>
        <v/>
      </c>
      <c r="D67" s="363">
        <f>Meeuwen2!B10</f>
        <v>39</v>
      </c>
      <c r="E67" s="363">
        <f>Meeuwen2!T10</f>
        <v>39</v>
      </c>
      <c r="F67" s="297">
        <f>IF(Meeuwen2!AL10=0," ",SUM(H67:AG67))</f>
        <v>47.692999999999998</v>
      </c>
      <c r="G67" s="364"/>
      <c r="H67" s="299">
        <f>IF(Meeuwen2!C10="", "", ROUND(Meeuwen2!C10 / IF(AND(COUNT(Meeuwen2!$C10:C10) &lt;= 3, ISNUMBER($C67)), $C67, $D67) * 10, 3))</f>
        <v>5.1280000000000001</v>
      </c>
      <c r="I67" s="299">
        <f>IF(Meeuwen2!D10="", "", ROUND(Meeuwen2!D10 / IF(AND(COUNT(Meeuwen2!$C10:D10) &lt;= 3, ISNUMBER($C67)), $C67, $D67) * 10, 3))</f>
        <v>9.2309999999999999</v>
      </c>
      <c r="J67" s="299" t="str">
        <f>IF(Meeuwen2!E10="", "", ROUND(Meeuwen2!E10 / IF(AND(COUNT(Meeuwen2!$C10:E10) &lt;= 3, ISNUMBER($C67)), $C67, $D67) * 10, 3))</f>
        <v/>
      </c>
      <c r="K67" s="299">
        <f>IF(Meeuwen2!F10="", "", ROUND(Meeuwen2!F10 / IF(AND(COUNT(Meeuwen2!$C10:F10) &lt;= 3, ISNUMBER($C67)), $C67, $D67) * 10, 3))</f>
        <v>8.718</v>
      </c>
      <c r="L67" s="299" t="str">
        <f>IF(Meeuwen2!G10="", "", ROUND(Meeuwen2!G10 / IF(AND(COUNT(Meeuwen2!$C10:G10) &lt;= 3, ISNUMBER($C67)), $C67, $D67) * 10, 3))</f>
        <v/>
      </c>
      <c r="M67" s="299">
        <f>IF(Meeuwen2!H10="", "", ROUND(Meeuwen2!H10 / IF(AND(COUNT(Meeuwen2!$C10:H10) &lt;= 3, ISNUMBER($C67)), $C67, $D67) * 10, 3))</f>
        <v>16.154</v>
      </c>
      <c r="N67" s="299">
        <f>IF(Meeuwen2!I10="", "", ROUND(Meeuwen2!I10 / IF(AND(COUNT(Meeuwen2!$C10:I10) &lt;= 3, ISNUMBER($C67)), $C67, $D67) * 10, 3))</f>
        <v>8.4619999999999997</v>
      </c>
      <c r="O67" s="299" t="str">
        <f>IF(Meeuwen2!J10="", "", ROUND(Meeuwen2!J10 / IF(AND(COUNT(Meeuwen2!$C10:J10) &lt;= 3, ISNUMBER($C67)), $C67, $D67) * 10, 3))</f>
        <v/>
      </c>
      <c r="P67" s="299" t="str">
        <f>IF(Meeuwen2!K10="", "", ROUND(Meeuwen2!K10 / IF(AND(COUNT(Meeuwen2!$C10:K10) &lt;= 3, ISNUMBER($C67)), $C67, $D67) * 10, 3))</f>
        <v/>
      </c>
      <c r="Q67" s="299" t="str">
        <f>IF(Meeuwen2!L10="", "", ROUND(Meeuwen2!L10 / IF(AND(COUNT(Meeuwen2!$C10:L10) &lt;= 3, ISNUMBER($C67)), $C67, $D67) * 10, 3))</f>
        <v/>
      </c>
      <c r="R67" s="299" t="str">
        <f>IF(Meeuwen2!M10="", "", ROUND(Meeuwen2!M10 / IF(AND(COUNT(Meeuwen2!$C10:M10) &lt;= 3, ISNUMBER($C67)), $C67, $D67) * 10, 3))</f>
        <v/>
      </c>
      <c r="S67" s="299" t="str">
        <f>IF(Meeuwen2!N10="", "", ROUND(Meeuwen2!N10 / IF(AND(COUNT(Meeuwen2!$C10:N10) &lt;= 3, ISNUMBER($C67)), $C67, $D67) * 10, 3))</f>
        <v/>
      </c>
      <c r="T67" s="299" t="str">
        <f>IF(Meeuwen2!O10="", "", ROUND(Meeuwen2!O10 / IF(AND(COUNT(Meeuwen2!$C10:O10) &lt;= 3, ISNUMBER($C67)), $C67, $D67) * 10, 3))</f>
        <v/>
      </c>
      <c r="U67" s="299" t="str">
        <f>IF(Meeuwen2!U10="", "", ROUND(Meeuwen2!U10 / IF(AND(COUNT(Meeuwen2!$C10:$O10,Meeuwen2!$U10:U10) &lt;= 3, ISNUMBER($C67)), $C67, $E67) * 10, 3))</f>
        <v/>
      </c>
      <c r="V67" s="299" t="str">
        <f>IF(Meeuwen2!V10="", "", ROUND(Meeuwen2!V10 / IF(AND(COUNT(Meeuwen2!$C10:$O10,Meeuwen2!$U10:V10) &lt;= 3, ISNUMBER($C67)), $C67, $E67) * 10, 3))</f>
        <v/>
      </c>
      <c r="W67" s="299" t="str">
        <f>IF(Meeuwen2!W10="", "", ROUND(Meeuwen2!W10 / IF(AND(COUNT(Meeuwen2!$C10:$O10,Meeuwen2!$U10:W10) &lt;= 3, ISNUMBER($C67)), $C67, $E67) * 10, 3))</f>
        <v/>
      </c>
      <c r="X67" s="299" t="str">
        <f>IF(Meeuwen2!X10="", "", ROUND(Meeuwen2!X10 / IF(AND(COUNT(Meeuwen2!$C10:$O10,Meeuwen2!$U10:X10) &lt;= 3, ISNUMBER($C67)), $C67, $E67) * 10, 3))</f>
        <v/>
      </c>
      <c r="Y67" s="299" t="str">
        <f>IF(Meeuwen2!Y10="", "", ROUND(Meeuwen2!Y10 / IF(AND(COUNT(Meeuwen2!$C10:$O10,Meeuwen2!$U10:Y10) &lt;= 3, ISNUMBER($C67)), $C67, $E67) * 10, 3))</f>
        <v/>
      </c>
      <c r="Z67" s="299" t="str">
        <f>IF(Meeuwen2!Z10="", "", ROUND(Meeuwen2!Z10 / IF(AND(COUNT(Meeuwen2!$C10:$O10,Meeuwen2!$U10:Z10) &lt;= 3, ISNUMBER($C67)), $C67, $E67) * 10, 3))</f>
        <v/>
      </c>
      <c r="AA67" s="299" t="str">
        <f>IF(Meeuwen2!AA10="", "", ROUND(Meeuwen2!AA10 / IF(AND(COUNT(Meeuwen2!$C10:$O10,Meeuwen2!$U10:AA10) &lt;= 3, ISNUMBER($C67)), $C67, $E67) * 10, 3))</f>
        <v/>
      </c>
      <c r="AB67" s="299" t="str">
        <f>IF(Meeuwen2!AB10="", "", ROUND(Meeuwen2!AB10 / IF(AND(COUNT(Meeuwen2!$C10:$O10,Meeuwen2!$U10:AB10) &lt;= 3, ISNUMBER($C67)), $C67, $E67) * 10, 3))</f>
        <v/>
      </c>
      <c r="AC67" s="299" t="str">
        <f>IF(Meeuwen2!AC10="", "", ROUND(Meeuwen2!AC10 / IF(AND(COUNT(Meeuwen2!$C10:$O10,Meeuwen2!$U10:AC10) &lt;= 3, ISNUMBER($C67)), $C67, $E67) * 10, 3))</f>
        <v/>
      </c>
      <c r="AD67" s="299" t="str">
        <f>IF(Meeuwen2!AD10="", "", ROUND(Meeuwen2!AD10 / IF(AND(COUNT(Meeuwen2!$C10:$O10,Meeuwen2!$U10:AD10) &lt;= 3, ISNUMBER($C67)), $C67, $E67) * 10, 3))</f>
        <v/>
      </c>
      <c r="AE67" s="299" t="str">
        <f>IF(Meeuwen2!AE10="", "", ROUND(Meeuwen2!AE10 / IF(AND(COUNT(Meeuwen2!$C10:$O10,Meeuwen2!$U10:AE10) &lt;= 3, ISNUMBER($C67)), $C67, $E67) * 10, 3))</f>
        <v/>
      </c>
      <c r="AF67" s="299" t="str">
        <f>IF(Meeuwen2!AF10="", "", ROUND(Meeuwen2!AF10 / IF(AND(COUNT(Meeuwen2!$C10:$O10,Meeuwen2!$U10:AF10) &lt;= 3, ISNUMBER($C67)), $C67, $E67) * 10, 3))</f>
        <v/>
      </c>
      <c r="AG67" s="299" t="str">
        <f>IF(Meeuwen2!AG10="", "", ROUND(Meeuwen2!AG10 / IF(AND(COUNT(Meeuwen2!$C10:$O10,Meeuwen2!$U10:AG10) &lt;= 3, ISNUMBER($C67)), $C67, $E67) * 10, 3))</f>
        <v/>
      </c>
    </row>
    <row r="68" spans="1:33" s="361" customFormat="1" ht="16.95" customHeight="1">
      <c r="A68" s="360">
        <f>IF(Meeuwen2!AM11=0, "", Meeuwen2!AM11)</f>
        <v>4</v>
      </c>
      <c r="B68" s="366" t="str">
        <f>Meeuwen2!A11</f>
        <v>Van Dorst Alfons</v>
      </c>
      <c r="C68" s="362" t="str">
        <f t="shared" si="6"/>
        <v/>
      </c>
      <c r="D68" s="363">
        <f>Meeuwen2!B11</f>
        <v>55</v>
      </c>
      <c r="E68" s="363">
        <f>Meeuwen2!T11</f>
        <v>55</v>
      </c>
      <c r="F68" s="297">
        <f>IF(Meeuwen2!AL11=0," ",SUM(H68:AG68))</f>
        <v>35.636000000000003</v>
      </c>
      <c r="G68" s="364"/>
      <c r="H68" s="299" t="str">
        <f>IF(Meeuwen2!C11="", "", ROUND(Meeuwen2!C11 / IF(AND(COUNT(Meeuwen2!$C11:C11) &lt;= 3, ISNUMBER($C68)), $C68, $D68) * 10, 3))</f>
        <v/>
      </c>
      <c r="I68" s="299" t="str">
        <f>IF(Meeuwen2!D11="", "", ROUND(Meeuwen2!D11 / IF(AND(COUNT(Meeuwen2!$C11:D11) &lt;= 3, ISNUMBER($C68)), $C68, $D68) * 10, 3))</f>
        <v/>
      </c>
      <c r="J68" s="299" t="str">
        <f>IF(Meeuwen2!E11="", "", ROUND(Meeuwen2!E11 / IF(AND(COUNT(Meeuwen2!$C11:E11) &lt;= 3, ISNUMBER($C68)), $C68, $D68) * 10, 3))</f>
        <v/>
      </c>
      <c r="K68" s="299">
        <f>IF(Meeuwen2!F11="", "", ROUND(Meeuwen2!F11 / IF(AND(COUNT(Meeuwen2!$C11:F11) &lt;= 3, ISNUMBER($C68)), $C68, $D68) * 10, 3))</f>
        <v>11.090999999999999</v>
      </c>
      <c r="L68" s="299">
        <f>IF(Meeuwen2!G11="", "", ROUND(Meeuwen2!G11 / IF(AND(COUNT(Meeuwen2!$C11:G11) &lt;= 3, ISNUMBER($C68)), $C68, $D68) * 10, 3))</f>
        <v>12</v>
      </c>
      <c r="M68" s="299" t="str">
        <f>IF(Meeuwen2!H11="", "", ROUND(Meeuwen2!H11 / IF(AND(COUNT(Meeuwen2!$C11:H11) &lt;= 3, ISNUMBER($C68)), $C68, $D68) * 10, 3))</f>
        <v/>
      </c>
      <c r="N68" s="299">
        <f>IF(Meeuwen2!I11="", "", ROUND(Meeuwen2!I11 / IF(AND(COUNT(Meeuwen2!$C11:I11) &lt;= 3, ISNUMBER($C68)), $C68, $D68) * 10, 3))</f>
        <v>6.9089999999999998</v>
      </c>
      <c r="O68" s="299">
        <f>IF(Meeuwen2!J11="", "", ROUND(Meeuwen2!J11 / IF(AND(COUNT(Meeuwen2!$C11:J11) &lt;= 3, ISNUMBER($C68)), $C68, $D68) * 10, 3))</f>
        <v>5.6360000000000001</v>
      </c>
      <c r="P68" s="299" t="str">
        <f>IF(Meeuwen2!K11="", "", ROUND(Meeuwen2!K11 / IF(AND(COUNT(Meeuwen2!$C11:K11) &lt;= 3, ISNUMBER($C68)), $C68, $D68) * 10, 3))</f>
        <v/>
      </c>
      <c r="Q68" s="299" t="str">
        <f>IF(Meeuwen2!L11="", "", ROUND(Meeuwen2!L11 / IF(AND(COUNT(Meeuwen2!$C11:L11) &lt;= 3, ISNUMBER($C68)), $C68, $D68) * 10, 3))</f>
        <v/>
      </c>
      <c r="R68" s="299" t="str">
        <f>IF(Meeuwen2!M11="", "", ROUND(Meeuwen2!M11 / IF(AND(COUNT(Meeuwen2!$C11:M11) &lt;= 3, ISNUMBER($C68)), $C68, $D68) * 10, 3))</f>
        <v/>
      </c>
      <c r="S68" s="299" t="str">
        <f>IF(Meeuwen2!N11="", "", ROUND(Meeuwen2!N11 / IF(AND(COUNT(Meeuwen2!$C11:N11) &lt;= 3, ISNUMBER($C68)), $C68, $D68) * 10, 3))</f>
        <v/>
      </c>
      <c r="T68" s="299" t="str">
        <f>IF(Meeuwen2!O11="", "", ROUND(Meeuwen2!O11 / IF(AND(COUNT(Meeuwen2!$C11:O11) &lt;= 3, ISNUMBER($C68)), $C68, $D68) * 10, 3))</f>
        <v/>
      </c>
      <c r="U68" s="299" t="str">
        <f>IF(Meeuwen2!U11="", "", ROUND(Meeuwen2!U11 / IF(AND(COUNT(Meeuwen2!$C11:$O11,Meeuwen2!$U11:U11) &lt;= 3, ISNUMBER($C68)), $C68, $E68) * 10, 3))</f>
        <v/>
      </c>
      <c r="V68" s="299" t="str">
        <f>IF(Meeuwen2!V11="", "", ROUND(Meeuwen2!V11 / IF(AND(COUNT(Meeuwen2!$C11:$O11,Meeuwen2!$U11:V11) &lt;= 3, ISNUMBER($C68)), $C68, $E68) * 10, 3))</f>
        <v/>
      </c>
      <c r="W68" s="299" t="str">
        <f>IF(Meeuwen2!W11="", "", ROUND(Meeuwen2!W11 / IF(AND(COUNT(Meeuwen2!$C11:$O11,Meeuwen2!$U11:W11) &lt;= 3, ISNUMBER($C68)), $C68, $E68) * 10, 3))</f>
        <v/>
      </c>
      <c r="X68" s="299" t="str">
        <f>IF(Meeuwen2!X11="", "", ROUND(Meeuwen2!X11 / IF(AND(COUNT(Meeuwen2!$C11:$O11,Meeuwen2!$U11:X11) &lt;= 3, ISNUMBER($C68)), $C68, $E68) * 10, 3))</f>
        <v/>
      </c>
      <c r="Y68" s="299" t="str">
        <f>IF(Meeuwen2!Y11="", "", ROUND(Meeuwen2!Y11 / IF(AND(COUNT(Meeuwen2!$C11:$O11,Meeuwen2!$U11:Y11) &lt;= 3, ISNUMBER($C68)), $C68, $E68) * 10, 3))</f>
        <v/>
      </c>
      <c r="Z68" s="299" t="str">
        <f>IF(Meeuwen2!Z11="", "", ROUND(Meeuwen2!Z11 / IF(AND(COUNT(Meeuwen2!$C11:$O11,Meeuwen2!$U11:Z11) &lt;= 3, ISNUMBER($C68)), $C68, $E68) * 10, 3))</f>
        <v/>
      </c>
      <c r="AA68" s="299" t="str">
        <f>IF(Meeuwen2!AA11="", "", ROUND(Meeuwen2!AA11 / IF(AND(COUNT(Meeuwen2!$C11:$O11,Meeuwen2!$U11:AA11) &lt;= 3, ISNUMBER($C68)), $C68, $E68) * 10, 3))</f>
        <v/>
      </c>
      <c r="AB68" s="299" t="str">
        <f>IF(Meeuwen2!AB11="", "", ROUND(Meeuwen2!AB11 / IF(AND(COUNT(Meeuwen2!$C11:$O11,Meeuwen2!$U11:AB11) &lt;= 3, ISNUMBER($C68)), $C68, $E68) * 10, 3))</f>
        <v/>
      </c>
      <c r="AC68" s="299" t="str">
        <f>IF(Meeuwen2!AC11="", "", ROUND(Meeuwen2!AC11 / IF(AND(COUNT(Meeuwen2!$C11:$O11,Meeuwen2!$U11:AC11) &lt;= 3, ISNUMBER($C68)), $C68, $E68) * 10, 3))</f>
        <v/>
      </c>
      <c r="AD68" s="299" t="str">
        <f>IF(Meeuwen2!AD11="", "", ROUND(Meeuwen2!AD11 / IF(AND(COUNT(Meeuwen2!$C11:$O11,Meeuwen2!$U11:AD11) &lt;= 3, ISNUMBER($C68)), $C68, $E68) * 10, 3))</f>
        <v/>
      </c>
      <c r="AE68" s="299" t="str">
        <f>IF(Meeuwen2!AE11="", "", ROUND(Meeuwen2!AE11 / IF(AND(COUNT(Meeuwen2!$C11:$O11,Meeuwen2!$U11:AE11) &lt;= 3, ISNUMBER($C68)), $C68, $E68) * 10, 3))</f>
        <v/>
      </c>
      <c r="AF68" s="299" t="str">
        <f>IF(Meeuwen2!AF11="", "", ROUND(Meeuwen2!AF11 / IF(AND(COUNT(Meeuwen2!$C11:$O11,Meeuwen2!$U11:AF11) &lt;= 3, ISNUMBER($C68)), $C68, $E68) * 10, 3))</f>
        <v/>
      </c>
      <c r="AG68" s="299" t="str">
        <f>IF(Meeuwen2!AG11="", "", ROUND(Meeuwen2!AG11 / IF(AND(COUNT(Meeuwen2!$C11:$O11,Meeuwen2!$U11:AG11) &lt;= 3, ISNUMBER($C68)), $C68, $E68) * 10, 3))</f>
        <v/>
      </c>
    </row>
    <row r="69" spans="1:33" s="361" customFormat="1" ht="16.95" customHeight="1">
      <c r="A69" s="360" t="str">
        <f>IF(Meeuwen2!AM12=0, "", Meeuwen2!AM12)</f>
        <v/>
      </c>
      <c r="B69" s="367" t="str">
        <f>Meeuwen2!A12</f>
        <v>Van Mastricht Rinus [NS 20]</v>
      </c>
      <c r="C69" s="362">
        <f t="shared" si="6"/>
        <v>20</v>
      </c>
      <c r="D69" s="363">
        <f>Meeuwen2!B12</f>
        <v>20</v>
      </c>
      <c r="E69" s="363">
        <f>Meeuwen2!T12</f>
        <v>20</v>
      </c>
      <c r="F69" s="297" t="str">
        <f>IF(Meeuwen2!AL12=0," ",SUM(H69:AG69))</f>
        <v xml:space="preserve"> </v>
      </c>
      <c r="G69" s="364"/>
      <c r="H69" s="299" t="str">
        <f>IF(Meeuwen2!C12="", "", ROUND(Meeuwen2!C12 / IF(AND(COUNT(Meeuwen2!$C12:C12) &lt;= 3, ISNUMBER($C69)), $C69, $D69) * 10, 3))</f>
        <v/>
      </c>
      <c r="I69" s="299" t="str">
        <f>IF(Meeuwen2!D12="", "", ROUND(Meeuwen2!D12 / IF(AND(COUNT(Meeuwen2!$C12:D12) &lt;= 3, ISNUMBER($C69)), $C69, $D69) * 10, 3))</f>
        <v/>
      </c>
      <c r="J69" s="299" t="str">
        <f>IF(Meeuwen2!E12="", "", ROUND(Meeuwen2!E12 / IF(AND(COUNT(Meeuwen2!$C12:E12) &lt;= 3, ISNUMBER($C69)), $C69, $D69) * 10, 3))</f>
        <v/>
      </c>
      <c r="K69" s="299" t="str">
        <f>IF(Meeuwen2!F12="", "", ROUND(Meeuwen2!F12 / IF(AND(COUNT(Meeuwen2!$C12:F12) &lt;= 3, ISNUMBER($C69)), $C69, $D69) * 10, 3))</f>
        <v/>
      </c>
      <c r="L69" s="299" t="str">
        <f>IF(Meeuwen2!G12="", "", ROUND(Meeuwen2!G12 / IF(AND(COUNT(Meeuwen2!$C12:G12) &lt;= 3, ISNUMBER($C69)), $C69, $D69) * 10, 3))</f>
        <v/>
      </c>
      <c r="M69" s="299" t="str">
        <f>IF(Meeuwen2!H12="", "", ROUND(Meeuwen2!H12 / IF(AND(COUNT(Meeuwen2!$C12:H12) &lt;= 3, ISNUMBER($C69)), $C69, $D69) * 10, 3))</f>
        <v/>
      </c>
      <c r="N69" s="299" t="str">
        <f>IF(Meeuwen2!I12="", "", ROUND(Meeuwen2!I12 / IF(AND(COUNT(Meeuwen2!$C12:I12) &lt;= 3, ISNUMBER($C69)), $C69, $D69) * 10, 3))</f>
        <v/>
      </c>
      <c r="O69" s="299" t="str">
        <f>IF(Meeuwen2!J12="", "", ROUND(Meeuwen2!J12 / IF(AND(COUNT(Meeuwen2!$C12:J12) &lt;= 3, ISNUMBER($C69)), $C69, $D69) * 10, 3))</f>
        <v/>
      </c>
      <c r="P69" s="299" t="str">
        <f>IF(Meeuwen2!K12="", "", ROUND(Meeuwen2!K12 / IF(AND(COUNT(Meeuwen2!$C12:K12) &lt;= 3, ISNUMBER($C69)), $C69, $D69) * 10, 3))</f>
        <v/>
      </c>
      <c r="Q69" s="299" t="str">
        <f>IF(Meeuwen2!L12="", "", ROUND(Meeuwen2!L12 / IF(AND(COUNT(Meeuwen2!$C12:L12) &lt;= 3, ISNUMBER($C69)), $C69, $D69) * 10, 3))</f>
        <v/>
      </c>
      <c r="R69" s="299" t="str">
        <f>IF(Meeuwen2!M12="", "", ROUND(Meeuwen2!M12 / IF(AND(COUNT(Meeuwen2!$C12:M12) &lt;= 3, ISNUMBER($C69)), $C69, $D69) * 10, 3))</f>
        <v/>
      </c>
      <c r="S69" s="299" t="str">
        <f>IF(Meeuwen2!N12="", "", ROUND(Meeuwen2!N12 / IF(AND(COUNT(Meeuwen2!$C12:N12) &lt;= 3, ISNUMBER($C69)), $C69, $D69) * 10, 3))</f>
        <v/>
      </c>
      <c r="T69" s="299" t="str">
        <f>IF(Meeuwen2!O12="", "", ROUND(Meeuwen2!O12 / IF(AND(COUNT(Meeuwen2!$C12:O12) &lt;= 3, ISNUMBER($C69)), $C69, $D69) * 10, 3))</f>
        <v/>
      </c>
      <c r="U69" s="299" t="str">
        <f>IF(Meeuwen2!U12="", "", ROUND(Meeuwen2!U12 / IF(AND(COUNT(Meeuwen2!$C12:$O12,Meeuwen2!$U12:U12) &lt;= 3, ISNUMBER($C69)), $C69, $E69) * 10, 3))</f>
        <v/>
      </c>
      <c r="V69" s="299" t="str">
        <f>IF(Meeuwen2!V12="", "", ROUND(Meeuwen2!V12 / IF(AND(COUNT(Meeuwen2!$C12:$O12,Meeuwen2!$U12:V12) &lt;= 3, ISNUMBER($C69)), $C69, $E69) * 10, 3))</f>
        <v/>
      </c>
      <c r="W69" s="299" t="str">
        <f>IF(Meeuwen2!W12="", "", ROUND(Meeuwen2!W12 / IF(AND(COUNT(Meeuwen2!$C12:$O12,Meeuwen2!$U12:W12) &lt;= 3, ISNUMBER($C69)), $C69, $E69) * 10, 3))</f>
        <v/>
      </c>
      <c r="X69" s="299" t="str">
        <f>IF(Meeuwen2!X12="", "", ROUND(Meeuwen2!X12 / IF(AND(COUNT(Meeuwen2!$C12:$O12,Meeuwen2!$U12:X12) &lt;= 3, ISNUMBER($C69)), $C69, $E69) * 10, 3))</f>
        <v/>
      </c>
      <c r="Y69" s="299" t="str">
        <f>IF(Meeuwen2!Y12="", "", ROUND(Meeuwen2!Y12 / IF(AND(COUNT(Meeuwen2!$C12:$O12,Meeuwen2!$U12:Y12) &lt;= 3, ISNUMBER($C69)), $C69, $E69) * 10, 3))</f>
        <v/>
      </c>
      <c r="Z69" s="299" t="str">
        <f>IF(Meeuwen2!Z12="", "", ROUND(Meeuwen2!Z12 / IF(AND(COUNT(Meeuwen2!$C12:$O12,Meeuwen2!$U12:Z12) &lt;= 3, ISNUMBER($C69)), $C69, $E69) * 10, 3))</f>
        <v/>
      </c>
      <c r="AA69" s="299" t="str">
        <f>IF(Meeuwen2!AA12="", "", ROUND(Meeuwen2!AA12 / IF(AND(COUNT(Meeuwen2!$C12:$O12,Meeuwen2!$U12:AA12) &lt;= 3, ISNUMBER($C69)), $C69, $E69) * 10, 3))</f>
        <v/>
      </c>
      <c r="AB69" s="299" t="str">
        <f>IF(Meeuwen2!AB12="", "", ROUND(Meeuwen2!AB12 / IF(AND(COUNT(Meeuwen2!$C12:$O12,Meeuwen2!$U12:AB12) &lt;= 3, ISNUMBER($C69)), $C69, $E69) * 10, 3))</f>
        <v/>
      </c>
      <c r="AC69" s="299" t="str">
        <f>IF(Meeuwen2!AC12="", "", ROUND(Meeuwen2!AC12 / IF(AND(COUNT(Meeuwen2!$C12:$O12,Meeuwen2!$U12:AC12) &lt;= 3, ISNUMBER($C69)), $C69, $E69) * 10, 3))</f>
        <v/>
      </c>
      <c r="AD69" s="299" t="str">
        <f>IF(Meeuwen2!AD12="", "", ROUND(Meeuwen2!AD12 / IF(AND(COUNT(Meeuwen2!$C12:$O12,Meeuwen2!$U12:AD12) &lt;= 3, ISNUMBER($C69)), $C69, $E69) * 10, 3))</f>
        <v/>
      </c>
      <c r="AE69" s="299" t="str">
        <f>IF(Meeuwen2!AE12="", "", ROUND(Meeuwen2!AE12 / IF(AND(COUNT(Meeuwen2!$C12:$O12,Meeuwen2!$U12:AE12) &lt;= 3, ISNUMBER($C69)), $C69, $E69) * 10, 3))</f>
        <v/>
      </c>
      <c r="AF69" s="299" t="str">
        <f>IF(Meeuwen2!AF12="", "", ROUND(Meeuwen2!AF12 / IF(AND(COUNT(Meeuwen2!$C12:$O12,Meeuwen2!$U12:AF12) &lt;= 3, ISNUMBER($C69)), $C69, $E69) * 10, 3))</f>
        <v/>
      </c>
      <c r="AG69" s="299" t="str">
        <f>IF(Meeuwen2!AG12="", "", ROUND(Meeuwen2!AG12 / IF(AND(COUNT(Meeuwen2!$C12:$O12,Meeuwen2!$U12:AG12) &lt;= 3, ISNUMBER($C69)), $C69, $E69) * 10, 3))</f>
        <v/>
      </c>
    </row>
    <row r="70" spans="1:33" s="361" customFormat="1" ht="16.95" customHeight="1">
      <c r="A70" s="360">
        <f>IF(Meeuwen2!AM13=0, "", Meeuwen2!AM13)</f>
        <v>5</v>
      </c>
      <c r="B70" s="361" t="str">
        <f>Meeuwen2!A13</f>
        <v xml:space="preserve">Van Thillo Sis   </v>
      </c>
      <c r="C70" s="362" t="str">
        <f t="shared" si="6"/>
        <v/>
      </c>
      <c r="D70" s="363">
        <f>Meeuwen2!B13</f>
        <v>32</v>
      </c>
      <c r="E70" s="363">
        <f>Meeuwen2!T13</f>
        <v>32</v>
      </c>
      <c r="F70" s="297">
        <f>IF(Meeuwen2!AL13=0," ",SUM(H70:AG70))</f>
        <v>50.626000000000005</v>
      </c>
      <c r="G70" s="364"/>
      <c r="H70" s="299">
        <f>IF(Meeuwen2!C13="", "", ROUND(Meeuwen2!C13 / IF(AND(COUNT(Meeuwen2!$C13:C13) &lt;= 3, ISNUMBER($C70)), $C70, $D70) * 10, 3))</f>
        <v>8.75</v>
      </c>
      <c r="I70" s="299" t="str">
        <f>IF(Meeuwen2!D13="", "", ROUND(Meeuwen2!D13 / IF(AND(COUNT(Meeuwen2!$C13:D13) &lt;= 3, ISNUMBER($C70)), $C70, $D70) * 10, 3))</f>
        <v/>
      </c>
      <c r="J70" s="299">
        <f>IF(Meeuwen2!E13="", "", ROUND(Meeuwen2!E13 / IF(AND(COUNT(Meeuwen2!$C13:E13) &lt;= 3, ISNUMBER($C70)), $C70, $D70) * 10, 3))</f>
        <v>11.875</v>
      </c>
      <c r="K70" s="299">
        <f>IF(Meeuwen2!F13="", "", ROUND(Meeuwen2!F13 / IF(AND(COUNT(Meeuwen2!$C13:F13) &lt;= 3, ISNUMBER($C70)), $C70, $D70) * 10, 3))</f>
        <v>10.625</v>
      </c>
      <c r="L70" s="299" t="str">
        <f>IF(Meeuwen2!G13="", "", ROUND(Meeuwen2!G13 / IF(AND(COUNT(Meeuwen2!$C13:G13) &lt;= 3, ISNUMBER($C70)), $C70, $D70) * 10, 3))</f>
        <v/>
      </c>
      <c r="M70" s="299">
        <f>IF(Meeuwen2!H13="", "", ROUND(Meeuwen2!H13 / IF(AND(COUNT(Meeuwen2!$C13:H13) &lt;= 3, ISNUMBER($C70)), $C70, $D70) * 10, 3))</f>
        <v>13.438000000000001</v>
      </c>
      <c r="N70" s="299" t="str">
        <f>IF(Meeuwen2!I13="", "", ROUND(Meeuwen2!I13 / IF(AND(COUNT(Meeuwen2!$C13:I13) &lt;= 3, ISNUMBER($C70)), $C70, $D70) * 10, 3))</f>
        <v/>
      </c>
      <c r="O70" s="299">
        <f>IF(Meeuwen2!J13="", "", ROUND(Meeuwen2!J13 / IF(AND(COUNT(Meeuwen2!$C13:J13) &lt;= 3, ISNUMBER($C70)), $C70, $D70) * 10, 3))</f>
        <v>5.9379999999999997</v>
      </c>
      <c r="P70" s="299" t="str">
        <f>IF(Meeuwen2!K13="", "", ROUND(Meeuwen2!K13 / IF(AND(COUNT(Meeuwen2!$C13:K13) &lt;= 3, ISNUMBER($C70)), $C70, $D70) * 10, 3))</f>
        <v/>
      </c>
      <c r="Q70" s="299" t="str">
        <f>IF(Meeuwen2!L13="", "", ROUND(Meeuwen2!L13 / IF(AND(COUNT(Meeuwen2!$C13:L13) &lt;= 3, ISNUMBER($C70)), $C70, $D70) * 10, 3))</f>
        <v/>
      </c>
      <c r="R70" s="299" t="str">
        <f>IF(Meeuwen2!M13="", "", ROUND(Meeuwen2!M13 / IF(AND(COUNT(Meeuwen2!$C13:M13) &lt;= 3, ISNUMBER($C70)), $C70, $D70) * 10, 3))</f>
        <v/>
      </c>
      <c r="S70" s="299" t="str">
        <f>IF(Meeuwen2!N13="", "", ROUND(Meeuwen2!N13 / IF(AND(COUNT(Meeuwen2!$C13:N13) &lt;= 3, ISNUMBER($C70)), $C70, $D70) * 10, 3))</f>
        <v/>
      </c>
      <c r="T70" s="299" t="str">
        <f>IF(Meeuwen2!O13="", "", ROUND(Meeuwen2!O13 / IF(AND(COUNT(Meeuwen2!$C13:O13) &lt;= 3, ISNUMBER($C70)), $C70, $D70) * 10, 3))</f>
        <v/>
      </c>
      <c r="U70" s="299" t="str">
        <f>IF(Meeuwen2!U13="", "", ROUND(Meeuwen2!U13 / IF(AND(COUNT(Meeuwen2!$C13:$O13,Meeuwen2!$U13:U13) &lt;= 3, ISNUMBER($C70)), $C70, $E70) * 10, 3))</f>
        <v/>
      </c>
      <c r="V70" s="299" t="str">
        <f>IF(Meeuwen2!V13="", "", ROUND(Meeuwen2!V13 / IF(AND(COUNT(Meeuwen2!$C13:$O13,Meeuwen2!$U13:V13) &lt;= 3, ISNUMBER($C70)), $C70, $E70) * 10, 3))</f>
        <v/>
      </c>
      <c r="W70" s="299" t="str">
        <f>IF(Meeuwen2!W13="", "", ROUND(Meeuwen2!W13 / IF(AND(COUNT(Meeuwen2!$C13:$O13,Meeuwen2!$U13:W13) &lt;= 3, ISNUMBER($C70)), $C70, $E70) * 10, 3))</f>
        <v/>
      </c>
      <c r="X70" s="299" t="str">
        <f>IF(Meeuwen2!X13="", "", ROUND(Meeuwen2!X13 / IF(AND(COUNT(Meeuwen2!$C13:$O13,Meeuwen2!$U13:X13) &lt;= 3, ISNUMBER($C70)), $C70, $E70) * 10, 3))</f>
        <v/>
      </c>
      <c r="Y70" s="299" t="str">
        <f>IF(Meeuwen2!Y13="", "", ROUND(Meeuwen2!Y13 / IF(AND(COUNT(Meeuwen2!$C13:$O13,Meeuwen2!$U13:Y13) &lt;= 3, ISNUMBER($C70)), $C70, $E70) * 10, 3))</f>
        <v/>
      </c>
      <c r="Z70" s="299" t="str">
        <f>IF(Meeuwen2!Z13="", "", ROUND(Meeuwen2!Z13 / IF(AND(COUNT(Meeuwen2!$C13:$O13,Meeuwen2!$U13:Z13) &lt;= 3, ISNUMBER($C70)), $C70, $E70) * 10, 3))</f>
        <v/>
      </c>
      <c r="AA70" s="299" t="str">
        <f>IF(Meeuwen2!AA13="", "", ROUND(Meeuwen2!AA13 / IF(AND(COUNT(Meeuwen2!$C13:$O13,Meeuwen2!$U13:AA13) &lt;= 3, ISNUMBER($C70)), $C70, $E70) * 10, 3))</f>
        <v/>
      </c>
      <c r="AB70" s="299" t="str">
        <f>IF(Meeuwen2!AB13="", "", ROUND(Meeuwen2!AB13 / IF(AND(COUNT(Meeuwen2!$C13:$O13,Meeuwen2!$U13:AB13) &lt;= 3, ISNUMBER($C70)), $C70, $E70) * 10, 3))</f>
        <v/>
      </c>
      <c r="AC70" s="299" t="str">
        <f>IF(Meeuwen2!AC13="", "", ROUND(Meeuwen2!AC13 / IF(AND(COUNT(Meeuwen2!$C13:$O13,Meeuwen2!$U13:AC13) &lt;= 3, ISNUMBER($C70)), $C70, $E70) * 10, 3))</f>
        <v/>
      </c>
      <c r="AD70" s="299" t="str">
        <f>IF(Meeuwen2!AD13="", "", ROUND(Meeuwen2!AD13 / IF(AND(COUNT(Meeuwen2!$C13:$O13,Meeuwen2!$U13:AD13) &lt;= 3, ISNUMBER($C70)), $C70, $E70) * 10, 3))</f>
        <v/>
      </c>
      <c r="AE70" s="299" t="str">
        <f>IF(Meeuwen2!AE13="", "", ROUND(Meeuwen2!AE13 / IF(AND(COUNT(Meeuwen2!$C13:$O13,Meeuwen2!$U13:AE13) &lt;= 3, ISNUMBER($C70)), $C70, $E70) * 10, 3))</f>
        <v/>
      </c>
      <c r="AF70" s="299" t="str">
        <f>IF(Meeuwen2!AF13="", "", ROUND(Meeuwen2!AF13 / IF(AND(COUNT(Meeuwen2!$C13:$O13,Meeuwen2!$U13:AF13) &lt;= 3, ISNUMBER($C70)), $C70, $E70) * 10, 3))</f>
        <v/>
      </c>
      <c r="AG70" s="299" t="str">
        <f>IF(Meeuwen2!AG13="", "", ROUND(Meeuwen2!AG13 / IF(AND(COUNT(Meeuwen2!$C13:$O13,Meeuwen2!$U13:AG13) &lt;= 3, ISNUMBER($C70)), $C70, $E70) * 10, 3))</f>
        <v/>
      </c>
    </row>
    <row r="71" spans="1:33" s="361" customFormat="1" ht="16.95" customHeight="1">
      <c r="A71" s="360">
        <f>IF(Meeuwen2!AM14=0, "", Meeuwen2!AM14)</f>
        <v>6</v>
      </c>
      <c r="B71" s="361" t="str">
        <f>Meeuwen2!A14</f>
        <v xml:space="preserve">Vandersanden Lucien </v>
      </c>
      <c r="C71" s="362" t="str">
        <f t="shared" si="6"/>
        <v/>
      </c>
      <c r="D71" s="363">
        <f>Meeuwen2!B14</f>
        <v>35</v>
      </c>
      <c r="E71" s="363">
        <f>Meeuwen2!T14</f>
        <v>35</v>
      </c>
      <c r="F71" s="297">
        <f>IF(Meeuwen2!AL14=0," ",SUM(H71:AG71))</f>
        <v>50.287000000000006</v>
      </c>
      <c r="G71" s="364"/>
      <c r="H71" s="299">
        <f>IF(Meeuwen2!C14="", "", ROUND(Meeuwen2!C14 / IF(AND(COUNT(Meeuwen2!$C14:C14) &lt;= 3, ISNUMBER($C71)), $C71, $D71) * 10, 3))</f>
        <v>7.1429999999999998</v>
      </c>
      <c r="I71" s="299">
        <f>IF(Meeuwen2!D14="", "", ROUND(Meeuwen2!D14 / IF(AND(COUNT(Meeuwen2!$C14:D14) &lt;= 3, ISNUMBER($C71)), $C71, $D71) * 10, 3))</f>
        <v>8</v>
      </c>
      <c r="J71" s="299">
        <f>IF(Meeuwen2!E14="", "", ROUND(Meeuwen2!E14 / IF(AND(COUNT(Meeuwen2!$C14:E14) &lt;= 3, ISNUMBER($C71)), $C71, $D71) * 10, 3))</f>
        <v>7.4290000000000003</v>
      </c>
      <c r="K71" s="299" t="str">
        <f>IF(Meeuwen2!F14="", "", ROUND(Meeuwen2!F14 / IF(AND(COUNT(Meeuwen2!$C14:F14) &lt;= 3, ISNUMBER($C71)), $C71, $D71) * 10, 3))</f>
        <v/>
      </c>
      <c r="L71" s="299">
        <f>IF(Meeuwen2!G14="", "", ROUND(Meeuwen2!G14 / IF(AND(COUNT(Meeuwen2!$C14:G14) &lt;= 3, ISNUMBER($C71)), $C71, $D71) * 10, 3))</f>
        <v>12.286</v>
      </c>
      <c r="M71" s="299">
        <f>IF(Meeuwen2!H14="", "", ROUND(Meeuwen2!H14 / IF(AND(COUNT(Meeuwen2!$C14:H14) &lt;= 3, ISNUMBER($C71)), $C71, $D71) * 10, 3))</f>
        <v>7.4290000000000003</v>
      </c>
      <c r="N71" s="299">
        <f>IF(Meeuwen2!I14="", "", ROUND(Meeuwen2!I14 / IF(AND(COUNT(Meeuwen2!$C14:I14) &lt;= 3, ISNUMBER($C71)), $C71, $D71) * 10, 3))</f>
        <v>8</v>
      </c>
      <c r="O71" s="299" t="str">
        <f>IF(Meeuwen2!J14="", "", ROUND(Meeuwen2!J14 / IF(AND(COUNT(Meeuwen2!$C14:J14) &lt;= 3, ISNUMBER($C71)), $C71, $D71) * 10, 3))</f>
        <v/>
      </c>
      <c r="P71" s="299" t="str">
        <f>IF(Meeuwen2!K14="", "", ROUND(Meeuwen2!K14 / IF(AND(COUNT(Meeuwen2!$C14:K14) &lt;= 3, ISNUMBER($C71)), $C71, $D71) * 10, 3))</f>
        <v/>
      </c>
      <c r="Q71" s="299" t="str">
        <f>IF(Meeuwen2!L14="", "", ROUND(Meeuwen2!L14 / IF(AND(COUNT(Meeuwen2!$C14:L14) &lt;= 3, ISNUMBER($C71)), $C71, $D71) * 10, 3))</f>
        <v/>
      </c>
      <c r="R71" s="299" t="str">
        <f>IF(Meeuwen2!M14="", "", ROUND(Meeuwen2!M14 / IF(AND(COUNT(Meeuwen2!$C14:M14) &lt;= 3, ISNUMBER($C71)), $C71, $D71) * 10, 3))</f>
        <v/>
      </c>
      <c r="S71" s="299" t="str">
        <f>IF(Meeuwen2!N14="", "", ROUND(Meeuwen2!N14 / IF(AND(COUNT(Meeuwen2!$C14:N14) &lt;= 3, ISNUMBER($C71)), $C71, $D71) * 10, 3))</f>
        <v/>
      </c>
      <c r="T71" s="299" t="str">
        <f>IF(Meeuwen2!O14="", "", ROUND(Meeuwen2!O14 / IF(AND(COUNT(Meeuwen2!$C14:O14) &lt;= 3, ISNUMBER($C71)), $C71, $D71) * 10, 3))</f>
        <v/>
      </c>
      <c r="U71" s="299" t="str">
        <f>IF(Meeuwen2!U14="", "", ROUND(Meeuwen2!U14 / IF(AND(COUNT(Meeuwen2!$C14:$O14,Meeuwen2!$U14:U14) &lt;= 3, ISNUMBER($C71)), $C71, $E71) * 10, 3))</f>
        <v/>
      </c>
      <c r="V71" s="299" t="str">
        <f>IF(Meeuwen2!V14="", "", ROUND(Meeuwen2!V14 / IF(AND(COUNT(Meeuwen2!$C14:$O14,Meeuwen2!$U14:V14) &lt;= 3, ISNUMBER($C71)), $C71, $E71) * 10, 3))</f>
        <v/>
      </c>
      <c r="W71" s="299" t="str">
        <f>IF(Meeuwen2!W14="", "", ROUND(Meeuwen2!W14 / IF(AND(COUNT(Meeuwen2!$C14:$O14,Meeuwen2!$U14:W14) &lt;= 3, ISNUMBER($C71)), $C71, $E71) * 10, 3))</f>
        <v/>
      </c>
      <c r="X71" s="299" t="str">
        <f>IF(Meeuwen2!X14="", "", ROUND(Meeuwen2!X14 / IF(AND(COUNT(Meeuwen2!$C14:$O14,Meeuwen2!$U14:X14) &lt;= 3, ISNUMBER($C71)), $C71, $E71) * 10, 3))</f>
        <v/>
      </c>
      <c r="Y71" s="299" t="str">
        <f>IF(Meeuwen2!Y14="", "", ROUND(Meeuwen2!Y14 / IF(AND(COUNT(Meeuwen2!$C14:$O14,Meeuwen2!$U14:Y14) &lt;= 3, ISNUMBER($C71)), $C71, $E71) * 10, 3))</f>
        <v/>
      </c>
      <c r="Z71" s="299" t="str">
        <f>IF(Meeuwen2!Z14="", "", ROUND(Meeuwen2!Z14 / IF(AND(COUNT(Meeuwen2!$C14:$O14,Meeuwen2!$U14:Z14) &lt;= 3, ISNUMBER($C71)), $C71, $E71) * 10, 3))</f>
        <v/>
      </c>
      <c r="AA71" s="299" t="str">
        <f>IF(Meeuwen2!AA14="", "", ROUND(Meeuwen2!AA14 / IF(AND(COUNT(Meeuwen2!$C14:$O14,Meeuwen2!$U14:AA14) &lt;= 3, ISNUMBER($C71)), $C71, $E71) * 10, 3))</f>
        <v/>
      </c>
      <c r="AB71" s="299" t="str">
        <f>IF(Meeuwen2!AB14="", "", ROUND(Meeuwen2!AB14 / IF(AND(COUNT(Meeuwen2!$C14:$O14,Meeuwen2!$U14:AB14) &lt;= 3, ISNUMBER($C71)), $C71, $E71) * 10, 3))</f>
        <v/>
      </c>
      <c r="AC71" s="299" t="str">
        <f>IF(Meeuwen2!AC14="", "", ROUND(Meeuwen2!AC14 / IF(AND(COUNT(Meeuwen2!$C14:$O14,Meeuwen2!$U14:AC14) &lt;= 3, ISNUMBER($C71)), $C71, $E71) * 10, 3))</f>
        <v/>
      </c>
      <c r="AD71" s="299" t="str">
        <f>IF(Meeuwen2!AD14="", "", ROUND(Meeuwen2!AD14 / IF(AND(COUNT(Meeuwen2!$C14:$O14,Meeuwen2!$U14:AD14) &lt;= 3, ISNUMBER($C71)), $C71, $E71) * 10, 3))</f>
        <v/>
      </c>
      <c r="AE71" s="299" t="str">
        <f>IF(Meeuwen2!AE14="", "", ROUND(Meeuwen2!AE14 / IF(AND(COUNT(Meeuwen2!$C14:$O14,Meeuwen2!$U14:AE14) &lt;= 3, ISNUMBER($C71)), $C71, $E71) * 10, 3))</f>
        <v/>
      </c>
      <c r="AF71" s="299" t="str">
        <f>IF(Meeuwen2!AF14="", "", ROUND(Meeuwen2!AF14 / IF(AND(COUNT(Meeuwen2!$C14:$O14,Meeuwen2!$U14:AF14) &lt;= 3, ISNUMBER($C71)), $C71, $E71) * 10, 3))</f>
        <v/>
      </c>
      <c r="AG71" s="299" t="str">
        <f>IF(Meeuwen2!AG14="", "", ROUND(Meeuwen2!AG14 / IF(AND(COUNT(Meeuwen2!$C14:$O14,Meeuwen2!$U14:AG14) &lt;= 3, ISNUMBER($C71)), $C71, $E71) * 10, 3))</f>
        <v/>
      </c>
    </row>
    <row r="72" spans="1:33" s="361" customFormat="1" ht="16.95" customHeight="1">
      <c r="A72" s="360">
        <f>IF(Meeuwen2!AM15=0, "", Meeuwen2!AM15)</f>
        <v>4</v>
      </c>
      <c r="B72" s="367" t="str">
        <f>Meeuwen2!A15</f>
        <v>Vroom Peter [NS 20]</v>
      </c>
      <c r="C72" s="362">
        <f>IFERROR(VALUE(MID($B72, SEARCH("[NS ", $B72)+4, 2)), "")</f>
        <v>20</v>
      </c>
      <c r="D72" s="363">
        <f>Meeuwen2!B15</f>
        <v>15</v>
      </c>
      <c r="E72" s="363">
        <f>Meeuwen2!T15</f>
        <v>15</v>
      </c>
      <c r="F72" s="297">
        <f>IF(Meeuwen2!AL15=0," ",SUM(H72:AG72))</f>
        <v>29.5</v>
      </c>
      <c r="G72" s="364"/>
      <c r="H72" s="299" t="str">
        <f>IF(Meeuwen2!C15="", "", ROUND(Meeuwen2!C15 / IF(AND(COUNT(Meeuwen2!$C15:C15) &lt;= 3, ISNUMBER($C72)), $C72, $D72) * 10, 3))</f>
        <v/>
      </c>
      <c r="I72" s="299" t="str">
        <f>IF(Meeuwen2!D15="", "", ROUND(Meeuwen2!D15 / IF(AND(COUNT(Meeuwen2!$C15:D15) &lt;= 3, ISNUMBER($C72)), $C72, $D72) * 10, 3))</f>
        <v/>
      </c>
      <c r="J72" s="447">
        <f>IF(Meeuwen2!E15="", "", ROUND(Meeuwen2!E15 / IF(AND(COUNT(Meeuwen2!$C15:E15) &lt;= 3, ISNUMBER($C72)), $C72, $D72) * 10, 3))</f>
        <v>5</v>
      </c>
      <c r="K72" s="299" t="str">
        <f>IF(Meeuwen2!F15="", "", ROUND(Meeuwen2!F15 / IF(AND(COUNT(Meeuwen2!$C15:F15) &lt;= 3, ISNUMBER($C72)), $C72, $D72) * 10, 3))</f>
        <v/>
      </c>
      <c r="L72" s="447">
        <f>IF(Meeuwen2!G15="", "", ROUND(Meeuwen2!G15 / IF(AND(COUNT(Meeuwen2!$C15:G15) &lt;= 3, ISNUMBER($C72)), $C72, $D72) * 10, 3))</f>
        <v>6</v>
      </c>
      <c r="M72" s="447">
        <f>IF(Meeuwen2!H15="", "", ROUND(Meeuwen2!H15 / IF(AND(COUNT(Meeuwen2!$C15:H15) &lt;= 3, ISNUMBER($C72)), $C72, $D72) * 10, 3))</f>
        <v>8.5</v>
      </c>
      <c r="N72" s="299" t="str">
        <f>IF(Meeuwen2!I15="", "", ROUND(Meeuwen2!I15 / IF(AND(COUNT(Meeuwen2!$C15:I15) &lt;= 3, ISNUMBER($C72)), $C72, $D72) * 10, 3))</f>
        <v/>
      </c>
      <c r="O72" s="299">
        <f>IF(Meeuwen2!J15="", "", ROUND(Meeuwen2!J15 / IF(AND(COUNT(Meeuwen2!$C15:J15) &lt;= 3, ISNUMBER($C72)), $C72, $D72) * 10, 3))</f>
        <v>10</v>
      </c>
      <c r="P72" s="299" t="str">
        <f>IF(Meeuwen2!K15="", "", ROUND(Meeuwen2!K15 / IF(AND(COUNT(Meeuwen2!$C15:K15) &lt;= 3, ISNUMBER($C72)), $C72, $D72) * 10, 3))</f>
        <v/>
      </c>
      <c r="Q72" s="299" t="str">
        <f>IF(Meeuwen2!L15="", "", ROUND(Meeuwen2!L15 / IF(AND(COUNT(Meeuwen2!$C15:L15) &lt;= 3, ISNUMBER($C72)), $C72, $D72) * 10, 3))</f>
        <v/>
      </c>
      <c r="R72" s="299" t="str">
        <f>IF(Meeuwen2!M15="", "", ROUND(Meeuwen2!M15 / IF(AND(COUNT(Meeuwen2!$C15:M15) &lt;= 3, ISNUMBER($C72)), $C72, $D72) * 10, 3))</f>
        <v/>
      </c>
      <c r="S72" s="299" t="str">
        <f>IF(Meeuwen2!N15="", "", ROUND(Meeuwen2!N15 / IF(AND(COUNT(Meeuwen2!$C15:N15) &lt;= 3, ISNUMBER($C72)), $C72, $D72) * 10, 3))</f>
        <v/>
      </c>
      <c r="T72" s="299" t="str">
        <f>IF(Meeuwen2!O15="", "", ROUND(Meeuwen2!O15 / IF(AND(COUNT(Meeuwen2!$C15:O15) &lt;= 3, ISNUMBER($C72)), $C72, $D72) * 10, 3))</f>
        <v/>
      </c>
      <c r="U72" s="299" t="str">
        <f>IF(Meeuwen2!U15="", "", ROUND(Meeuwen2!U15 / IF(AND(COUNT(Meeuwen2!$C15:$O15,Meeuwen2!$U15:U15) &lt;= 3, ISNUMBER($C72)), $C72, $E72) * 10, 3))</f>
        <v/>
      </c>
      <c r="V72" s="299" t="str">
        <f>IF(Meeuwen2!V15="", "", ROUND(Meeuwen2!V15 / IF(AND(COUNT(Meeuwen2!$C15:$O15,Meeuwen2!$U15:V15) &lt;= 3, ISNUMBER($C72)), $C72, $E72) * 10, 3))</f>
        <v/>
      </c>
      <c r="W72" s="299" t="str">
        <f>IF(Meeuwen2!W15="", "", ROUND(Meeuwen2!W15 / IF(AND(COUNT(Meeuwen2!$C15:$O15,Meeuwen2!$U15:W15) &lt;= 3, ISNUMBER($C72)), $C72, $E72) * 10, 3))</f>
        <v/>
      </c>
      <c r="X72" s="299" t="str">
        <f>IF(Meeuwen2!X15="", "", ROUND(Meeuwen2!X15 / IF(AND(COUNT(Meeuwen2!$C15:$O15,Meeuwen2!$U15:X15) &lt;= 3, ISNUMBER($C72)), $C72, $E72) * 10, 3))</f>
        <v/>
      </c>
      <c r="Y72" s="299" t="str">
        <f>IF(Meeuwen2!Y15="", "", ROUND(Meeuwen2!Y15 / IF(AND(COUNT(Meeuwen2!$C15:$O15,Meeuwen2!$U15:Y15) &lt;= 3, ISNUMBER($C72)), $C72, $E72) * 10, 3))</f>
        <v/>
      </c>
      <c r="Z72" s="299" t="str">
        <f>IF(Meeuwen2!Z15="", "", ROUND(Meeuwen2!Z15 / IF(AND(COUNT(Meeuwen2!$C15:$O15,Meeuwen2!$U15:Z15) &lt;= 3, ISNUMBER($C72)), $C72, $E72) * 10, 3))</f>
        <v/>
      </c>
      <c r="AA72" s="299" t="str">
        <f>IF(Meeuwen2!AA15="", "", ROUND(Meeuwen2!AA15 / IF(AND(COUNT(Meeuwen2!$C15:$O15,Meeuwen2!$U15:AA15) &lt;= 3, ISNUMBER($C72)), $C72, $E72) * 10, 3))</f>
        <v/>
      </c>
      <c r="AB72" s="299" t="str">
        <f>IF(Meeuwen2!AB15="", "", ROUND(Meeuwen2!AB15 / IF(AND(COUNT(Meeuwen2!$C15:$O15,Meeuwen2!$U15:AB15) &lt;= 3, ISNUMBER($C72)), $C72, $E72) * 10, 3))</f>
        <v/>
      </c>
      <c r="AC72" s="299" t="str">
        <f>IF(Meeuwen2!AC15="", "", ROUND(Meeuwen2!AC15 / IF(AND(COUNT(Meeuwen2!$C15:$O15,Meeuwen2!$U15:AC15) &lt;= 3, ISNUMBER($C72)), $C72, $E72) * 10, 3))</f>
        <v/>
      </c>
      <c r="AD72" s="299" t="str">
        <f>IF(Meeuwen2!AD15="", "", ROUND(Meeuwen2!AD15 / IF(AND(COUNT(Meeuwen2!$C15:$O15,Meeuwen2!$U15:AD15) &lt;= 3, ISNUMBER($C72)), $C72, $E72) * 10, 3))</f>
        <v/>
      </c>
      <c r="AE72" s="299" t="str">
        <f>IF(Meeuwen2!AE15="", "", ROUND(Meeuwen2!AE15 / IF(AND(COUNT(Meeuwen2!$C15:$O15,Meeuwen2!$U15:AE15) &lt;= 3, ISNUMBER($C72)), $C72, $E72) * 10, 3))</f>
        <v/>
      </c>
      <c r="AF72" s="299" t="str">
        <f>IF(Meeuwen2!AF15="", "", ROUND(Meeuwen2!AF15 / IF(AND(COUNT(Meeuwen2!$C15:$O15,Meeuwen2!$U15:AF15) &lt;= 3, ISNUMBER($C72)), $C72, $E72) * 10, 3))</f>
        <v/>
      </c>
      <c r="AG72" s="299" t="str">
        <f>IF(Meeuwen2!AG15="", "", ROUND(Meeuwen2!AG15 / IF(AND(COUNT(Meeuwen2!$C15:$O15,Meeuwen2!$U15:AG15) &lt;= 3, ISNUMBER($C72)), $C72, $E72) * 10, 3))</f>
        <v/>
      </c>
    </row>
    <row r="73" spans="1:33" s="361" customFormat="1" ht="16.95" customHeight="1">
      <c r="A73" s="360" t="str">
        <f>IF(Meeuwen2!AM16=0, "", Meeuwen2!AM16)</f>
        <v/>
      </c>
      <c r="B73" s="304">
        <f>Meeuwen2!A16</f>
        <v>0</v>
      </c>
      <c r="C73" s="304" t="str">
        <f t="shared" si="6"/>
        <v/>
      </c>
      <c r="D73" s="304">
        <f>Meeuwen2!B16</f>
        <v>0</v>
      </c>
      <c r="E73" s="304">
        <f>Meeuwen2!T16</f>
        <v>0</v>
      </c>
      <c r="F73" s="297" t="str">
        <f>IF(Meeuwen2!AL16=0," ",SUM(H73:AG73))</f>
        <v xml:space="preserve"> </v>
      </c>
      <c r="G73" s="364"/>
      <c r="H73" s="299" t="str">
        <f>IF(Meeuwen2!C16="", "", ROUND(Meeuwen2!C16 / IF(AND(COUNT(Meeuwen2!$C16:C16) &lt;= 3, ISNUMBER($C73)), $C73, $D73) * 10, 3))</f>
        <v/>
      </c>
      <c r="I73" s="299" t="str">
        <f>IF(Meeuwen2!D16="", "", ROUND(Meeuwen2!D16 / IF(AND(COUNT(Meeuwen2!$C16:D16) &lt;= 3, ISNUMBER($C73)), $C73, $D73) * 10, 3))</f>
        <v/>
      </c>
      <c r="J73" s="299" t="str">
        <f>IF(Meeuwen2!E16="", "", ROUND(Meeuwen2!E16 / IF(AND(COUNT(Meeuwen2!$C16:E16) &lt;= 3, ISNUMBER($C73)), $C73, $D73) * 10, 3))</f>
        <v/>
      </c>
      <c r="K73" s="299" t="str">
        <f>IF(Meeuwen2!F16="", "", ROUND(Meeuwen2!F16 / IF(AND(COUNT(Meeuwen2!$C16:F16) &lt;= 3, ISNUMBER($C73)), $C73, $D73) * 10, 3))</f>
        <v/>
      </c>
      <c r="L73" s="299" t="str">
        <f>IF(Meeuwen2!G16="", "", ROUND(Meeuwen2!G16 / IF(AND(COUNT(Meeuwen2!$C16:G16) &lt;= 3, ISNUMBER($C73)), $C73, $D73) * 10, 3))</f>
        <v/>
      </c>
      <c r="M73" s="299" t="str">
        <f>IF(Meeuwen2!H16="", "", ROUND(Meeuwen2!H16 / IF(AND(COUNT(Meeuwen2!$C16:H16) &lt;= 3, ISNUMBER($C73)), $C73, $D73) * 10, 3))</f>
        <v/>
      </c>
      <c r="N73" s="299" t="str">
        <f>IF(Meeuwen2!I16="", "", ROUND(Meeuwen2!I16 / IF(AND(COUNT(Meeuwen2!$C16:I16) &lt;= 3, ISNUMBER($C73)), $C73, $D73) * 10, 3))</f>
        <v/>
      </c>
      <c r="O73" s="299" t="str">
        <f>IF(Meeuwen2!J16="", "", ROUND(Meeuwen2!J16 / IF(AND(COUNT(Meeuwen2!$C16:J16) &lt;= 3, ISNUMBER($C73)), $C73, $D73) * 10, 3))</f>
        <v/>
      </c>
      <c r="P73" s="299" t="str">
        <f>IF(Meeuwen2!K16="", "", ROUND(Meeuwen2!K16 / IF(AND(COUNT(Meeuwen2!$C16:K16) &lt;= 3, ISNUMBER($C73)), $C73, $D73) * 10, 3))</f>
        <v/>
      </c>
      <c r="Q73" s="299" t="str">
        <f>IF(Meeuwen2!L16="", "", ROUND(Meeuwen2!L16 / IF(AND(COUNT(Meeuwen2!$C16:L16) &lt;= 3, ISNUMBER($C73)), $C73, $D73) * 10, 3))</f>
        <v/>
      </c>
      <c r="R73" s="299" t="str">
        <f>IF(Meeuwen2!M16="", "", ROUND(Meeuwen2!M16 / IF(AND(COUNT(Meeuwen2!$C16:M16) &lt;= 3, ISNUMBER($C73)), $C73, $D73) * 10, 3))</f>
        <v/>
      </c>
      <c r="S73" s="299" t="str">
        <f>IF(Meeuwen2!N16="", "", ROUND(Meeuwen2!N16 / IF(AND(COUNT(Meeuwen2!$C16:N16) &lt;= 3, ISNUMBER($C73)), $C73, $D73) * 10, 3))</f>
        <v/>
      </c>
      <c r="T73" s="299" t="str">
        <f>IF(Meeuwen2!O16="", "", ROUND(Meeuwen2!O16 / IF(AND(COUNT(Meeuwen2!$C16:O16) &lt;= 3, ISNUMBER($C73)), $C73, $D73) * 10, 3))</f>
        <v/>
      </c>
      <c r="U73" s="299" t="str">
        <f>IF(Meeuwen2!U16="", "", ROUND(Meeuwen2!U16 / IF(AND(COUNT(Meeuwen2!$C16:$O16,Meeuwen2!$U16:U16) &lt;= 3, ISNUMBER($C73)), $C73, $E73) * 10, 3))</f>
        <v/>
      </c>
      <c r="V73" s="299" t="str">
        <f>IF(Meeuwen2!V16="", "", ROUND(Meeuwen2!V16 / IF(AND(COUNT(Meeuwen2!$C16:$O16,Meeuwen2!$U16:V16) &lt;= 3, ISNUMBER($C73)), $C73, $E73) * 10, 3))</f>
        <v/>
      </c>
      <c r="W73" s="299" t="str">
        <f>IF(Meeuwen2!W16="", "", ROUND(Meeuwen2!W16 / IF(AND(COUNT(Meeuwen2!$C16:$O16,Meeuwen2!$U16:W16) &lt;= 3, ISNUMBER($C73)), $C73, $E73) * 10, 3))</f>
        <v/>
      </c>
      <c r="X73" s="299" t="str">
        <f>IF(Meeuwen2!X16="", "", ROUND(Meeuwen2!X16 / IF(AND(COUNT(Meeuwen2!$C16:$O16,Meeuwen2!$U16:X16) &lt;= 3, ISNUMBER($C73)), $C73, $E73) * 10, 3))</f>
        <v/>
      </c>
      <c r="Y73" s="299" t="str">
        <f>IF(Meeuwen2!Y16="", "", ROUND(Meeuwen2!Y16 / IF(AND(COUNT(Meeuwen2!$C16:$O16,Meeuwen2!$U16:Y16) &lt;= 3, ISNUMBER($C73)), $C73, $E73) * 10, 3))</f>
        <v/>
      </c>
      <c r="Z73" s="299" t="str">
        <f>IF(Meeuwen2!Z16="", "", ROUND(Meeuwen2!Z16 / IF(AND(COUNT(Meeuwen2!$C16:$O16,Meeuwen2!$U16:Z16) &lt;= 3, ISNUMBER($C73)), $C73, $E73) * 10, 3))</f>
        <v/>
      </c>
      <c r="AA73" s="299" t="str">
        <f>IF(Meeuwen2!AA16="", "", ROUND(Meeuwen2!AA16 / IF(AND(COUNT(Meeuwen2!$C16:$O16,Meeuwen2!$U16:AA16) &lt;= 3, ISNUMBER($C73)), $C73, $E73) * 10, 3))</f>
        <v/>
      </c>
      <c r="AB73" s="299" t="str">
        <f>IF(Meeuwen2!AB16="", "", ROUND(Meeuwen2!AB16 / IF(AND(COUNT(Meeuwen2!$C16:$O16,Meeuwen2!$U16:AB16) &lt;= 3, ISNUMBER($C73)), $C73, $E73) * 10, 3))</f>
        <v/>
      </c>
      <c r="AC73" s="299" t="str">
        <f>IF(Meeuwen2!AC16="", "", ROUND(Meeuwen2!AC16 / IF(AND(COUNT(Meeuwen2!$C16:$O16,Meeuwen2!$U16:AC16) &lt;= 3, ISNUMBER($C73)), $C73, $E73) * 10, 3))</f>
        <v/>
      </c>
      <c r="AD73" s="299" t="str">
        <f>IF(Meeuwen2!AD16="", "", ROUND(Meeuwen2!AD16 / IF(AND(COUNT(Meeuwen2!$C16:$O16,Meeuwen2!$U16:AD16) &lt;= 3, ISNUMBER($C73)), $C73, $E73) * 10, 3))</f>
        <v/>
      </c>
      <c r="AE73" s="299" t="str">
        <f>IF(Meeuwen2!AE16="", "", ROUND(Meeuwen2!AE16 / IF(AND(COUNT(Meeuwen2!$C16:$O16,Meeuwen2!$U16:AE16) &lt;= 3, ISNUMBER($C73)), $C73, $E73) * 10, 3))</f>
        <v/>
      </c>
      <c r="AF73" s="299" t="str">
        <f>IF(Meeuwen2!AF16="", "", ROUND(Meeuwen2!AF16 / IF(AND(COUNT(Meeuwen2!$C16:$O16,Meeuwen2!$U16:AF16) &lt;= 3, ISNUMBER($C73)), $C73, $E73) * 10, 3))</f>
        <v/>
      </c>
      <c r="AG73" s="299" t="str">
        <f>IF(Meeuwen2!AG16="", "", ROUND(Meeuwen2!AG16 / IF(AND(COUNT(Meeuwen2!$C16:$O16,Meeuwen2!$U16:AG16) &lt;= 3, ISNUMBER($C73)), $C73, $E73) * 10, 3))</f>
        <v/>
      </c>
    </row>
    <row r="74" spans="1:33" s="361" customFormat="1" ht="16.95" customHeight="1">
      <c r="A74" s="360" t="str">
        <f>IF(Meeuwen2!AM17=0, "", Meeuwen2!AM17)</f>
        <v/>
      </c>
      <c r="B74" s="368">
        <f>Meeuwen2!A17</f>
        <v>0</v>
      </c>
      <c r="C74" s="369" t="str">
        <f>IFERROR(VALUE(MID($B74, SEARCH("[NS ", $B74)+4, 2)), "")</f>
        <v/>
      </c>
      <c r="D74" s="370">
        <f>Meeuwen2!B17</f>
        <v>0</v>
      </c>
      <c r="E74" s="370">
        <f>Meeuwen2!T17</f>
        <v>0</v>
      </c>
      <c r="F74" s="297" t="str">
        <f>IF(Meeuwen2!AL17=0," ",SUM(H74:AG74))</f>
        <v xml:space="preserve"> </v>
      </c>
      <c r="G74" s="364"/>
      <c r="H74" s="299" t="str">
        <f>IF(Meeuwen2!C17="", "", ROUND(Meeuwen2!C17 / IF(AND(COUNT(Meeuwen2!$C17:C17) &lt;= 3, ISNUMBER($C74)), $C74, $D74) * 10, 3))</f>
        <v/>
      </c>
      <c r="I74" s="299" t="str">
        <f>IF(Meeuwen2!D17="", "", ROUND(Meeuwen2!D17 / IF(AND(COUNT(Meeuwen2!$C17:D17) &lt;= 3, ISNUMBER($C74)), $C74, $D74) * 10, 3))</f>
        <v/>
      </c>
      <c r="J74" s="299" t="str">
        <f>IF(Meeuwen2!E17="", "", ROUND(Meeuwen2!E17 / IF(AND(COUNT(Meeuwen2!$C17:E17) &lt;= 3, ISNUMBER($C74)), $C74, $D74) * 10, 3))</f>
        <v/>
      </c>
      <c r="K74" s="299" t="str">
        <f>IF(Meeuwen2!F17="", "", ROUND(Meeuwen2!F17 / IF(AND(COUNT(Meeuwen2!$C17:F17) &lt;= 3, ISNUMBER($C74)), $C74, $D74) * 10, 3))</f>
        <v/>
      </c>
      <c r="L74" s="299" t="str">
        <f>IF(Meeuwen2!G17="", "", ROUND(Meeuwen2!G17 / IF(AND(COUNT(Meeuwen2!$C17:G17) &lt;= 3, ISNUMBER($C74)), $C74, $D74) * 10, 3))</f>
        <v/>
      </c>
      <c r="M74" s="299" t="str">
        <f>IF(Meeuwen2!H17="", "", ROUND(Meeuwen2!H17 / IF(AND(COUNT(Meeuwen2!$C17:H17) &lt;= 3, ISNUMBER($C74)), $C74, $D74) * 10, 3))</f>
        <v/>
      </c>
      <c r="N74" s="299" t="str">
        <f>IF(Meeuwen2!I17="", "", ROUND(Meeuwen2!I17 / IF(AND(COUNT(Meeuwen2!$C17:I17) &lt;= 3, ISNUMBER($C74)), $C74, $D74) * 10, 3))</f>
        <v/>
      </c>
      <c r="O74" s="299" t="str">
        <f>IF(Meeuwen2!J17="", "", ROUND(Meeuwen2!J17 / IF(AND(COUNT(Meeuwen2!$C17:J17) &lt;= 3, ISNUMBER($C74)), $C74, $D74) * 10, 3))</f>
        <v/>
      </c>
      <c r="P74" s="299" t="str">
        <f>IF(Meeuwen2!K17="", "", ROUND(Meeuwen2!K17 / IF(AND(COUNT(Meeuwen2!$C17:K17) &lt;= 3, ISNUMBER($C74)), $C74, $D74) * 10, 3))</f>
        <v/>
      </c>
      <c r="Q74" s="299" t="str">
        <f>IF(Meeuwen2!L17="", "", ROUND(Meeuwen2!L17 / IF(AND(COUNT(Meeuwen2!$C17:L17) &lt;= 3, ISNUMBER($C74)), $C74, $D74) * 10, 3))</f>
        <v/>
      </c>
      <c r="R74" s="299" t="str">
        <f>IF(Meeuwen2!M17="", "", ROUND(Meeuwen2!M17 / IF(AND(COUNT(Meeuwen2!$C17:M17) &lt;= 3, ISNUMBER($C74)), $C74, $D74) * 10, 3))</f>
        <v/>
      </c>
      <c r="S74" s="299" t="str">
        <f>IF(Meeuwen2!N17="", "", ROUND(Meeuwen2!N17 / IF(AND(COUNT(Meeuwen2!$C17:N17) &lt;= 3, ISNUMBER($C74)), $C74, $D74) * 10, 3))</f>
        <v/>
      </c>
      <c r="T74" s="299" t="str">
        <f>IF(Meeuwen2!O17="", "", ROUND(Meeuwen2!O17 / IF(AND(COUNT(Meeuwen2!$C17:O17) &lt;= 3, ISNUMBER($C74)), $C74, $D74) * 10, 3))</f>
        <v/>
      </c>
      <c r="U74" s="299" t="str">
        <f>IF(Meeuwen2!U17="", "", ROUND(Meeuwen2!U17 / IF(AND(COUNT(Meeuwen2!$C17:$O17,Meeuwen2!$U17:U17) &lt;= 3, ISNUMBER($C74)), $C74, $E74) * 10, 3))</f>
        <v/>
      </c>
      <c r="V74" s="299" t="str">
        <f>IF(Meeuwen2!V17="", "", ROUND(Meeuwen2!V17 / IF(AND(COUNT(Meeuwen2!$C17:$O17,Meeuwen2!$U17:V17) &lt;= 3, ISNUMBER($C74)), $C74, $E74) * 10, 3))</f>
        <v/>
      </c>
      <c r="W74" s="299" t="str">
        <f>IF(Meeuwen2!W17="", "", ROUND(Meeuwen2!W17 / IF(AND(COUNT(Meeuwen2!$C17:$O17,Meeuwen2!$U17:W17) &lt;= 3, ISNUMBER($C74)), $C74, $E74) * 10, 3))</f>
        <v/>
      </c>
      <c r="X74" s="299" t="str">
        <f>IF(Meeuwen2!X17="", "", ROUND(Meeuwen2!X17 / IF(AND(COUNT(Meeuwen2!$C17:$O17,Meeuwen2!$U17:X17) &lt;= 3, ISNUMBER($C74)), $C74, $E74) * 10, 3))</f>
        <v/>
      </c>
      <c r="Y74" s="299" t="str">
        <f>IF(Meeuwen2!Y17="", "", ROUND(Meeuwen2!Y17 / IF(AND(COUNT(Meeuwen2!$C17:$O17,Meeuwen2!$U17:Y17) &lt;= 3, ISNUMBER($C74)), $C74, $E74) * 10, 3))</f>
        <v/>
      </c>
      <c r="Z74" s="299" t="str">
        <f>IF(Meeuwen2!Z17="", "", ROUND(Meeuwen2!Z17 / IF(AND(COUNT(Meeuwen2!$C17:$O17,Meeuwen2!$U17:Z17) &lt;= 3, ISNUMBER($C74)), $C74, $E74) * 10, 3))</f>
        <v/>
      </c>
      <c r="AA74" s="299" t="str">
        <f>IF(Meeuwen2!AA17="", "", ROUND(Meeuwen2!AA17 / IF(AND(COUNT(Meeuwen2!$C17:$O17,Meeuwen2!$U17:AA17) &lt;= 3, ISNUMBER($C74)), $C74, $E74) * 10, 3))</f>
        <v/>
      </c>
      <c r="AB74" s="299" t="str">
        <f>IF(Meeuwen2!AB17="", "", ROUND(Meeuwen2!AB17 / IF(AND(COUNT(Meeuwen2!$C17:$O17,Meeuwen2!$U17:AB17) &lt;= 3, ISNUMBER($C74)), $C74, $E74) * 10, 3))</f>
        <v/>
      </c>
      <c r="AC74" s="299" t="str">
        <f>IF(Meeuwen2!AC17="", "", ROUND(Meeuwen2!AC17 / IF(AND(COUNT(Meeuwen2!$C17:$O17,Meeuwen2!$U17:AC17) &lt;= 3, ISNUMBER($C74)), $C74, $E74) * 10, 3))</f>
        <v/>
      </c>
      <c r="AD74" s="299" t="str">
        <f>IF(Meeuwen2!AD17="", "", ROUND(Meeuwen2!AD17 / IF(AND(COUNT(Meeuwen2!$C17:$O17,Meeuwen2!$U17:AD17) &lt;= 3, ISNUMBER($C74)), $C74, $E74) * 10, 3))</f>
        <v/>
      </c>
      <c r="AE74" s="299" t="str">
        <f>IF(Meeuwen2!AE17="", "", ROUND(Meeuwen2!AE17 / IF(AND(COUNT(Meeuwen2!$C17:$O17,Meeuwen2!$U17:AE17) &lt;= 3, ISNUMBER($C74)), $C74, $E74) * 10, 3))</f>
        <v/>
      </c>
      <c r="AF74" s="299" t="str">
        <f>IF(Meeuwen2!AF17="", "", ROUND(Meeuwen2!AF17 / IF(AND(COUNT(Meeuwen2!$C17:$O17,Meeuwen2!$U17:AF17) &lt;= 3, ISNUMBER($C74)), $C74, $E74) * 10, 3))</f>
        <v/>
      </c>
      <c r="AG74" s="299" t="str">
        <f>IF(Meeuwen2!AG17="", "", ROUND(Meeuwen2!AG17 / IF(AND(COUNT(Meeuwen2!$C17:$O17,Meeuwen2!$U17:AG17) &lt;= 3, ISNUMBER($C74)), $C74, $E74) * 10, 3))</f>
        <v/>
      </c>
    </row>
    <row r="75" spans="1:33" s="361" customFormat="1" ht="16.95" customHeight="1">
      <c r="A75" s="360" t="str">
        <f>IF(Meeuwen2!AM18=0, "", Meeuwen2!AM18)</f>
        <v/>
      </c>
      <c r="B75" s="370">
        <f>Meeuwen2!A18</f>
        <v>0</v>
      </c>
      <c r="C75" s="370" t="str">
        <f t="shared" si="6"/>
        <v/>
      </c>
      <c r="D75" s="370">
        <f>Meeuwen2!B18</f>
        <v>0</v>
      </c>
      <c r="E75" s="370">
        <f>Meeuwen2!T18</f>
        <v>0</v>
      </c>
      <c r="F75" s="297" t="str">
        <f>IF(Meeuwen2!AL18=0," ",SUM(H75:AG75))</f>
        <v xml:space="preserve"> </v>
      </c>
      <c r="G75" s="364"/>
      <c r="H75" s="299" t="str">
        <f>IF(Meeuwen2!C18="", "", ROUND(Meeuwen2!C18 / IF(AND(COUNT(Meeuwen2!$C18:C18) &lt;= 3, ISNUMBER($C75)), $C75, $D75) * 10, 3))</f>
        <v/>
      </c>
      <c r="I75" s="299" t="str">
        <f>IF(Meeuwen2!D18="", "", ROUND(Meeuwen2!D18 / IF(AND(COUNT(Meeuwen2!$C18:D18) &lt;= 3, ISNUMBER($C75)), $C75, $D75) * 10, 3))</f>
        <v/>
      </c>
      <c r="J75" s="299" t="str">
        <f>IF(Meeuwen2!E18="", "", ROUND(Meeuwen2!E18 / IF(AND(COUNT(Meeuwen2!$C18:E18) &lt;= 3, ISNUMBER($C75)), $C75, $D75) * 10, 3))</f>
        <v/>
      </c>
      <c r="K75" s="299" t="str">
        <f>IF(Meeuwen2!F18="", "", ROUND(Meeuwen2!F18 / IF(AND(COUNT(Meeuwen2!$C18:F18) &lt;= 3, ISNUMBER($C75)), $C75, $D75) * 10, 3))</f>
        <v/>
      </c>
      <c r="L75" s="299" t="str">
        <f>IF(Meeuwen2!G18="", "", ROUND(Meeuwen2!G18 / IF(AND(COUNT(Meeuwen2!$C18:G18) &lt;= 3, ISNUMBER($C75)), $C75, $D75) * 10, 3))</f>
        <v/>
      </c>
      <c r="M75" s="299" t="str">
        <f>IF(Meeuwen2!H18="", "", ROUND(Meeuwen2!H18 / IF(AND(COUNT(Meeuwen2!$C18:H18) &lt;= 3, ISNUMBER($C75)), $C75, $D75) * 10, 3))</f>
        <v/>
      </c>
      <c r="N75" s="299" t="str">
        <f>IF(Meeuwen2!I18="", "", ROUND(Meeuwen2!I18 / IF(AND(COUNT(Meeuwen2!$C18:I18) &lt;= 3, ISNUMBER($C75)), $C75, $D75) * 10, 3))</f>
        <v/>
      </c>
      <c r="O75" s="299" t="str">
        <f>IF(Meeuwen2!J18="", "", ROUND(Meeuwen2!J18 / IF(AND(COUNT(Meeuwen2!$C18:J18) &lt;= 3, ISNUMBER($C75)), $C75, $D75) * 10, 3))</f>
        <v/>
      </c>
      <c r="P75" s="299" t="str">
        <f>IF(Meeuwen2!K18="", "", ROUND(Meeuwen2!K18 / IF(AND(COUNT(Meeuwen2!$C18:K18) &lt;= 3, ISNUMBER($C75)), $C75, $D75) * 10, 3))</f>
        <v/>
      </c>
      <c r="Q75" s="299" t="str">
        <f>IF(Meeuwen2!L18="", "", ROUND(Meeuwen2!L18 / IF(AND(COUNT(Meeuwen2!$C18:L18) &lt;= 3, ISNUMBER($C75)), $C75, $D75) * 10, 3))</f>
        <v/>
      </c>
      <c r="R75" s="299" t="str">
        <f>IF(Meeuwen2!M18="", "", ROUND(Meeuwen2!M18 / IF(AND(COUNT(Meeuwen2!$C18:M18) &lt;= 3, ISNUMBER($C75)), $C75, $D75) * 10, 3))</f>
        <v/>
      </c>
      <c r="S75" s="299" t="str">
        <f>IF(Meeuwen2!N18="", "", ROUND(Meeuwen2!N18 / IF(AND(COUNT(Meeuwen2!$C18:N18) &lt;= 3, ISNUMBER($C75)), $C75, $D75) * 10, 3))</f>
        <v/>
      </c>
      <c r="T75" s="299" t="str">
        <f>IF(Meeuwen2!O18="", "", ROUND(Meeuwen2!O18 / IF(AND(COUNT(Meeuwen2!$C18:O18) &lt;= 3, ISNUMBER($C75)), $C75, $D75) * 10, 3))</f>
        <v/>
      </c>
      <c r="U75" s="299" t="str">
        <f>IF(Meeuwen2!U18="", "", ROUND(Meeuwen2!U18 / IF(AND(COUNT(Meeuwen2!$C18:$O18,Meeuwen2!$U18:U18) &lt;= 3, ISNUMBER($C75)), $C75, $E75) * 10, 3))</f>
        <v/>
      </c>
      <c r="V75" s="299" t="str">
        <f>IF(Meeuwen2!V18="", "", ROUND(Meeuwen2!V18 / IF(AND(COUNT(Meeuwen2!$C18:$O18,Meeuwen2!$U18:V18) &lt;= 3, ISNUMBER($C75)), $C75, $E75) * 10, 3))</f>
        <v/>
      </c>
      <c r="W75" s="299" t="str">
        <f>IF(Meeuwen2!W18="", "", ROUND(Meeuwen2!W18 / IF(AND(COUNT(Meeuwen2!$C18:$O18,Meeuwen2!$U18:W18) &lt;= 3, ISNUMBER($C75)), $C75, $E75) * 10, 3))</f>
        <v/>
      </c>
      <c r="X75" s="299" t="str">
        <f>IF(Meeuwen2!X18="", "", ROUND(Meeuwen2!X18 / IF(AND(COUNT(Meeuwen2!$C18:$O18,Meeuwen2!$U18:X18) &lt;= 3, ISNUMBER($C75)), $C75, $E75) * 10, 3))</f>
        <v/>
      </c>
      <c r="Y75" s="299" t="str">
        <f>IF(Meeuwen2!Y18="", "", ROUND(Meeuwen2!Y18 / IF(AND(COUNT(Meeuwen2!$C18:$O18,Meeuwen2!$U18:Y18) &lt;= 3, ISNUMBER($C75)), $C75, $E75) * 10, 3))</f>
        <v/>
      </c>
      <c r="Z75" s="299" t="str">
        <f>IF(Meeuwen2!Z18="", "", ROUND(Meeuwen2!Z18 / IF(AND(COUNT(Meeuwen2!$C18:$O18,Meeuwen2!$U18:Z18) &lt;= 3, ISNUMBER($C75)), $C75, $E75) * 10, 3))</f>
        <v/>
      </c>
      <c r="AA75" s="299" t="str">
        <f>IF(Meeuwen2!AA18="", "", ROUND(Meeuwen2!AA18 / IF(AND(COUNT(Meeuwen2!$C18:$O18,Meeuwen2!$U18:AA18) &lt;= 3, ISNUMBER($C75)), $C75, $E75) * 10, 3))</f>
        <v/>
      </c>
      <c r="AB75" s="299" t="str">
        <f>IF(Meeuwen2!AB18="", "", ROUND(Meeuwen2!AB18 / IF(AND(COUNT(Meeuwen2!$C18:$O18,Meeuwen2!$U18:AB18) &lt;= 3, ISNUMBER($C75)), $C75, $E75) * 10, 3))</f>
        <v/>
      </c>
      <c r="AC75" s="299" t="str">
        <f>IF(Meeuwen2!AC18="", "", ROUND(Meeuwen2!AC18 / IF(AND(COUNT(Meeuwen2!$C18:$O18,Meeuwen2!$U18:AC18) &lt;= 3, ISNUMBER($C75)), $C75, $E75) * 10, 3))</f>
        <v/>
      </c>
      <c r="AD75" s="299" t="str">
        <f>IF(Meeuwen2!AD18="", "", ROUND(Meeuwen2!AD18 / IF(AND(COUNT(Meeuwen2!$C18:$O18,Meeuwen2!$U18:AD18) &lt;= 3, ISNUMBER($C75)), $C75, $E75) * 10, 3))</f>
        <v/>
      </c>
      <c r="AE75" s="299" t="str">
        <f>IF(Meeuwen2!AE18="", "", ROUND(Meeuwen2!AE18 / IF(AND(COUNT(Meeuwen2!$C18:$O18,Meeuwen2!$U18:AE18) &lt;= 3, ISNUMBER($C75)), $C75, $E75) * 10, 3))</f>
        <v/>
      </c>
      <c r="AF75" s="299" t="str">
        <f>IF(Meeuwen2!AF18="", "", ROUND(Meeuwen2!AF18 / IF(AND(COUNT(Meeuwen2!$C18:$O18,Meeuwen2!$U18:AF18) &lt;= 3, ISNUMBER($C75)), $C75, $E75) * 10, 3))</f>
        <v/>
      </c>
      <c r="AG75" s="299" t="str">
        <f>IF(Meeuwen2!AG18="", "", ROUND(Meeuwen2!AG18 / IF(AND(COUNT(Meeuwen2!$C18:$O18,Meeuwen2!$U18:AG18) &lt;= 3, ISNUMBER($C75)), $C75, $E75) * 10, 3))</f>
        <v/>
      </c>
    </row>
    <row r="76" spans="1:33" s="372" customFormat="1" ht="24" customHeight="1">
      <c r="A76" s="363"/>
      <c r="B76" s="361"/>
      <c r="C76" s="361"/>
      <c r="D76" s="361"/>
      <c r="E76" s="361"/>
      <c r="F76" s="353" t="str">
        <f>B60</f>
        <v>MEEUWEN 2</v>
      </c>
      <c r="G76" s="371"/>
      <c r="H76" s="311">
        <f t="shared" ref="H76:AG76" si="7">IF(SUM(H61:H75)=0, "", SUM(H61:H75))</f>
        <v>51.613</v>
      </c>
      <c r="I76" s="311">
        <f t="shared" si="7"/>
        <v>62.65</v>
      </c>
      <c r="J76" s="311">
        <f t="shared" si="7"/>
        <v>59.298000000000002</v>
      </c>
      <c r="K76" s="311">
        <f t="shared" si="7"/>
        <v>65.61099999999999</v>
      </c>
      <c r="L76" s="311">
        <f t="shared" si="7"/>
        <v>53.45</v>
      </c>
      <c r="M76" s="311">
        <f t="shared" si="7"/>
        <v>62.149000000000001</v>
      </c>
      <c r="N76" s="311">
        <f t="shared" si="7"/>
        <v>47.398999999999994</v>
      </c>
      <c r="O76" s="311">
        <f t="shared" si="7"/>
        <v>52.375000000000007</v>
      </c>
      <c r="P76" s="311" t="str">
        <f t="shared" si="7"/>
        <v/>
      </c>
      <c r="Q76" s="311" t="str">
        <f t="shared" si="7"/>
        <v/>
      </c>
      <c r="R76" s="311" t="str">
        <f t="shared" si="7"/>
        <v/>
      </c>
      <c r="S76" s="311" t="str">
        <f t="shared" si="7"/>
        <v/>
      </c>
      <c r="T76" s="311" t="str">
        <f t="shared" si="7"/>
        <v/>
      </c>
      <c r="U76" s="311" t="str">
        <f t="shared" si="7"/>
        <v/>
      </c>
      <c r="V76" s="311" t="str">
        <f t="shared" si="7"/>
        <v/>
      </c>
      <c r="W76" s="311" t="str">
        <f t="shared" si="7"/>
        <v/>
      </c>
      <c r="X76" s="311" t="str">
        <f t="shared" si="7"/>
        <v/>
      </c>
      <c r="Y76" s="311" t="str">
        <f t="shared" si="7"/>
        <v/>
      </c>
      <c r="Z76" s="311" t="str">
        <f t="shared" si="7"/>
        <v/>
      </c>
      <c r="AA76" s="311" t="str">
        <f t="shared" si="7"/>
        <v/>
      </c>
      <c r="AB76" s="311" t="str">
        <f t="shared" si="7"/>
        <v/>
      </c>
      <c r="AC76" s="311" t="str">
        <f t="shared" si="7"/>
        <v/>
      </c>
      <c r="AD76" s="311" t="str">
        <f t="shared" si="7"/>
        <v/>
      </c>
      <c r="AE76" s="311" t="str">
        <f t="shared" si="7"/>
        <v/>
      </c>
      <c r="AF76" s="311" t="str">
        <f t="shared" si="7"/>
        <v/>
      </c>
      <c r="AG76" s="311" t="str">
        <f t="shared" si="7"/>
        <v/>
      </c>
    </row>
    <row r="77" spans="1:33" s="373" customFormat="1" ht="16.95" customHeight="1">
      <c r="B77" s="374">
        <f>ROWS(B61:B75)</f>
        <v>15</v>
      </c>
      <c r="F77" s="340">
        <f>SUM(F61:F75)</f>
        <v>454.54500000000007</v>
      </c>
      <c r="G77" s="375" t="str">
        <f>B60</f>
        <v>MEEUWEN 2</v>
      </c>
      <c r="H77" s="318">
        <f>IF(SUM(H61:H75)=0, "", SUM(H61:H75))</f>
        <v>51.613</v>
      </c>
      <c r="I77" s="318">
        <f>IF(I76="", "", ROUND(SUM($H76:I76), 3))</f>
        <v>114.26300000000001</v>
      </c>
      <c r="J77" s="318">
        <f>IF(J76="", "", ROUND(SUM($H76:J76), 3))</f>
        <v>173.56100000000001</v>
      </c>
      <c r="K77" s="318">
        <f>IF(K76="", "", ROUND(SUM($H76:K76), 3))</f>
        <v>239.172</v>
      </c>
      <c r="L77" s="318">
        <f>IF(L76="", "", ROUND(SUM($H76:L76), 3))</f>
        <v>292.62200000000001</v>
      </c>
      <c r="M77" s="318">
        <f>IF(M76="", "", ROUND(SUM($H76:M76), 3))</f>
        <v>354.77100000000002</v>
      </c>
      <c r="N77" s="318">
        <f>IF(N76="", "", ROUND(SUM($H76:N76), 3))</f>
        <v>402.17</v>
      </c>
      <c r="O77" s="318">
        <f>IF(O76="", "", ROUND(SUM($H76:O76), 3))</f>
        <v>454.54500000000002</v>
      </c>
      <c r="P77" s="318" t="str">
        <f>IF(P76="", "", ROUND(SUM($H76:P76), 3))</f>
        <v/>
      </c>
      <c r="Q77" s="318" t="str">
        <f>IF(Q76="", "", ROUND(SUM($H76:Q76), 3))</f>
        <v/>
      </c>
      <c r="R77" s="318" t="str">
        <f>IF(R76="", "", ROUND(SUM($H76:R76), 3))</f>
        <v/>
      </c>
      <c r="S77" s="318" t="str">
        <f>IF(S76="", "", ROUND(SUM($H76:S76), 3))</f>
        <v/>
      </c>
      <c r="T77" s="318" t="str">
        <f>IF(T76="", "", ROUND(SUM($H76:T76), 3))</f>
        <v/>
      </c>
      <c r="U77" s="318" t="str">
        <f>IF(U76="", "", ROUND(SUM($H76:U76), 3))</f>
        <v/>
      </c>
      <c r="V77" s="318" t="str">
        <f>IF(V76="", "", ROUND(SUM($H76:V76), 3))</f>
        <v/>
      </c>
      <c r="W77" s="318" t="str">
        <f>IF(W76="", "", ROUND(SUM($H76:W76), 3))</f>
        <v/>
      </c>
      <c r="X77" s="318" t="str">
        <f>IF(X76="", "", ROUND(SUM($H76:X76), 3))</f>
        <v/>
      </c>
      <c r="Y77" s="318" t="str">
        <f>IF(Y76="", "", ROUND(SUM($H76:Y76), 3))</f>
        <v/>
      </c>
      <c r="Z77" s="318" t="str">
        <f>IF(Z76="", "", ROUND(SUM($H76:Z76), 3))</f>
        <v/>
      </c>
      <c r="AA77" s="318" t="str">
        <f>IF(AA76="", "", ROUND(SUM($H76:AA76), 3))</f>
        <v/>
      </c>
      <c r="AB77" s="318" t="str">
        <f>IF(AB76="", "", ROUND(SUM($H76:AB76), 3))</f>
        <v/>
      </c>
      <c r="AC77" s="318" t="str">
        <f>IF(AC76="", "", ROUND(SUM($H76:AC76), 3))</f>
        <v/>
      </c>
      <c r="AD77" s="318" t="str">
        <f>IF(AD76="", "", ROUND(SUM($H76:AD76), 3))</f>
        <v/>
      </c>
      <c r="AE77" s="318" t="str">
        <f>IF(AE76="", "", ROUND(SUM($H76:AE76), 3))</f>
        <v/>
      </c>
      <c r="AF77" s="318" t="str">
        <f>IF(AF76="", "", ROUND(SUM($H76:AF76), 3))</f>
        <v/>
      </c>
      <c r="AG77" s="318" t="str">
        <f>IF(AG76="", "", ROUND(SUM($H76:AG76), 3))</f>
        <v/>
      </c>
    </row>
    <row r="78" spans="1:33" ht="25.2" customHeight="1">
      <c r="A78" s="352"/>
      <c r="B78" s="329"/>
      <c r="C78" s="329"/>
      <c r="D78" s="329"/>
      <c r="E78" s="329"/>
      <c r="F78" s="359"/>
      <c r="G78" s="350"/>
      <c r="H78" s="359"/>
      <c r="I78" s="359"/>
      <c r="J78" s="359"/>
      <c r="K78" s="359"/>
      <c r="L78" s="359"/>
      <c r="M78" s="359"/>
      <c r="N78" s="359"/>
      <c r="O78" s="359"/>
      <c r="P78" s="359"/>
      <c r="Q78" s="359"/>
      <c r="R78" s="359"/>
      <c r="S78" s="359"/>
      <c r="T78" s="359"/>
      <c r="U78" s="359"/>
      <c r="V78" s="359"/>
      <c r="W78" s="35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</row>
    <row r="79" spans="1:33" s="377" customFormat="1" ht="19.95" customHeight="1">
      <c r="A79" s="345"/>
      <c r="B79" s="376" t="s">
        <v>26</v>
      </c>
      <c r="C79" s="322"/>
      <c r="D79" s="322"/>
      <c r="E79" s="322"/>
      <c r="F79" s="347"/>
      <c r="G79" s="348"/>
      <c r="H79" s="292">
        <v>1</v>
      </c>
      <c r="I79" s="292">
        <v>2</v>
      </c>
      <c r="J79" s="292">
        <v>3</v>
      </c>
      <c r="K79" s="292">
        <v>4</v>
      </c>
      <c r="L79" s="292">
        <v>5</v>
      </c>
      <c r="M79" s="292">
        <v>6</v>
      </c>
      <c r="N79" s="292">
        <v>7</v>
      </c>
      <c r="O79" s="292">
        <v>8</v>
      </c>
      <c r="P79" s="292">
        <v>9</v>
      </c>
      <c r="Q79" s="292">
        <v>10</v>
      </c>
      <c r="R79" s="292">
        <v>11</v>
      </c>
      <c r="S79" s="292">
        <v>12</v>
      </c>
      <c r="T79" s="292">
        <v>13</v>
      </c>
      <c r="U79" s="292">
        <v>14</v>
      </c>
      <c r="V79" s="292">
        <v>15</v>
      </c>
      <c r="W79" s="292">
        <v>16</v>
      </c>
      <c r="X79" s="292">
        <v>17</v>
      </c>
      <c r="Y79" s="292">
        <v>18</v>
      </c>
      <c r="Z79" s="292">
        <v>19</v>
      </c>
      <c r="AA79" s="292">
        <v>20</v>
      </c>
      <c r="AB79" s="292">
        <v>21</v>
      </c>
      <c r="AC79" s="292">
        <v>22</v>
      </c>
      <c r="AD79" s="292">
        <v>23</v>
      </c>
      <c r="AE79" s="292">
        <v>24</v>
      </c>
      <c r="AF79" s="292">
        <v>25</v>
      </c>
      <c r="AG79" s="292">
        <v>26</v>
      </c>
    </row>
    <row r="80" spans="1:33" s="378" customFormat="1" ht="16.95" customHeight="1">
      <c r="A80" s="328">
        <f>IF(Molenheike!AM4=0, "", Molenheike!AM4)</f>
        <v>4</v>
      </c>
      <c r="B80" s="329" t="str">
        <f>Molenheike!A4</f>
        <v xml:space="preserve">Brauns Martin    </v>
      </c>
      <c r="C80" s="330" t="str">
        <f t="shared" ref="C80:C94" si="8">IFERROR(VALUE(MID($B80, SEARCH("[NS ", $B80)+4, 2)), "")</f>
        <v/>
      </c>
      <c r="D80" s="331">
        <f>Molenheike!B4</f>
        <v>34</v>
      </c>
      <c r="E80" s="331">
        <f>Molenheike!T4</f>
        <v>34</v>
      </c>
      <c r="F80" s="297">
        <f>IF(Molenheike!AL4=0," ",SUM(H80:AG80))</f>
        <v>36.763999999999996</v>
      </c>
      <c r="G80" s="350"/>
      <c r="H80" s="299" t="str">
        <f>IF(Molenheike!C4="", "", ROUND(Molenheike!C4 / IF(AND(COUNT(Molenheike!$C4:C4) &lt;= 3, ISNUMBER($C80)), $C80, $D80) * 10, 3))</f>
        <v/>
      </c>
      <c r="I80" s="299" t="str">
        <f>IF(Molenheike!D4="", "", ROUND(Molenheike!D4 / IF(AND(COUNT(Molenheike!$C4:D4) &lt;= 3, ISNUMBER($C80)), $C80, $D80) * 10, 3))</f>
        <v/>
      </c>
      <c r="J80" s="299">
        <f>IF(Molenheike!E4="", "", ROUND(Molenheike!E4 / IF(AND(COUNT(Molenheike!$C4:E4) &lt;= 3, ISNUMBER($C80)), $C80, $D80) * 10, 3))</f>
        <v>8.5289999999999999</v>
      </c>
      <c r="K80" s="299">
        <f>IF(Molenheike!F4="", "", ROUND(Molenheike!F4 / IF(AND(COUNT(Molenheike!$C4:F4) &lt;= 3, ISNUMBER($C80)), $C80, $D80) * 10, 3))</f>
        <v>6.1760000000000002</v>
      </c>
      <c r="L80" s="299" t="str">
        <f>IF(Molenheike!G4="", "", ROUND(Molenheike!G4 / IF(AND(COUNT(Molenheike!$C4:G4) &lt;= 3, ISNUMBER($C80)), $C80, $D80) * 10, 3))</f>
        <v/>
      </c>
      <c r="M80" s="299" t="str">
        <f>IF(Molenheike!H4="", "", ROUND(Molenheike!H4 / IF(AND(COUNT(Molenheike!$C4:H4) &lt;= 3, ISNUMBER($C80)), $C80, $D80) * 10, 3))</f>
        <v/>
      </c>
      <c r="N80" s="299">
        <f>IF(Molenheike!I4="", "", ROUND(Molenheike!I4 / IF(AND(COUNT(Molenheike!$C4:I4) &lt;= 3, ISNUMBER($C80)), $C80, $D80) * 10, 3))</f>
        <v>12.353</v>
      </c>
      <c r="O80" s="299">
        <f>IF(Molenheike!J4="", "", ROUND(Molenheike!J4 / IF(AND(COUNT(Molenheike!$C4:J4) &lt;= 3, ISNUMBER($C80)), $C80, $D80) * 10, 3))</f>
        <v>9.7059999999999995</v>
      </c>
      <c r="P80" s="299" t="str">
        <f>IF(Molenheike!K4="", "", ROUND(Molenheike!K4 / IF(AND(COUNT(Molenheike!$C4:K4) &lt;= 3, ISNUMBER($C80)), $C80, $D80) * 10, 3))</f>
        <v/>
      </c>
      <c r="Q80" s="299" t="str">
        <f>IF(Molenheike!L4="", "", ROUND(Molenheike!L4 / IF(AND(COUNT(Molenheike!$C4:L4) &lt;= 3, ISNUMBER($C80)), $C80, $D80) * 10, 3))</f>
        <v/>
      </c>
      <c r="R80" s="299" t="str">
        <f>IF(Molenheike!M4="", "", ROUND(Molenheike!M4 / IF(AND(COUNT(Molenheike!$C4:M4) &lt;= 3, ISNUMBER($C80)), $C80, $D80) * 10, 3))</f>
        <v/>
      </c>
      <c r="S80" s="299" t="str">
        <f>IF(Molenheike!N4="", "", ROUND(Molenheike!N4 / IF(AND(COUNT(Molenheike!$C4:N4) &lt;= 3, ISNUMBER($C80)), $C80, $D80) * 10, 3))</f>
        <v/>
      </c>
      <c r="T80" s="299" t="str">
        <f>IF(Molenheike!O4="", "", ROUND(Molenheike!O4 / IF(AND(COUNT(Molenheike!$C4:O4) &lt;= 3, ISNUMBER($C80)), $C80, $D80) * 10, 3))</f>
        <v/>
      </c>
      <c r="U80" s="299" t="str">
        <f>IF(Molenheike!U4="", "", ROUND(Molenheike!U4 / IF(AND(COUNT(Molenheike!$C4:$O4,Molenheike!$U4:U4) &lt;= 3, ISNUMBER($C80)), $C80, $E80) * 10, 3))</f>
        <v/>
      </c>
      <c r="V80" s="299" t="str">
        <f>IF(Molenheike!V4="", "", ROUND(Molenheike!V4 / IF(AND(COUNT(Molenheike!$C4:$O4,Molenheike!$U4:V4) &lt;= 3, ISNUMBER($C80)), $C80, $E80) * 10, 3))</f>
        <v/>
      </c>
      <c r="W80" s="299" t="str">
        <f>IF(Molenheike!W4="", "", ROUND(Molenheike!W4 / IF(AND(COUNT(Molenheike!$C4:$O4,Molenheike!$U4:W4) &lt;= 3, ISNUMBER($C80)), $C80, $E80) * 10, 3))</f>
        <v/>
      </c>
      <c r="X80" s="299" t="str">
        <f>IF(Molenheike!X4="", "", ROUND(Molenheike!X4 / IF(AND(COUNT(Molenheike!$C4:$O4,Molenheike!$U4:X4) &lt;= 3, ISNUMBER($C80)), $C80, $E80) * 10, 3))</f>
        <v/>
      </c>
      <c r="Y80" s="299" t="str">
        <f>IF(Molenheike!Y4="", "", ROUND(Molenheike!Y4 / IF(AND(COUNT(Molenheike!$C4:$O4,Molenheike!$U4:Y4) &lt;= 3, ISNUMBER($C80)), $C80, $E80) * 10, 3))</f>
        <v/>
      </c>
      <c r="Z80" s="299" t="str">
        <f>IF(Molenheike!Z4="", "", ROUND(Molenheike!Z4 / IF(AND(COUNT(Molenheike!$C4:$O4,Molenheike!$U4:Z4) &lt;= 3, ISNUMBER($C80)), $C80, $E80) * 10, 3))</f>
        <v/>
      </c>
      <c r="AA80" s="299" t="str">
        <f>IF(Molenheike!AA4="", "", ROUND(Molenheike!AA4 / IF(AND(COUNT(Molenheike!$C4:$O4,Molenheike!$U4:AA4) &lt;= 3, ISNUMBER($C80)), $C80, $E80) * 10, 3))</f>
        <v/>
      </c>
      <c r="AB80" s="299" t="str">
        <f>IF(Molenheike!AB4="", "", ROUND(Molenheike!AB4 / IF(AND(COUNT(Molenheike!$C4:$O4,Molenheike!$U4:AB4) &lt;= 3, ISNUMBER($C80)), $C80, $E80) * 10, 3))</f>
        <v/>
      </c>
      <c r="AC80" s="299" t="str">
        <f>IF(Molenheike!AC4="", "", ROUND(Molenheike!AC4 / IF(AND(COUNT(Molenheike!$C4:$O4,Molenheike!$U4:AC4) &lt;= 3, ISNUMBER($C80)), $C80, $E80) * 10, 3))</f>
        <v/>
      </c>
      <c r="AD80" s="299" t="str">
        <f>IF(Molenheike!AD4="", "", ROUND(Molenheike!AD4 / IF(AND(COUNT(Molenheike!$C4:$O4,Molenheike!$U4:AD4) &lt;= 3, ISNUMBER($C80)), $C80, $E80) * 10, 3))</f>
        <v/>
      </c>
      <c r="AE80" s="299" t="str">
        <f>IF(Molenheike!AE4="", "", ROUND(Molenheike!AE4 / IF(AND(COUNT(Molenheike!$C4:$O4,Molenheike!$U4:AE4) &lt;= 3, ISNUMBER($C80)), $C80, $E80) * 10, 3))</f>
        <v/>
      </c>
      <c r="AF80" s="299" t="str">
        <f>IF(Molenheike!AF4="", "", ROUND(Molenheike!AF4 / IF(AND(COUNT(Molenheike!$C4:$O4,Molenheike!$U4:AF4) &lt;= 3, ISNUMBER($C80)), $C80, $E80) * 10, 3))</f>
        <v/>
      </c>
      <c r="AG80" s="299" t="str">
        <f>IF(Molenheike!AG4="", "", ROUND(Molenheike!AG4 / IF(AND(COUNT(Molenheike!$C4:$O4,Molenheike!$U4:AG4) &lt;= 3, ISNUMBER($C80)), $C80, $E80) * 10, 3))</f>
        <v/>
      </c>
    </row>
    <row r="81" spans="1:33" s="378" customFormat="1" ht="16.95" customHeight="1">
      <c r="A81" s="328">
        <f>IF(Molenheike!AM5=0, "", Molenheike!AM5)</f>
        <v>5</v>
      </c>
      <c r="B81" s="329" t="str">
        <f>Molenheike!A5</f>
        <v>Brosens Luc</v>
      </c>
      <c r="C81" s="330" t="str">
        <f t="shared" si="8"/>
        <v/>
      </c>
      <c r="D81" s="331">
        <f>Molenheike!B5</f>
        <v>56</v>
      </c>
      <c r="E81" s="331">
        <f>Molenheike!T5</f>
        <v>56</v>
      </c>
      <c r="F81" s="297">
        <f>IF(Molenheike!AL5=0," ",SUM(H81:AG81))</f>
        <v>42.856999999999999</v>
      </c>
      <c r="G81" s="350"/>
      <c r="H81" s="299" t="str">
        <f>IF(Molenheike!C5="", "", ROUND(Molenheike!C5 / IF(AND(COUNT(Molenheike!$C5:C5) &lt;= 3, ISNUMBER($C81)), $C81, $D81) * 10, 3))</f>
        <v/>
      </c>
      <c r="I81" s="299">
        <f>IF(Molenheike!D5="", "", ROUND(Molenheike!D5 / IF(AND(COUNT(Molenheike!$C5:D5) &lt;= 3, ISNUMBER($C81)), $C81, $D81) * 10, 3))</f>
        <v>8.5709999999999997</v>
      </c>
      <c r="J81" s="299" t="str">
        <f>IF(Molenheike!E5="", "", ROUND(Molenheike!E5 / IF(AND(COUNT(Molenheike!$C5:E5) &lt;= 3, ISNUMBER($C81)), $C81, $D81) * 10, 3))</f>
        <v/>
      </c>
      <c r="K81" s="299">
        <f>IF(Molenheike!F5="", "", ROUND(Molenheike!F5 / IF(AND(COUNT(Molenheike!$C5:F5) &lt;= 3, ISNUMBER($C81)), $C81, $D81) * 10, 3))</f>
        <v>9.1069999999999993</v>
      </c>
      <c r="L81" s="299">
        <f>IF(Molenheike!G5="", "", ROUND(Molenheike!G5 / IF(AND(COUNT(Molenheike!$C5:G5) &lt;= 3, ISNUMBER($C81)), $C81, $D81) * 10, 3))</f>
        <v>7.1429999999999998</v>
      </c>
      <c r="M81" s="299">
        <f>IF(Molenheike!H5="", "", ROUND(Molenheike!H5 / IF(AND(COUNT(Molenheike!$C5:H5) &lt;= 3, ISNUMBER($C81)), $C81, $D81) * 10, 3))</f>
        <v>9.6430000000000007</v>
      </c>
      <c r="N81" s="299">
        <f>IF(Molenheike!I5="", "", ROUND(Molenheike!I5 / IF(AND(COUNT(Molenheike!$C5:I5) &lt;= 3, ISNUMBER($C81)), $C81, $D81) * 10, 3))</f>
        <v>8.3930000000000007</v>
      </c>
      <c r="O81" s="299" t="str">
        <f>IF(Molenheike!J5="", "", ROUND(Molenheike!J5 / IF(AND(COUNT(Molenheike!$C5:J5) &lt;= 3, ISNUMBER($C81)), $C81, $D81) * 10, 3))</f>
        <v/>
      </c>
      <c r="P81" s="299" t="str">
        <f>IF(Molenheike!K5="", "", ROUND(Molenheike!K5 / IF(AND(COUNT(Molenheike!$C5:K5) &lt;= 3, ISNUMBER($C81)), $C81, $D81) * 10, 3))</f>
        <v/>
      </c>
      <c r="Q81" s="299" t="str">
        <f>IF(Molenheike!L5="", "", ROUND(Molenheike!L5 / IF(AND(COUNT(Molenheike!$C5:L5) &lt;= 3, ISNUMBER($C81)), $C81, $D81) * 10, 3))</f>
        <v/>
      </c>
      <c r="R81" s="299" t="str">
        <f>IF(Molenheike!M5="", "", ROUND(Molenheike!M5 / IF(AND(COUNT(Molenheike!$C5:M5) &lt;= 3, ISNUMBER($C81)), $C81, $D81) * 10, 3))</f>
        <v/>
      </c>
      <c r="S81" s="299" t="str">
        <f>IF(Molenheike!N5="", "", ROUND(Molenheike!N5 / IF(AND(COUNT(Molenheike!$C5:N5) &lt;= 3, ISNUMBER($C81)), $C81, $D81) * 10, 3))</f>
        <v/>
      </c>
      <c r="T81" s="299" t="str">
        <f>IF(Molenheike!O5="", "", ROUND(Molenheike!O5 / IF(AND(COUNT(Molenheike!$C5:O5) &lt;= 3, ISNUMBER($C81)), $C81, $D81) * 10, 3))</f>
        <v/>
      </c>
      <c r="U81" s="299" t="str">
        <f>IF(Molenheike!U5="", "", ROUND(Molenheike!U5 / IF(AND(COUNT(Molenheike!$C5:$O5,Molenheike!$U5:U5) &lt;= 3, ISNUMBER($C81)), $C81, $E81) * 10, 3))</f>
        <v/>
      </c>
      <c r="V81" s="299" t="str">
        <f>IF(Molenheike!V5="", "", ROUND(Molenheike!V5 / IF(AND(COUNT(Molenheike!$C5:$O5,Molenheike!$U5:V5) &lt;= 3, ISNUMBER($C81)), $C81, $E81) * 10, 3))</f>
        <v/>
      </c>
      <c r="W81" s="299" t="str">
        <f>IF(Molenheike!W5="", "", ROUND(Molenheike!W5 / IF(AND(COUNT(Molenheike!$C5:$O5,Molenheike!$U5:W5) &lt;= 3, ISNUMBER($C81)), $C81, $E81) * 10, 3))</f>
        <v/>
      </c>
      <c r="X81" s="299" t="str">
        <f>IF(Molenheike!X5="", "", ROUND(Molenheike!X5 / IF(AND(COUNT(Molenheike!$C5:$O5,Molenheike!$U5:X5) &lt;= 3, ISNUMBER($C81)), $C81, $E81) * 10, 3))</f>
        <v/>
      </c>
      <c r="Y81" s="299" t="str">
        <f>IF(Molenheike!Y5="", "", ROUND(Molenheike!Y5 / IF(AND(COUNT(Molenheike!$C5:$O5,Molenheike!$U5:Y5) &lt;= 3, ISNUMBER($C81)), $C81, $E81) * 10, 3))</f>
        <v/>
      </c>
      <c r="Z81" s="299" t="str">
        <f>IF(Molenheike!Z5="", "", ROUND(Molenheike!Z5 / IF(AND(COUNT(Molenheike!$C5:$O5,Molenheike!$U5:Z5) &lt;= 3, ISNUMBER($C81)), $C81, $E81) * 10, 3))</f>
        <v/>
      </c>
      <c r="AA81" s="299" t="str">
        <f>IF(Molenheike!AA5="", "", ROUND(Molenheike!AA5 / IF(AND(COUNT(Molenheike!$C5:$O5,Molenheike!$U5:AA5) &lt;= 3, ISNUMBER($C81)), $C81, $E81) * 10, 3))</f>
        <v/>
      </c>
      <c r="AB81" s="299" t="str">
        <f>IF(Molenheike!AB5="", "", ROUND(Molenheike!AB5 / IF(AND(COUNT(Molenheike!$C5:$O5,Molenheike!$U5:AB5) &lt;= 3, ISNUMBER($C81)), $C81, $E81) * 10, 3))</f>
        <v/>
      </c>
      <c r="AC81" s="299" t="str">
        <f>IF(Molenheike!AC5="", "", ROUND(Molenheike!AC5 / IF(AND(COUNT(Molenheike!$C5:$O5,Molenheike!$U5:AC5) &lt;= 3, ISNUMBER($C81)), $C81, $E81) * 10, 3))</f>
        <v/>
      </c>
      <c r="AD81" s="299" t="str">
        <f>IF(Molenheike!AD5="", "", ROUND(Molenheike!AD5 / IF(AND(COUNT(Molenheike!$C5:$O5,Molenheike!$U5:AD5) &lt;= 3, ISNUMBER($C81)), $C81, $E81) * 10, 3))</f>
        <v/>
      </c>
      <c r="AE81" s="299" t="str">
        <f>IF(Molenheike!AE5="", "", ROUND(Molenheike!AE5 / IF(AND(COUNT(Molenheike!$C5:$O5,Molenheike!$U5:AE5) &lt;= 3, ISNUMBER($C81)), $C81, $E81) * 10, 3))</f>
        <v/>
      </c>
      <c r="AF81" s="299" t="str">
        <f>IF(Molenheike!AF5="", "", ROUND(Molenheike!AF5 / IF(AND(COUNT(Molenheike!$C5:$O5,Molenheike!$U5:AF5) &lt;= 3, ISNUMBER($C81)), $C81, $E81) * 10, 3))</f>
        <v/>
      </c>
      <c r="AG81" s="299" t="str">
        <f>IF(Molenheike!AG5="", "", ROUND(Molenheike!AG5 / IF(AND(COUNT(Molenheike!$C5:$O5,Molenheike!$U5:AG5) &lt;= 3, ISNUMBER($C81)), $C81, $E81) * 10, 3))</f>
        <v/>
      </c>
    </row>
    <row r="82" spans="1:33" s="378" customFormat="1" ht="16.95" customHeight="1">
      <c r="A82" s="328">
        <f>IF(Molenheike!AM6=0, "", Molenheike!AM6)</f>
        <v>6</v>
      </c>
      <c r="B82" s="333" t="str">
        <f>Molenheike!A6</f>
        <v>Dhooghe Jan</v>
      </c>
      <c r="C82" s="330" t="str">
        <f t="shared" si="8"/>
        <v/>
      </c>
      <c r="D82" s="331">
        <f>Molenheike!B6</f>
        <v>26</v>
      </c>
      <c r="E82" s="331">
        <f>Molenheike!T6</f>
        <v>26</v>
      </c>
      <c r="F82" s="297">
        <f>IF(Molenheike!AL6=0," ",SUM(H82:AG82))</f>
        <v>47.307000000000002</v>
      </c>
      <c r="G82" s="350"/>
      <c r="H82" s="299">
        <f>IF(Molenheike!C6="", "", ROUND(Molenheike!C6 / IF(AND(COUNT(Molenheike!$C6:C6) &lt;= 3, ISNUMBER($C82)), $C82, $D82) * 10, 3))</f>
        <v>5.7690000000000001</v>
      </c>
      <c r="I82" s="299">
        <f>IF(Molenheike!D6="", "", ROUND(Molenheike!D6 / IF(AND(COUNT(Molenheike!$C6:D6) &lt;= 3, ISNUMBER($C82)), $C82, $D82) * 10, 3))</f>
        <v>8.8460000000000001</v>
      </c>
      <c r="J82" s="299">
        <f>IF(Molenheike!E6="", "", ROUND(Molenheike!E6 / IF(AND(COUNT(Molenheike!$C6:E6) &lt;= 3, ISNUMBER($C82)), $C82, $D82) * 10, 3))</f>
        <v>10.769</v>
      </c>
      <c r="K82" s="299" t="str">
        <f>IF(Molenheike!F6="", "", ROUND(Molenheike!F6 / IF(AND(COUNT(Molenheike!$C6:F6) &lt;= 3, ISNUMBER($C82)), $C82, $D82) * 10, 3))</f>
        <v/>
      </c>
      <c r="L82" s="299">
        <f>IF(Molenheike!G6="", "", ROUND(Molenheike!G6 / IF(AND(COUNT(Molenheike!$C6:G6) &lt;= 3, ISNUMBER($C82)), $C82, $D82) * 10, 3))</f>
        <v>6.5380000000000003</v>
      </c>
      <c r="M82" s="299">
        <f>IF(Molenheike!H6="", "", ROUND(Molenheike!H6 / IF(AND(COUNT(Molenheike!$C6:H6) &lt;= 3, ISNUMBER($C82)), $C82, $D82) * 10, 3))</f>
        <v>10.385</v>
      </c>
      <c r="N82" s="299">
        <f>IF(Molenheike!I6="", "", ROUND(Molenheike!I6 / IF(AND(COUNT(Molenheike!$C6:I6) &lt;= 3, ISNUMBER($C82)), $C82, $D82) * 10, 3))</f>
        <v>5</v>
      </c>
      <c r="O82" s="299" t="str">
        <f>IF(Molenheike!J6="", "", ROUND(Molenheike!J6 / IF(AND(COUNT(Molenheike!$C6:J6) &lt;= 3, ISNUMBER($C82)), $C82, $D82) * 10, 3))</f>
        <v/>
      </c>
      <c r="P82" s="299" t="str">
        <f>IF(Molenheike!K6="", "", ROUND(Molenheike!K6 / IF(AND(COUNT(Molenheike!$C6:K6) &lt;= 3, ISNUMBER($C82)), $C82, $D82) * 10, 3))</f>
        <v/>
      </c>
      <c r="Q82" s="299" t="str">
        <f>IF(Molenheike!L6="", "", ROUND(Molenheike!L6 / IF(AND(COUNT(Molenheike!$C6:L6) &lt;= 3, ISNUMBER($C82)), $C82, $D82) * 10, 3))</f>
        <v/>
      </c>
      <c r="R82" s="299" t="str">
        <f>IF(Molenheike!M6="", "", ROUND(Molenheike!M6 / IF(AND(COUNT(Molenheike!$C6:M6) &lt;= 3, ISNUMBER($C82)), $C82, $D82) * 10, 3))</f>
        <v/>
      </c>
      <c r="S82" s="299" t="str">
        <f>IF(Molenheike!N6="", "", ROUND(Molenheike!N6 / IF(AND(COUNT(Molenheike!$C6:N6) &lt;= 3, ISNUMBER($C82)), $C82, $D82) * 10, 3))</f>
        <v/>
      </c>
      <c r="T82" s="299" t="str">
        <f>IF(Molenheike!O6="", "", ROUND(Molenheike!O6 / IF(AND(COUNT(Molenheike!$C6:O6) &lt;= 3, ISNUMBER($C82)), $C82, $D82) * 10, 3))</f>
        <v/>
      </c>
      <c r="U82" s="299" t="str">
        <f>IF(Molenheike!U6="", "", ROUND(Molenheike!U6 / IF(AND(COUNT(Molenheike!$C6:$O6,Molenheike!$U6:U6) &lt;= 3, ISNUMBER($C82)), $C82, $E82) * 10, 3))</f>
        <v/>
      </c>
      <c r="V82" s="299" t="str">
        <f>IF(Molenheike!V6="", "", ROUND(Molenheike!V6 / IF(AND(COUNT(Molenheike!$C6:$O6,Molenheike!$U6:V6) &lt;= 3, ISNUMBER($C82)), $C82, $E82) * 10, 3))</f>
        <v/>
      </c>
      <c r="W82" s="299" t="str">
        <f>IF(Molenheike!W6="", "", ROUND(Molenheike!W6 / IF(AND(COUNT(Molenheike!$C6:$O6,Molenheike!$U6:W6) &lt;= 3, ISNUMBER($C82)), $C82, $E82) * 10, 3))</f>
        <v/>
      </c>
      <c r="X82" s="299" t="str">
        <f>IF(Molenheike!X6="", "", ROUND(Molenheike!X6 / IF(AND(COUNT(Molenheike!$C6:$O6,Molenheike!$U6:X6) &lt;= 3, ISNUMBER($C82)), $C82, $E82) * 10, 3))</f>
        <v/>
      </c>
      <c r="Y82" s="299" t="str">
        <f>IF(Molenheike!Y6="", "", ROUND(Molenheike!Y6 / IF(AND(COUNT(Molenheike!$C6:$O6,Molenheike!$U6:Y6) &lt;= 3, ISNUMBER($C82)), $C82, $E82) * 10, 3))</f>
        <v/>
      </c>
      <c r="Z82" s="299" t="str">
        <f>IF(Molenheike!Z6="", "", ROUND(Molenheike!Z6 / IF(AND(COUNT(Molenheike!$C6:$O6,Molenheike!$U6:Z6) &lt;= 3, ISNUMBER($C82)), $C82, $E82) * 10, 3))</f>
        <v/>
      </c>
      <c r="AA82" s="299" t="str">
        <f>IF(Molenheike!AA6="", "", ROUND(Molenheike!AA6 / IF(AND(COUNT(Molenheike!$C6:$O6,Molenheike!$U6:AA6) &lt;= 3, ISNUMBER($C82)), $C82, $E82) * 10, 3))</f>
        <v/>
      </c>
      <c r="AB82" s="299" t="str">
        <f>IF(Molenheike!AB6="", "", ROUND(Molenheike!AB6 / IF(AND(COUNT(Molenheike!$C6:$O6,Molenheike!$U6:AB6) &lt;= 3, ISNUMBER($C82)), $C82, $E82) * 10, 3))</f>
        <v/>
      </c>
      <c r="AC82" s="299" t="str">
        <f>IF(Molenheike!AC6="", "", ROUND(Molenheike!AC6 / IF(AND(COUNT(Molenheike!$C6:$O6,Molenheike!$U6:AC6) &lt;= 3, ISNUMBER($C82)), $C82, $E82) * 10, 3))</f>
        <v/>
      </c>
      <c r="AD82" s="299" t="str">
        <f>IF(Molenheike!AD6="", "", ROUND(Molenheike!AD6 / IF(AND(COUNT(Molenheike!$C6:$O6,Molenheike!$U6:AD6) &lt;= 3, ISNUMBER($C82)), $C82, $E82) * 10, 3))</f>
        <v/>
      </c>
      <c r="AE82" s="299" t="str">
        <f>IF(Molenheike!AE6="", "", ROUND(Molenheike!AE6 / IF(AND(COUNT(Molenheike!$C6:$O6,Molenheike!$U6:AE6) &lt;= 3, ISNUMBER($C82)), $C82, $E82) * 10, 3))</f>
        <v/>
      </c>
      <c r="AF82" s="299" t="str">
        <f>IF(Molenheike!AF6="", "", ROUND(Molenheike!AF6 / IF(AND(COUNT(Molenheike!$C6:$O6,Molenheike!$U6:AF6) &lt;= 3, ISNUMBER($C82)), $C82, $E82) * 10, 3))</f>
        <v/>
      </c>
      <c r="AG82" s="299" t="str">
        <f>IF(Molenheike!AG6="", "", ROUND(Molenheike!AG6 / IF(AND(COUNT(Molenheike!$C6:$O6,Molenheike!$U6:AG6) &lt;= 3, ISNUMBER($C82)), $C82, $E82) * 10, 3))</f>
        <v/>
      </c>
    </row>
    <row r="83" spans="1:33" s="378" customFormat="1" ht="16.95" customHeight="1">
      <c r="A83" s="328">
        <f>IF(Molenheike!AM7=0, "", Molenheike!AM7)</f>
        <v>5</v>
      </c>
      <c r="B83" s="329" t="str">
        <f>Molenheike!A7</f>
        <v>Keuppens Marc</v>
      </c>
      <c r="C83" s="330" t="str">
        <f t="shared" si="8"/>
        <v/>
      </c>
      <c r="D83" s="331">
        <f>Molenheike!B7</f>
        <v>35</v>
      </c>
      <c r="E83" s="331">
        <f>Molenheike!T7</f>
        <v>35</v>
      </c>
      <c r="F83" s="297">
        <f>IF(Molenheike!AL7=0," ",SUM(H83:AG83))</f>
        <v>39.141999999999996</v>
      </c>
      <c r="G83" s="350"/>
      <c r="H83" s="299">
        <f>IF(Molenheike!C7="", "", ROUND(Molenheike!C7 / IF(AND(COUNT(Molenheike!$C7:C7) &lt;= 3, ISNUMBER($C83)), $C83, $D83) * 10, 3))</f>
        <v>8.8569999999999993</v>
      </c>
      <c r="I83" s="299" t="str">
        <f>IF(Molenheike!D7="", "", ROUND(Molenheike!D7 / IF(AND(COUNT(Molenheike!$C7:D7) &lt;= 3, ISNUMBER($C83)), $C83, $D83) * 10, 3))</f>
        <v/>
      </c>
      <c r="J83" s="299">
        <f>IF(Molenheike!E7="", "", ROUND(Molenheike!E7 / IF(AND(COUNT(Molenheike!$C7:E7) &lt;= 3, ISNUMBER($C83)), $C83, $D83) * 10, 3))</f>
        <v>7.7140000000000004</v>
      </c>
      <c r="K83" s="299">
        <f>IF(Molenheike!F7="", "", ROUND(Molenheike!F7 / IF(AND(COUNT(Molenheike!$C7:F7) &lt;= 3, ISNUMBER($C83)), $C83, $D83) * 10, 3))</f>
        <v>9.1430000000000007</v>
      </c>
      <c r="L83" s="299">
        <f>IF(Molenheike!G7="", "", ROUND(Molenheike!G7 / IF(AND(COUNT(Molenheike!$C7:G7) &lt;= 3, ISNUMBER($C83)), $C83, $D83) * 10, 3))</f>
        <v>5.7140000000000004</v>
      </c>
      <c r="M83" s="299" t="str">
        <f>IF(Molenheike!H7="", "", ROUND(Molenheike!H7 / IF(AND(COUNT(Molenheike!$C7:H7) &lt;= 3, ISNUMBER($C83)), $C83, $D83) * 10, 3))</f>
        <v/>
      </c>
      <c r="N83" s="299">
        <f>IF(Molenheike!I7="", "", ROUND(Molenheike!I7 / IF(AND(COUNT(Molenheike!$C7:I7) &lt;= 3, ISNUMBER($C83)), $C83, $D83) * 10, 3))</f>
        <v>7.7140000000000004</v>
      </c>
      <c r="O83" s="299" t="str">
        <f>IF(Molenheike!J7="", "", ROUND(Molenheike!J7 / IF(AND(COUNT(Molenheike!$C7:J7) &lt;= 3, ISNUMBER($C83)), $C83, $D83) * 10, 3))</f>
        <v/>
      </c>
      <c r="P83" s="299" t="str">
        <f>IF(Molenheike!K7="", "", ROUND(Molenheike!K7 / IF(AND(COUNT(Molenheike!$C7:K7) &lt;= 3, ISNUMBER($C83)), $C83, $D83) * 10, 3))</f>
        <v/>
      </c>
      <c r="Q83" s="299" t="str">
        <f>IF(Molenheike!L7="", "", ROUND(Molenheike!L7 / IF(AND(COUNT(Molenheike!$C7:L7) &lt;= 3, ISNUMBER($C83)), $C83, $D83) * 10, 3))</f>
        <v/>
      </c>
      <c r="R83" s="299" t="str">
        <f>IF(Molenheike!M7="", "", ROUND(Molenheike!M7 / IF(AND(COUNT(Molenheike!$C7:M7) &lt;= 3, ISNUMBER($C83)), $C83, $D83) * 10, 3))</f>
        <v/>
      </c>
      <c r="S83" s="299" t="str">
        <f>IF(Molenheike!N7="", "", ROUND(Molenheike!N7 / IF(AND(COUNT(Molenheike!$C7:N7) &lt;= 3, ISNUMBER($C83)), $C83, $D83) * 10, 3))</f>
        <v/>
      </c>
      <c r="T83" s="299" t="str">
        <f>IF(Molenheike!O7="", "", ROUND(Molenheike!O7 / IF(AND(COUNT(Molenheike!$C7:O7) &lt;= 3, ISNUMBER($C83)), $C83, $D83) * 10, 3))</f>
        <v/>
      </c>
      <c r="U83" s="299" t="str">
        <f>IF(Molenheike!U7="", "", ROUND(Molenheike!U7 / IF(AND(COUNT(Molenheike!$C7:$O7,Molenheike!$U7:U7) &lt;= 3, ISNUMBER($C83)), $C83, $E83) * 10, 3))</f>
        <v/>
      </c>
      <c r="V83" s="299" t="str">
        <f>IF(Molenheike!V7="", "", ROUND(Molenheike!V7 / IF(AND(COUNT(Molenheike!$C7:$O7,Molenheike!$U7:V7) &lt;= 3, ISNUMBER($C83)), $C83, $E83) * 10, 3))</f>
        <v/>
      </c>
      <c r="W83" s="299" t="str">
        <f>IF(Molenheike!W7="", "", ROUND(Molenheike!W7 / IF(AND(COUNT(Molenheike!$C7:$O7,Molenheike!$U7:W7) &lt;= 3, ISNUMBER($C83)), $C83, $E83) * 10, 3))</f>
        <v/>
      </c>
      <c r="X83" s="299" t="str">
        <f>IF(Molenheike!X7="", "", ROUND(Molenheike!X7 / IF(AND(COUNT(Molenheike!$C7:$O7,Molenheike!$U7:X7) &lt;= 3, ISNUMBER($C83)), $C83, $E83) * 10, 3))</f>
        <v/>
      </c>
      <c r="Y83" s="299" t="str">
        <f>IF(Molenheike!Y7="", "", ROUND(Molenheike!Y7 / IF(AND(COUNT(Molenheike!$C7:$O7,Molenheike!$U7:Y7) &lt;= 3, ISNUMBER($C83)), $C83, $E83) * 10, 3))</f>
        <v/>
      </c>
      <c r="Z83" s="299" t="str">
        <f>IF(Molenheike!Z7="", "", ROUND(Molenheike!Z7 / IF(AND(COUNT(Molenheike!$C7:$O7,Molenheike!$U7:Z7) &lt;= 3, ISNUMBER($C83)), $C83, $E83) * 10, 3))</f>
        <v/>
      </c>
      <c r="AA83" s="299" t="str">
        <f>IF(Molenheike!AA7="", "", ROUND(Molenheike!AA7 / IF(AND(COUNT(Molenheike!$C7:$O7,Molenheike!$U7:AA7) &lt;= 3, ISNUMBER($C83)), $C83, $E83) * 10, 3))</f>
        <v/>
      </c>
      <c r="AB83" s="299" t="str">
        <f>IF(Molenheike!AB7="", "", ROUND(Molenheike!AB7 / IF(AND(COUNT(Molenheike!$C7:$O7,Molenheike!$U7:AB7) &lt;= 3, ISNUMBER($C83)), $C83, $E83) * 10, 3))</f>
        <v/>
      </c>
      <c r="AC83" s="299" t="str">
        <f>IF(Molenheike!AC7="", "", ROUND(Molenheike!AC7 / IF(AND(COUNT(Molenheike!$C7:$O7,Molenheike!$U7:AC7) &lt;= 3, ISNUMBER($C83)), $C83, $E83) * 10, 3))</f>
        <v/>
      </c>
      <c r="AD83" s="299" t="str">
        <f>IF(Molenheike!AD7="", "", ROUND(Molenheike!AD7 / IF(AND(COUNT(Molenheike!$C7:$O7,Molenheike!$U7:AD7) &lt;= 3, ISNUMBER($C83)), $C83, $E83) * 10, 3))</f>
        <v/>
      </c>
      <c r="AE83" s="299" t="str">
        <f>IF(Molenheike!AE7="", "", ROUND(Molenheike!AE7 / IF(AND(COUNT(Molenheike!$C7:$O7,Molenheike!$U7:AE7) &lt;= 3, ISNUMBER($C83)), $C83, $E83) * 10, 3))</f>
        <v/>
      </c>
      <c r="AF83" s="299" t="str">
        <f>IF(Molenheike!AF7="", "", ROUND(Molenheike!AF7 / IF(AND(COUNT(Molenheike!$C7:$O7,Molenheike!$U7:AF7) &lt;= 3, ISNUMBER($C83)), $C83, $E83) * 10, 3))</f>
        <v/>
      </c>
      <c r="AG83" s="299" t="str">
        <f>IF(Molenheike!AG7="", "", ROUND(Molenheike!AG7 / IF(AND(COUNT(Molenheike!$C7:$O7,Molenheike!$U7:AG7) &lt;= 3, ISNUMBER($C83)), $C83, $E83) * 10, 3))</f>
        <v/>
      </c>
    </row>
    <row r="84" spans="1:33" s="378" customFormat="1" ht="16.95" customHeight="1">
      <c r="A84" s="328">
        <f>IF(Molenheike!AM8=0, "", Molenheike!AM8)</f>
        <v>5</v>
      </c>
      <c r="B84" s="329" t="str">
        <f>Molenheike!A8</f>
        <v>Neys Jan</v>
      </c>
      <c r="C84" s="330" t="str">
        <f t="shared" si="8"/>
        <v/>
      </c>
      <c r="D84" s="331">
        <f>Molenheike!B8</f>
        <v>25</v>
      </c>
      <c r="E84" s="331">
        <f>Molenheike!T8</f>
        <v>25</v>
      </c>
      <c r="F84" s="297">
        <f>IF(Molenheike!AL8=0," ",SUM(H84:AG84))</f>
        <v>49.6</v>
      </c>
      <c r="G84" s="350"/>
      <c r="H84" s="299">
        <f>IF(Molenheike!C8="", "", ROUND(Molenheike!C8 / IF(AND(COUNT(Molenheike!$C8:C8) &lt;= 3, ISNUMBER($C84)), $C84, $D84) * 10, 3))</f>
        <v>11.6</v>
      </c>
      <c r="I84" s="299">
        <f>IF(Molenheike!D8="", "", ROUND(Molenheike!D8 / IF(AND(COUNT(Molenheike!$C8:D8) &lt;= 3, ISNUMBER($C84)), $C84, $D84) * 10, 3))</f>
        <v>10.4</v>
      </c>
      <c r="J84" s="299">
        <f>IF(Molenheike!E8="", "", ROUND(Molenheike!E8 / IF(AND(COUNT(Molenheike!$C8:E8) &lt;= 3, ISNUMBER($C84)), $C84, $D84) * 10, 3))</f>
        <v>12.4</v>
      </c>
      <c r="K84" s="299" t="str">
        <f>IF(Molenheike!F8="", "", ROUND(Molenheike!F8 / IF(AND(COUNT(Molenheike!$C8:F8) &lt;= 3, ISNUMBER($C84)), $C84, $D84) * 10, 3))</f>
        <v/>
      </c>
      <c r="L84" s="299" t="str">
        <f>IF(Molenheike!G8="", "", ROUND(Molenheike!G8 / IF(AND(COUNT(Molenheike!$C8:G8) &lt;= 3, ISNUMBER($C84)), $C84, $D84) * 10, 3))</f>
        <v/>
      </c>
      <c r="M84" s="299" t="str">
        <f>IF(Molenheike!H8="", "", ROUND(Molenheike!H8 / IF(AND(COUNT(Molenheike!$C8:H8) &lt;= 3, ISNUMBER($C84)), $C84, $D84) * 10, 3))</f>
        <v/>
      </c>
      <c r="N84" s="299">
        <f>IF(Molenheike!I8="", "", ROUND(Molenheike!I8 / IF(AND(COUNT(Molenheike!$C8:I8) &lt;= 3, ISNUMBER($C84)), $C84, $D84) * 10, 3))</f>
        <v>7.6</v>
      </c>
      <c r="O84" s="299">
        <f>IF(Molenheike!J8="", "", ROUND(Molenheike!J8 / IF(AND(COUNT(Molenheike!$C8:J8) &lt;= 3, ISNUMBER($C84)), $C84, $D84) * 10, 3))</f>
        <v>7.6</v>
      </c>
      <c r="P84" s="299" t="str">
        <f>IF(Molenheike!K8="", "", ROUND(Molenheike!K8 / IF(AND(COUNT(Molenheike!$C8:K8) &lt;= 3, ISNUMBER($C84)), $C84, $D84) * 10, 3))</f>
        <v/>
      </c>
      <c r="Q84" s="299" t="str">
        <f>IF(Molenheike!L8="", "", ROUND(Molenheike!L8 / IF(AND(COUNT(Molenheike!$C8:L8) &lt;= 3, ISNUMBER($C84)), $C84, $D84) * 10, 3))</f>
        <v/>
      </c>
      <c r="R84" s="299" t="str">
        <f>IF(Molenheike!M8="", "", ROUND(Molenheike!M8 / IF(AND(COUNT(Molenheike!$C8:M8) &lt;= 3, ISNUMBER($C84)), $C84, $D84) * 10, 3))</f>
        <v/>
      </c>
      <c r="S84" s="299" t="str">
        <f>IF(Molenheike!N8="", "", ROUND(Molenheike!N8 / IF(AND(COUNT(Molenheike!$C8:N8) &lt;= 3, ISNUMBER($C84)), $C84, $D84) * 10, 3))</f>
        <v/>
      </c>
      <c r="T84" s="299" t="str">
        <f>IF(Molenheike!O8="", "", ROUND(Molenheike!O8 / IF(AND(COUNT(Molenheike!$C8:O8) &lt;= 3, ISNUMBER($C84)), $C84, $D84) * 10, 3))</f>
        <v/>
      </c>
      <c r="U84" s="299" t="str">
        <f>IF(Molenheike!U8="", "", ROUND(Molenheike!U8 / IF(AND(COUNT(Molenheike!$C8:$O8,Molenheike!$U8:U8) &lt;= 3, ISNUMBER($C84)), $C84, $E84) * 10, 3))</f>
        <v/>
      </c>
      <c r="V84" s="299" t="str">
        <f>IF(Molenheike!V8="", "", ROUND(Molenheike!V8 / IF(AND(COUNT(Molenheike!$C8:$O8,Molenheike!$U8:V8) &lt;= 3, ISNUMBER($C84)), $C84, $E84) * 10, 3))</f>
        <v/>
      </c>
      <c r="W84" s="299" t="str">
        <f>IF(Molenheike!W8="", "", ROUND(Molenheike!W8 / IF(AND(COUNT(Molenheike!$C8:$O8,Molenheike!$U8:W8) &lt;= 3, ISNUMBER($C84)), $C84, $E84) * 10, 3))</f>
        <v/>
      </c>
      <c r="X84" s="299" t="str">
        <f>IF(Molenheike!X8="", "", ROUND(Molenheike!X8 / IF(AND(COUNT(Molenheike!$C8:$O8,Molenheike!$U8:X8) &lt;= 3, ISNUMBER($C84)), $C84, $E84) * 10, 3))</f>
        <v/>
      </c>
      <c r="Y84" s="299" t="str">
        <f>IF(Molenheike!Y8="", "", ROUND(Molenheike!Y8 / IF(AND(COUNT(Molenheike!$C8:$O8,Molenheike!$U8:Y8) &lt;= 3, ISNUMBER($C84)), $C84, $E84) * 10, 3))</f>
        <v/>
      </c>
      <c r="Z84" s="299" t="str">
        <f>IF(Molenheike!Z8="", "", ROUND(Molenheike!Z8 / IF(AND(COUNT(Molenheike!$C8:$O8,Molenheike!$U8:Z8) &lt;= 3, ISNUMBER($C84)), $C84, $E84) * 10, 3))</f>
        <v/>
      </c>
      <c r="AA84" s="299" t="str">
        <f>IF(Molenheike!AA8="", "", ROUND(Molenheike!AA8 / IF(AND(COUNT(Molenheike!$C8:$O8,Molenheike!$U8:AA8) &lt;= 3, ISNUMBER($C84)), $C84, $E84) * 10, 3))</f>
        <v/>
      </c>
      <c r="AB84" s="299" t="str">
        <f>IF(Molenheike!AB8="", "", ROUND(Molenheike!AB8 / IF(AND(COUNT(Molenheike!$C8:$O8,Molenheike!$U8:AB8) &lt;= 3, ISNUMBER($C84)), $C84, $E84) * 10, 3))</f>
        <v/>
      </c>
      <c r="AC84" s="299" t="str">
        <f>IF(Molenheike!AC8="", "", ROUND(Molenheike!AC8 / IF(AND(COUNT(Molenheike!$C8:$O8,Molenheike!$U8:AC8) &lt;= 3, ISNUMBER($C84)), $C84, $E84) * 10, 3))</f>
        <v/>
      </c>
      <c r="AD84" s="299" t="str">
        <f>IF(Molenheike!AD8="", "", ROUND(Molenheike!AD8 / IF(AND(COUNT(Molenheike!$C8:$O8,Molenheike!$U8:AD8) &lt;= 3, ISNUMBER($C84)), $C84, $E84) * 10, 3))</f>
        <v/>
      </c>
      <c r="AE84" s="299" t="str">
        <f>IF(Molenheike!AE8="", "", ROUND(Molenheike!AE8 / IF(AND(COUNT(Molenheike!$C8:$O8,Molenheike!$U8:AE8) &lt;= 3, ISNUMBER($C84)), $C84, $E84) * 10, 3))</f>
        <v/>
      </c>
      <c r="AF84" s="299" t="str">
        <f>IF(Molenheike!AF8="", "", ROUND(Molenheike!AF8 / IF(AND(COUNT(Molenheike!$C8:$O8,Molenheike!$U8:AF8) &lt;= 3, ISNUMBER($C84)), $C84, $E84) * 10, 3))</f>
        <v/>
      </c>
      <c r="AG84" s="299" t="str">
        <f>IF(Molenheike!AG8="", "", ROUND(Molenheike!AG8 / IF(AND(COUNT(Molenheike!$C8:$O8,Molenheike!$U8:AG8) &lt;= 3, ISNUMBER($C84)), $C84, $E84) * 10, 3))</f>
        <v/>
      </c>
    </row>
    <row r="85" spans="1:33" s="378" customFormat="1" ht="16.95" customHeight="1">
      <c r="A85" s="328">
        <f>IF(Molenheike!AM9=0, "", Molenheike!AM9)</f>
        <v>6</v>
      </c>
      <c r="B85" s="356" t="str">
        <f>Molenheike!A9</f>
        <v>Uytdewilligen Marc [NS 32]</v>
      </c>
      <c r="C85" s="330">
        <f t="shared" si="8"/>
        <v>32</v>
      </c>
      <c r="D85" s="331">
        <f>Molenheike!B9</f>
        <v>33</v>
      </c>
      <c r="E85" s="331">
        <f>Molenheike!T9</f>
        <v>33</v>
      </c>
      <c r="F85" s="297">
        <f>IF(Molenheike!AL9=0," ",SUM(H85:AG85))</f>
        <v>67.310999999999993</v>
      </c>
      <c r="G85" s="350"/>
      <c r="H85" s="447">
        <f>IF(Molenheike!C9="", "", ROUND(Molenheike!C9 / IF(AND(COUNT(Molenheike!$C9:C9) &lt;= 3, ISNUMBER($C85)), $C85, $D85) * 10, 3))</f>
        <v>11.25</v>
      </c>
      <c r="I85" s="447">
        <f>IF(Molenheike!D9="", "", ROUND(Molenheike!D9 / IF(AND(COUNT(Molenheike!$C9:D9) &lt;= 3, ISNUMBER($C85)), $C85, $D85) * 10, 3))</f>
        <v>14.063000000000001</v>
      </c>
      <c r="J85" s="447">
        <f>IF(Molenheike!E9="", "", ROUND(Molenheike!E9 / IF(AND(COUNT(Molenheike!$C9:E9) &lt;= 3, ISNUMBER($C85)), $C85, $D85) * 10, 3))</f>
        <v>5.9379999999999997</v>
      </c>
      <c r="K85" s="299" t="str">
        <f>IF(Molenheike!F9="", "", ROUND(Molenheike!F9 / IF(AND(COUNT(Molenheike!$C9:F9) &lt;= 3, ISNUMBER($C85)), $C85, $D85) * 10, 3))</f>
        <v/>
      </c>
      <c r="L85" s="299">
        <f>IF(Molenheike!G9="", "", ROUND(Molenheike!G9 / IF(AND(COUNT(Molenheike!$C9:G9) &lt;= 3, ISNUMBER($C85)), $C85, $D85) * 10, 3))</f>
        <v>12.423999999999999</v>
      </c>
      <c r="M85" s="299">
        <f>IF(Molenheike!H9="", "", ROUND(Molenheike!H9 / IF(AND(COUNT(Molenheike!$C9:H9) &lt;= 3, ISNUMBER($C85)), $C85, $D85) * 10, 3))</f>
        <v>11.818</v>
      </c>
      <c r="N85" s="299" t="str">
        <f>IF(Molenheike!I9="", "", ROUND(Molenheike!I9 / IF(AND(COUNT(Molenheike!$C9:I9) &lt;= 3, ISNUMBER($C85)), $C85, $D85) * 10, 3))</f>
        <v/>
      </c>
      <c r="O85" s="299">
        <f>IF(Molenheike!J9="", "", ROUND(Molenheike!J9 / IF(AND(COUNT(Molenheike!$C9:J9) &lt;= 3, ISNUMBER($C85)), $C85, $D85) * 10, 3))</f>
        <v>11.818</v>
      </c>
      <c r="P85" s="299" t="str">
        <f>IF(Molenheike!K9="", "", ROUND(Molenheike!K9 / IF(AND(COUNT(Molenheike!$C9:K9) &lt;= 3, ISNUMBER($C85)), $C85, $D85) * 10, 3))</f>
        <v/>
      </c>
      <c r="Q85" s="299" t="str">
        <f>IF(Molenheike!L9="", "", ROUND(Molenheike!L9 / IF(AND(COUNT(Molenheike!$C9:L9) &lt;= 3, ISNUMBER($C85)), $C85, $D85) * 10, 3))</f>
        <v/>
      </c>
      <c r="R85" s="299" t="str">
        <f>IF(Molenheike!M9="", "", ROUND(Molenheike!M9 / IF(AND(COUNT(Molenheike!$C9:M9) &lt;= 3, ISNUMBER($C85)), $C85, $D85) * 10, 3))</f>
        <v/>
      </c>
      <c r="S85" s="299" t="str">
        <f>IF(Molenheike!N9="", "", ROUND(Molenheike!N9 / IF(AND(COUNT(Molenheike!$C9:N9) &lt;= 3, ISNUMBER($C85)), $C85, $D85) * 10, 3))</f>
        <v/>
      </c>
      <c r="T85" s="299" t="str">
        <f>IF(Molenheike!O9="", "", ROUND(Molenheike!O9 / IF(AND(COUNT(Molenheike!$C9:O9) &lt;= 3, ISNUMBER($C85)), $C85, $D85) * 10, 3))</f>
        <v/>
      </c>
      <c r="U85" s="299" t="str">
        <f>IF(Molenheike!U9="", "", ROUND(Molenheike!U9 / IF(AND(COUNT(Molenheike!$C9:$O9,Molenheike!$U9:U9) &lt;= 3, ISNUMBER($C85)), $C85, $E85) * 10, 3))</f>
        <v/>
      </c>
      <c r="V85" s="299" t="str">
        <f>IF(Molenheike!V9="", "", ROUND(Molenheike!V9 / IF(AND(COUNT(Molenheike!$C9:$O9,Molenheike!$U9:V9) &lt;= 3, ISNUMBER($C85)), $C85, $E85) * 10, 3))</f>
        <v/>
      </c>
      <c r="W85" s="299" t="str">
        <f>IF(Molenheike!W9="", "", ROUND(Molenheike!W9 / IF(AND(COUNT(Molenheike!$C9:$O9,Molenheike!$U9:W9) &lt;= 3, ISNUMBER($C85)), $C85, $E85) * 10, 3))</f>
        <v/>
      </c>
      <c r="X85" s="299" t="str">
        <f>IF(Molenheike!X9="", "", ROUND(Molenheike!X9 / IF(AND(COUNT(Molenheike!$C9:$O9,Molenheike!$U9:X9) &lt;= 3, ISNUMBER($C85)), $C85, $E85) * 10, 3))</f>
        <v/>
      </c>
      <c r="Y85" s="299" t="str">
        <f>IF(Molenheike!Y9="", "", ROUND(Molenheike!Y9 / IF(AND(COUNT(Molenheike!$C9:$O9,Molenheike!$U9:Y9) &lt;= 3, ISNUMBER($C85)), $C85, $E85) * 10, 3))</f>
        <v/>
      </c>
      <c r="Z85" s="299" t="str">
        <f>IF(Molenheike!Z9="", "", ROUND(Molenheike!Z9 / IF(AND(COUNT(Molenheike!$C9:$O9,Molenheike!$U9:Z9) &lt;= 3, ISNUMBER($C85)), $C85, $E85) * 10, 3))</f>
        <v/>
      </c>
      <c r="AA85" s="299" t="str">
        <f>IF(Molenheike!AA9="", "", ROUND(Molenheike!AA9 / IF(AND(COUNT(Molenheike!$C9:$O9,Molenheike!$U9:AA9) &lt;= 3, ISNUMBER($C85)), $C85, $E85) * 10, 3))</f>
        <v/>
      </c>
      <c r="AB85" s="299" t="str">
        <f>IF(Molenheike!AB9="", "", ROUND(Molenheike!AB9 / IF(AND(COUNT(Molenheike!$C9:$O9,Molenheike!$U9:AB9) &lt;= 3, ISNUMBER($C85)), $C85, $E85) * 10, 3))</f>
        <v/>
      </c>
      <c r="AC85" s="299" t="str">
        <f>IF(Molenheike!AC9="", "", ROUND(Molenheike!AC9 / IF(AND(COUNT(Molenheike!$C9:$O9,Molenheike!$U9:AC9) &lt;= 3, ISNUMBER($C85)), $C85, $E85) * 10, 3))</f>
        <v/>
      </c>
      <c r="AD85" s="299" t="str">
        <f>IF(Molenheike!AD9="", "", ROUND(Molenheike!AD9 / IF(AND(COUNT(Molenheike!$C9:$O9,Molenheike!$U9:AD9) &lt;= 3, ISNUMBER($C85)), $C85, $E85) * 10, 3))</f>
        <v/>
      </c>
      <c r="AE85" s="299" t="str">
        <f>IF(Molenheike!AE9="", "", ROUND(Molenheike!AE9 / IF(AND(COUNT(Molenheike!$C9:$O9,Molenheike!$U9:AE9) &lt;= 3, ISNUMBER($C85)), $C85, $E85) * 10, 3))</f>
        <v/>
      </c>
      <c r="AF85" s="299" t="str">
        <f>IF(Molenheike!AF9="", "", ROUND(Molenheike!AF9 / IF(AND(COUNT(Molenheike!$C9:$O9,Molenheike!$U9:AF9) &lt;= 3, ISNUMBER($C85)), $C85, $E85) * 10, 3))</f>
        <v/>
      </c>
      <c r="AG85" s="299" t="str">
        <f>IF(Molenheike!AG9="", "", ROUND(Molenheike!AG9 / IF(AND(COUNT(Molenheike!$C9:$O9,Molenheike!$U9:AG9) &lt;= 3, ISNUMBER($C85)), $C85, $E85) * 10, 3))</f>
        <v/>
      </c>
    </row>
    <row r="86" spans="1:33" s="378" customFormat="1" ht="16.95" customHeight="1">
      <c r="A86" s="328">
        <f>IF(Molenheike!AM10=0, "", Molenheike!AM10)</f>
        <v>6</v>
      </c>
      <c r="B86" s="329" t="str">
        <f>Molenheike!A10</f>
        <v>Van Ginderen Jef</v>
      </c>
      <c r="C86" s="330" t="str">
        <f t="shared" si="8"/>
        <v/>
      </c>
      <c r="D86" s="331">
        <f>Molenheike!B10</f>
        <v>59</v>
      </c>
      <c r="E86" s="331">
        <f>Molenheike!T10</f>
        <v>59</v>
      </c>
      <c r="F86" s="297">
        <f>IF(Molenheike!AL10=0," ",SUM(H86:AG86))</f>
        <v>49.323</v>
      </c>
      <c r="G86" s="350"/>
      <c r="H86" s="299">
        <f>IF(Molenheike!C10="", "", ROUND(Molenheike!C10 / IF(AND(COUNT(Molenheike!$C10:C10) &lt;= 3, ISNUMBER($C86)), $C86, $D86) * 10, 3))</f>
        <v>6.78</v>
      </c>
      <c r="I86" s="299" t="str">
        <f>IF(Molenheike!D10="", "", ROUND(Molenheike!D10 / IF(AND(COUNT(Molenheike!$C10:D10) &lt;= 3, ISNUMBER($C86)), $C86, $D86) * 10, 3))</f>
        <v/>
      </c>
      <c r="J86" s="299">
        <f>IF(Molenheike!E10="", "", ROUND(Molenheike!E10 / IF(AND(COUNT(Molenheike!$C10:E10) &lt;= 3, ISNUMBER($C86)), $C86, $D86) * 10, 3))</f>
        <v>5.2539999999999996</v>
      </c>
      <c r="K86" s="299">
        <f>IF(Molenheike!F10="", "", ROUND(Molenheike!F10 / IF(AND(COUNT(Molenheike!$C10:F10) &lt;= 3, ISNUMBER($C86)), $C86, $D86) * 10, 3))</f>
        <v>9.8309999999999995</v>
      </c>
      <c r="L86" s="299">
        <f>IF(Molenheike!G10="", "", ROUND(Molenheike!G10 / IF(AND(COUNT(Molenheike!$C10:G10) &lt;= 3, ISNUMBER($C86)), $C86, $D86) * 10, 3))</f>
        <v>9.1530000000000005</v>
      </c>
      <c r="M86" s="299">
        <f>IF(Molenheike!H10="", "", ROUND(Molenheike!H10 / IF(AND(COUNT(Molenheike!$C10:H10) &lt;= 3, ISNUMBER($C86)), $C86, $D86) * 10, 3))</f>
        <v>11.186</v>
      </c>
      <c r="N86" s="299" t="str">
        <f>IF(Molenheike!I10="", "", ROUND(Molenheike!I10 / IF(AND(COUNT(Molenheike!$C10:I10) &lt;= 3, ISNUMBER($C86)), $C86, $D86) * 10, 3))</f>
        <v/>
      </c>
      <c r="O86" s="299">
        <f>IF(Molenheike!J10="", "", ROUND(Molenheike!J10 / IF(AND(COUNT(Molenheike!$C10:J10) &lt;= 3, ISNUMBER($C86)), $C86, $D86) * 10, 3))</f>
        <v>7.1189999999999998</v>
      </c>
      <c r="P86" s="299" t="str">
        <f>IF(Molenheike!K10="", "", ROUND(Molenheike!K10 / IF(AND(COUNT(Molenheike!$C10:K10) &lt;= 3, ISNUMBER($C86)), $C86, $D86) * 10, 3))</f>
        <v/>
      </c>
      <c r="Q86" s="299" t="str">
        <f>IF(Molenheike!L10="", "", ROUND(Molenheike!L10 / IF(AND(COUNT(Molenheike!$C10:L10) &lt;= 3, ISNUMBER($C86)), $C86, $D86) * 10, 3))</f>
        <v/>
      </c>
      <c r="R86" s="299" t="str">
        <f>IF(Molenheike!M10="", "", ROUND(Molenheike!M10 / IF(AND(COUNT(Molenheike!$C10:M10) &lt;= 3, ISNUMBER($C86)), $C86, $D86) * 10, 3))</f>
        <v/>
      </c>
      <c r="S86" s="299" t="str">
        <f>IF(Molenheike!N10="", "", ROUND(Molenheike!N10 / IF(AND(COUNT(Molenheike!$C10:N10) &lt;= 3, ISNUMBER($C86)), $C86, $D86) * 10, 3))</f>
        <v/>
      </c>
      <c r="T86" s="299" t="str">
        <f>IF(Molenheike!O10="", "", ROUND(Molenheike!O10 / IF(AND(COUNT(Molenheike!$C10:O10) &lt;= 3, ISNUMBER($C86)), $C86, $D86) * 10, 3))</f>
        <v/>
      </c>
      <c r="U86" s="299" t="str">
        <f>IF(Molenheike!U10="", "", ROUND(Molenheike!U10 / IF(AND(COUNT(Molenheike!$C10:$O10,Molenheike!$U10:U10) &lt;= 3, ISNUMBER($C86)), $C86, $E86) * 10, 3))</f>
        <v/>
      </c>
      <c r="V86" s="299" t="str">
        <f>IF(Molenheike!V10="", "", ROUND(Molenheike!V10 / IF(AND(COUNT(Molenheike!$C10:$O10,Molenheike!$U10:V10) &lt;= 3, ISNUMBER($C86)), $C86, $E86) * 10, 3))</f>
        <v/>
      </c>
      <c r="W86" s="299" t="str">
        <f>IF(Molenheike!W10="", "", ROUND(Molenheike!W10 / IF(AND(COUNT(Molenheike!$C10:$O10,Molenheike!$U10:W10) &lt;= 3, ISNUMBER($C86)), $C86, $E86) * 10, 3))</f>
        <v/>
      </c>
      <c r="X86" s="299" t="str">
        <f>IF(Molenheike!X10="", "", ROUND(Molenheike!X10 / IF(AND(COUNT(Molenheike!$C10:$O10,Molenheike!$U10:X10) &lt;= 3, ISNUMBER($C86)), $C86, $E86) * 10, 3))</f>
        <v/>
      </c>
      <c r="Y86" s="299" t="str">
        <f>IF(Molenheike!Y10="", "", ROUND(Molenheike!Y10 / IF(AND(COUNT(Molenheike!$C10:$O10,Molenheike!$U10:Y10) &lt;= 3, ISNUMBER($C86)), $C86, $E86) * 10, 3))</f>
        <v/>
      </c>
      <c r="Z86" s="299" t="str">
        <f>IF(Molenheike!Z10="", "", ROUND(Molenheike!Z10 / IF(AND(COUNT(Molenheike!$C10:$O10,Molenheike!$U10:Z10) &lt;= 3, ISNUMBER($C86)), $C86, $E86) * 10, 3))</f>
        <v/>
      </c>
      <c r="AA86" s="299" t="str">
        <f>IF(Molenheike!AA10="", "", ROUND(Molenheike!AA10 / IF(AND(COUNT(Molenheike!$C10:$O10,Molenheike!$U10:AA10) &lt;= 3, ISNUMBER($C86)), $C86, $E86) * 10, 3))</f>
        <v/>
      </c>
      <c r="AB86" s="299" t="str">
        <f>IF(Molenheike!AB10="", "", ROUND(Molenheike!AB10 / IF(AND(COUNT(Molenheike!$C10:$O10,Molenheike!$U10:AB10) &lt;= 3, ISNUMBER($C86)), $C86, $E86) * 10, 3))</f>
        <v/>
      </c>
      <c r="AC86" s="299" t="str">
        <f>IF(Molenheike!AC10="", "", ROUND(Molenheike!AC10 / IF(AND(COUNT(Molenheike!$C10:$O10,Molenheike!$U10:AC10) &lt;= 3, ISNUMBER($C86)), $C86, $E86) * 10, 3))</f>
        <v/>
      </c>
      <c r="AD86" s="299" t="str">
        <f>IF(Molenheike!AD10="", "", ROUND(Molenheike!AD10 / IF(AND(COUNT(Molenheike!$C10:$O10,Molenheike!$U10:AD10) &lt;= 3, ISNUMBER($C86)), $C86, $E86) * 10, 3))</f>
        <v/>
      </c>
      <c r="AE86" s="299" t="str">
        <f>IF(Molenheike!AE10="", "", ROUND(Molenheike!AE10 / IF(AND(COUNT(Molenheike!$C10:$O10,Molenheike!$U10:AE10) &lt;= 3, ISNUMBER($C86)), $C86, $E86) * 10, 3))</f>
        <v/>
      </c>
      <c r="AF86" s="299" t="str">
        <f>IF(Molenheike!AF10="", "", ROUND(Molenheike!AF10 / IF(AND(COUNT(Molenheike!$C10:$O10,Molenheike!$U10:AF10) &lt;= 3, ISNUMBER($C86)), $C86, $E86) * 10, 3))</f>
        <v/>
      </c>
      <c r="AG86" s="299" t="str">
        <f>IF(Molenheike!AG10="", "", ROUND(Molenheike!AG10 / IF(AND(COUNT(Molenheike!$C10:$O10,Molenheike!$U10:AG10) &lt;= 3, ISNUMBER($C86)), $C86, $E86) * 10, 3))</f>
        <v/>
      </c>
    </row>
    <row r="87" spans="1:33" s="378" customFormat="1" ht="16.95" customHeight="1">
      <c r="A87" s="328">
        <f>IF(Molenheike!AM11=0, "", Molenheike!AM11)</f>
        <v>5</v>
      </c>
      <c r="B87" s="329" t="str">
        <f>Molenheike!A11</f>
        <v>Van Ginderen Willy</v>
      </c>
      <c r="C87" s="330" t="str">
        <f t="shared" si="8"/>
        <v/>
      </c>
      <c r="D87" s="331">
        <f>Molenheike!B11</f>
        <v>36</v>
      </c>
      <c r="E87" s="331">
        <f>Molenheike!T11</f>
        <v>36</v>
      </c>
      <c r="F87" s="297">
        <f>IF(Molenheike!AL11=0," ",SUM(H87:AG87))</f>
        <v>50</v>
      </c>
      <c r="G87" s="350"/>
      <c r="H87" s="299" t="str">
        <f>IF(Molenheike!C11="", "", ROUND(Molenheike!C11 / IF(AND(COUNT(Molenheike!$C11:C11) &lt;= 3, ISNUMBER($C87)), $C87, $D87) * 10, 3))</f>
        <v/>
      </c>
      <c r="I87" s="299">
        <f>IF(Molenheike!D11="", "", ROUND(Molenheike!D11 / IF(AND(COUNT(Molenheike!$C11:D11) &lt;= 3, ISNUMBER($C87)), $C87, $D87) * 10, 3))</f>
        <v>9.4440000000000008</v>
      </c>
      <c r="J87" s="299" t="str">
        <f>IF(Molenheike!E11="", "", ROUND(Molenheike!E11 / IF(AND(COUNT(Molenheike!$C11:E11) &lt;= 3, ISNUMBER($C87)), $C87, $D87) * 10, 3))</f>
        <v/>
      </c>
      <c r="K87" s="299">
        <f>IF(Molenheike!F11="", "", ROUND(Molenheike!F11 / IF(AND(COUNT(Molenheike!$C11:F11) &lt;= 3, ISNUMBER($C87)), $C87, $D87) * 10, 3))</f>
        <v>10.833</v>
      </c>
      <c r="L87" s="299" t="str">
        <f>IF(Molenheike!G11="", "", ROUND(Molenheike!G11 / IF(AND(COUNT(Molenheike!$C11:G11) &lt;= 3, ISNUMBER($C87)), $C87, $D87) * 10, 3))</f>
        <v/>
      </c>
      <c r="M87" s="299">
        <f>IF(Molenheike!H11="", "", ROUND(Molenheike!H11 / IF(AND(COUNT(Molenheike!$C11:H11) &lt;= 3, ISNUMBER($C87)), $C87, $D87) * 10, 3))</f>
        <v>8.6110000000000007</v>
      </c>
      <c r="N87" s="299">
        <f>IF(Molenheike!I11="", "", ROUND(Molenheike!I11 / IF(AND(COUNT(Molenheike!$C11:I11) &lt;= 3, ISNUMBER($C87)), $C87, $D87) * 10, 3))</f>
        <v>10.555999999999999</v>
      </c>
      <c r="O87" s="299">
        <f>IF(Molenheike!J11="", "", ROUND(Molenheike!J11 / IF(AND(COUNT(Molenheike!$C11:J11) &lt;= 3, ISNUMBER($C87)), $C87, $D87) * 10, 3))</f>
        <v>10.555999999999999</v>
      </c>
      <c r="P87" s="299" t="str">
        <f>IF(Molenheike!K11="", "", ROUND(Molenheike!K11 / IF(AND(COUNT(Molenheike!$C11:K11) &lt;= 3, ISNUMBER($C87)), $C87, $D87) * 10, 3))</f>
        <v/>
      </c>
      <c r="Q87" s="299" t="str">
        <f>IF(Molenheike!L11="", "", ROUND(Molenheike!L11 / IF(AND(COUNT(Molenheike!$C11:L11) &lt;= 3, ISNUMBER($C87)), $C87, $D87) * 10, 3))</f>
        <v/>
      </c>
      <c r="R87" s="299" t="str">
        <f>IF(Molenheike!M11="", "", ROUND(Molenheike!M11 / IF(AND(COUNT(Molenheike!$C11:M11) &lt;= 3, ISNUMBER($C87)), $C87, $D87) * 10, 3))</f>
        <v/>
      </c>
      <c r="S87" s="299" t="str">
        <f>IF(Molenheike!N11="", "", ROUND(Molenheike!N11 / IF(AND(COUNT(Molenheike!$C11:N11) &lt;= 3, ISNUMBER($C87)), $C87, $D87) * 10, 3))</f>
        <v/>
      </c>
      <c r="T87" s="299" t="str">
        <f>IF(Molenheike!O11="", "", ROUND(Molenheike!O11 / IF(AND(COUNT(Molenheike!$C11:O11) &lt;= 3, ISNUMBER($C87)), $C87, $D87) * 10, 3))</f>
        <v/>
      </c>
      <c r="U87" s="299" t="str">
        <f>IF(Molenheike!U11="", "", ROUND(Molenheike!U11 / IF(AND(COUNT(Molenheike!$C11:$O11,Molenheike!$U11:U11) &lt;= 3, ISNUMBER($C87)), $C87, $E87) * 10, 3))</f>
        <v/>
      </c>
      <c r="V87" s="299" t="str">
        <f>IF(Molenheike!V11="", "", ROUND(Molenheike!V11 / IF(AND(COUNT(Molenheike!$C11:$O11,Molenheike!$U11:V11) &lt;= 3, ISNUMBER($C87)), $C87, $E87) * 10, 3))</f>
        <v/>
      </c>
      <c r="W87" s="299" t="str">
        <f>IF(Molenheike!W11="", "", ROUND(Molenheike!W11 / IF(AND(COUNT(Molenheike!$C11:$O11,Molenheike!$U11:W11) &lt;= 3, ISNUMBER($C87)), $C87, $E87) * 10, 3))</f>
        <v/>
      </c>
      <c r="X87" s="299" t="str">
        <f>IF(Molenheike!X11="", "", ROUND(Molenheike!X11 / IF(AND(COUNT(Molenheike!$C11:$O11,Molenheike!$U11:X11) &lt;= 3, ISNUMBER($C87)), $C87, $E87) * 10, 3))</f>
        <v/>
      </c>
      <c r="Y87" s="299" t="str">
        <f>IF(Molenheike!Y11="", "", ROUND(Molenheike!Y11 / IF(AND(COUNT(Molenheike!$C11:$O11,Molenheike!$U11:Y11) &lt;= 3, ISNUMBER($C87)), $C87, $E87) * 10, 3))</f>
        <v/>
      </c>
      <c r="Z87" s="299" t="str">
        <f>IF(Molenheike!Z11="", "", ROUND(Molenheike!Z11 / IF(AND(COUNT(Molenheike!$C11:$O11,Molenheike!$U11:Z11) &lt;= 3, ISNUMBER($C87)), $C87, $E87) * 10, 3))</f>
        <v/>
      </c>
      <c r="AA87" s="299" t="str">
        <f>IF(Molenheike!AA11="", "", ROUND(Molenheike!AA11 / IF(AND(COUNT(Molenheike!$C11:$O11,Molenheike!$U11:AA11) &lt;= 3, ISNUMBER($C87)), $C87, $E87) * 10, 3))</f>
        <v/>
      </c>
      <c r="AB87" s="299" t="str">
        <f>IF(Molenheike!AB11="", "", ROUND(Molenheike!AB11 / IF(AND(COUNT(Molenheike!$C11:$O11,Molenheike!$U11:AB11) &lt;= 3, ISNUMBER($C87)), $C87, $E87) * 10, 3))</f>
        <v/>
      </c>
      <c r="AC87" s="299" t="str">
        <f>IF(Molenheike!AC11="", "", ROUND(Molenheike!AC11 / IF(AND(COUNT(Molenheike!$C11:$O11,Molenheike!$U11:AC11) &lt;= 3, ISNUMBER($C87)), $C87, $E87) * 10, 3))</f>
        <v/>
      </c>
      <c r="AD87" s="299" t="str">
        <f>IF(Molenheike!AD11="", "", ROUND(Molenheike!AD11 / IF(AND(COUNT(Molenheike!$C11:$O11,Molenheike!$U11:AD11) &lt;= 3, ISNUMBER($C87)), $C87, $E87) * 10, 3))</f>
        <v/>
      </c>
      <c r="AE87" s="299" t="str">
        <f>IF(Molenheike!AE11="", "", ROUND(Molenheike!AE11 / IF(AND(COUNT(Molenheike!$C11:$O11,Molenheike!$U11:AE11) &lt;= 3, ISNUMBER($C87)), $C87, $E87) * 10, 3))</f>
        <v/>
      </c>
      <c r="AF87" s="299" t="str">
        <f>IF(Molenheike!AF11="", "", ROUND(Molenheike!AF11 / IF(AND(COUNT(Molenheike!$C11:$O11,Molenheike!$U11:AF11) &lt;= 3, ISNUMBER($C87)), $C87, $E87) * 10, 3))</f>
        <v/>
      </c>
      <c r="AG87" s="299" t="str">
        <f>IF(Molenheike!AG11="", "", ROUND(Molenheike!AG11 / IF(AND(COUNT(Molenheike!$C11:$O11,Molenheike!$U11:AG11) &lt;= 3, ISNUMBER($C87)), $C87, $E87) * 10, 3))</f>
        <v/>
      </c>
    </row>
    <row r="88" spans="1:33" s="378" customFormat="1" ht="16.95" customHeight="1">
      <c r="A88" s="328">
        <f>IF(Molenheike!AM12=0, "", Molenheike!AM12)</f>
        <v>3</v>
      </c>
      <c r="B88" s="411" t="str">
        <f>Molenheike!A12</f>
        <v>Vanhulle Gerit [NS 20]</v>
      </c>
      <c r="C88" s="304">
        <f t="shared" si="8"/>
        <v>20</v>
      </c>
      <c r="D88" s="304">
        <f>Molenheike!B12</f>
        <v>15</v>
      </c>
      <c r="E88" s="304">
        <f>Molenheike!T12</f>
        <v>15</v>
      </c>
      <c r="F88" s="297">
        <f>IF(Molenheike!AL12=0," ",SUM(H88:AG88))</f>
        <v>12</v>
      </c>
      <c r="G88" s="350"/>
      <c r="H88" s="447">
        <f>IF(Molenheike!C12="", "", ROUND(Molenheike!C12 / IF(AND(COUNT(Molenheike!$C12:C12) &lt;= 3, ISNUMBER($C88)), $C88, $D88) * 10, 3))</f>
        <v>3</v>
      </c>
      <c r="I88" s="447">
        <f>IF(Molenheike!D12="", "", ROUND(Molenheike!D12 / IF(AND(COUNT(Molenheike!$C12:D12) &lt;= 3, ISNUMBER($C88)), $C88, $D88) * 10, 3))</f>
        <v>4.5</v>
      </c>
      <c r="J88" s="299" t="str">
        <f>IF(Molenheike!E12="", "", ROUND(Molenheike!E12 / IF(AND(COUNT(Molenheike!$C12:E12) &lt;= 3, ISNUMBER($C88)), $C88, $D88) * 10, 3))</f>
        <v/>
      </c>
      <c r="K88" s="299" t="str">
        <f>IF(Molenheike!F12="", "", ROUND(Molenheike!F12 / IF(AND(COUNT(Molenheike!$C12:F12) &lt;= 3, ISNUMBER($C88)), $C88, $D88) * 10, 3))</f>
        <v/>
      </c>
      <c r="L88" s="447">
        <f>IF(Molenheike!G12="", "", ROUND(Molenheike!G12 / IF(AND(COUNT(Molenheike!$C12:G12) &lt;= 3, ISNUMBER($C88)), $C88, $D88) * 10, 3))</f>
        <v>4.5</v>
      </c>
      <c r="M88" s="299" t="str">
        <f>IF(Molenheike!H12="", "", ROUND(Molenheike!H12 / IF(AND(COUNT(Molenheike!$C12:H12) &lt;= 3, ISNUMBER($C88)), $C88, $D88) * 10, 3))</f>
        <v/>
      </c>
      <c r="N88" s="299" t="str">
        <f>IF(Molenheike!I12="", "", ROUND(Molenheike!I12 / IF(AND(COUNT(Molenheike!$C12:I12) &lt;= 3, ISNUMBER($C88)), $C88, $D88) * 10, 3))</f>
        <v/>
      </c>
      <c r="O88" s="299" t="str">
        <f>IF(Molenheike!J12="", "", ROUND(Molenheike!J12 / IF(AND(COUNT(Molenheike!$C12:J12) &lt;= 3, ISNUMBER($C88)), $C88, $D88) * 10, 3))</f>
        <v/>
      </c>
      <c r="P88" s="299" t="str">
        <f>IF(Molenheike!K12="", "", ROUND(Molenheike!K12 / IF(AND(COUNT(Molenheike!$C12:K12) &lt;= 3, ISNUMBER($C88)), $C88, $D88) * 10, 3))</f>
        <v/>
      </c>
      <c r="Q88" s="299" t="str">
        <f>IF(Molenheike!L12="", "", ROUND(Molenheike!L12 / IF(AND(COUNT(Molenheike!$C12:L12) &lt;= 3, ISNUMBER($C88)), $C88, $D88) * 10, 3))</f>
        <v/>
      </c>
      <c r="R88" s="299" t="str">
        <f>IF(Molenheike!M12="", "", ROUND(Molenheike!M12 / IF(AND(COUNT(Molenheike!$C12:M12) &lt;= 3, ISNUMBER($C88)), $C88, $D88) * 10, 3))</f>
        <v/>
      </c>
      <c r="S88" s="299" t="str">
        <f>IF(Molenheike!N12="", "", ROUND(Molenheike!N12 / IF(AND(COUNT(Molenheike!$C12:N12) &lt;= 3, ISNUMBER($C88)), $C88, $D88) * 10, 3))</f>
        <v/>
      </c>
      <c r="T88" s="299" t="str">
        <f>IF(Molenheike!O12="", "", ROUND(Molenheike!O12 / IF(AND(COUNT(Molenheike!$C12:O12) &lt;= 3, ISNUMBER($C88)), $C88, $D88) * 10, 3))</f>
        <v/>
      </c>
      <c r="U88" s="299" t="str">
        <f>IF(Molenheike!U12="", "", ROUND(Molenheike!U12 / IF(AND(COUNT(Molenheike!$C12:$O12,Molenheike!$U12:U12) &lt;= 3, ISNUMBER($C88)), $C88, $E88) * 10, 3))</f>
        <v/>
      </c>
      <c r="V88" s="299" t="str">
        <f>IF(Molenheike!V12="", "", ROUND(Molenheike!V12 / IF(AND(COUNT(Molenheike!$C12:$O12,Molenheike!$U12:V12) &lt;= 3, ISNUMBER($C88)), $C88, $E88) * 10, 3))</f>
        <v/>
      </c>
      <c r="W88" s="299" t="str">
        <f>IF(Molenheike!W12="", "", ROUND(Molenheike!W12 / IF(AND(COUNT(Molenheike!$C12:$O12,Molenheike!$U12:W12) &lt;= 3, ISNUMBER($C88)), $C88, $E88) * 10, 3))</f>
        <v/>
      </c>
      <c r="X88" s="299" t="str">
        <f>IF(Molenheike!X12="", "", ROUND(Molenheike!X12 / IF(AND(COUNT(Molenheike!$C12:$O12,Molenheike!$U12:X12) &lt;= 3, ISNUMBER($C88)), $C88, $E88) * 10, 3))</f>
        <v/>
      </c>
      <c r="Y88" s="299" t="str">
        <f>IF(Molenheike!Y12="", "", ROUND(Molenheike!Y12 / IF(AND(COUNT(Molenheike!$C12:$O12,Molenheike!$U12:Y12) &lt;= 3, ISNUMBER($C88)), $C88, $E88) * 10, 3))</f>
        <v/>
      </c>
      <c r="Z88" s="299" t="str">
        <f>IF(Molenheike!Z12="", "", ROUND(Molenheike!Z12 / IF(AND(COUNT(Molenheike!$C12:$O12,Molenheike!$U12:Z12) &lt;= 3, ISNUMBER($C88)), $C88, $E88) * 10, 3))</f>
        <v/>
      </c>
      <c r="AA88" s="299" t="str">
        <f>IF(Molenheike!AA12="", "", ROUND(Molenheike!AA12 / IF(AND(COUNT(Molenheike!$C12:$O12,Molenheike!$U12:AA12) &lt;= 3, ISNUMBER($C88)), $C88, $E88) * 10, 3))</f>
        <v/>
      </c>
      <c r="AB88" s="299" t="str">
        <f>IF(Molenheike!AB12="", "", ROUND(Molenheike!AB12 / IF(AND(COUNT(Molenheike!$C12:$O12,Molenheike!$U12:AB12) &lt;= 3, ISNUMBER($C88)), $C88, $E88) * 10, 3))</f>
        <v/>
      </c>
      <c r="AC88" s="299" t="str">
        <f>IF(Molenheike!AC12="", "", ROUND(Molenheike!AC12 / IF(AND(COUNT(Molenheike!$C12:$O12,Molenheike!$U12:AC12) &lt;= 3, ISNUMBER($C88)), $C88, $E88) * 10, 3))</f>
        <v/>
      </c>
      <c r="AD88" s="299" t="str">
        <f>IF(Molenheike!AD12="", "", ROUND(Molenheike!AD12 / IF(AND(COUNT(Molenheike!$C12:$O12,Molenheike!$U12:AD12) &lt;= 3, ISNUMBER($C88)), $C88, $E88) * 10, 3))</f>
        <v/>
      </c>
      <c r="AE88" s="299" t="str">
        <f>IF(Molenheike!AE12="", "", ROUND(Molenheike!AE12 / IF(AND(COUNT(Molenheike!$C12:$O12,Molenheike!$U12:AE12) &lt;= 3, ISNUMBER($C88)), $C88, $E88) * 10, 3))</f>
        <v/>
      </c>
      <c r="AF88" s="299" t="str">
        <f>IF(Molenheike!AF12="", "", ROUND(Molenheike!AF12 / IF(AND(COUNT(Molenheike!$C12:$O12,Molenheike!$U12:AF12) &lt;= 3, ISNUMBER($C88)), $C88, $E88) * 10, 3))</f>
        <v/>
      </c>
      <c r="AG88" s="299" t="str">
        <f>IF(Molenheike!AG12="", "", ROUND(Molenheike!AG12 / IF(AND(COUNT(Molenheike!$C12:$O12,Molenheike!$U12:AG12) &lt;= 3, ISNUMBER($C88)), $C88, $E88) * 10, 3))</f>
        <v/>
      </c>
    </row>
    <row r="89" spans="1:33" s="378" customFormat="1" ht="16.95" customHeight="1">
      <c r="A89" s="328">
        <f>IF(Molenheike!AM13=0, "", Molenheike!AM13)</f>
        <v>3</v>
      </c>
      <c r="B89" s="412" t="str">
        <f>Molenheike!A13</f>
        <v>Vanhulle Luc [NS 20]</v>
      </c>
      <c r="C89" s="351">
        <f t="shared" si="8"/>
        <v>20</v>
      </c>
      <c r="D89" s="351">
        <f>Molenheike!B13</f>
        <v>28</v>
      </c>
      <c r="E89" s="351">
        <f>Molenheike!T13</f>
        <v>28</v>
      </c>
      <c r="F89" s="297">
        <f>IF(Molenheike!AL13=0," ",SUM(H89:AG89))</f>
        <v>41.5</v>
      </c>
      <c r="G89" s="350"/>
      <c r="H89" s="299" t="str">
        <f>IF(Molenheike!C13="", "", ROUND(Molenheike!C13 / IF(AND(COUNT(Molenheike!$C13:C13) &lt;= 3, ISNUMBER($C89)), $C89, $D89) * 10, 3))</f>
        <v/>
      </c>
      <c r="I89" s="299" t="str">
        <f>IF(Molenheike!D13="", "", ROUND(Molenheike!D13 / IF(AND(COUNT(Molenheike!$C13:D13) &lt;= 3, ISNUMBER($C89)), $C89, $D89) * 10, 3))</f>
        <v/>
      </c>
      <c r="J89" s="299" t="str">
        <f>IF(Molenheike!E13="", "", ROUND(Molenheike!E13 / IF(AND(COUNT(Molenheike!$C13:E13) &lt;= 3, ISNUMBER($C89)), $C89, $D89) * 10, 3))</f>
        <v/>
      </c>
      <c r="K89" s="447">
        <f>IF(Molenheike!F13="", "", ROUND(Molenheike!F13 / IF(AND(COUNT(Molenheike!$C13:F13) &lt;= 3, ISNUMBER($C89)), $C89, $D89) * 10, 3))</f>
        <v>8</v>
      </c>
      <c r="L89" s="299" t="str">
        <f>IF(Molenheike!G13="", "", ROUND(Molenheike!G13 / IF(AND(COUNT(Molenheike!$C13:G13) &lt;= 3, ISNUMBER($C89)), $C89, $D89) * 10, 3))</f>
        <v/>
      </c>
      <c r="M89" s="447">
        <f>IF(Molenheike!H13="", "", ROUND(Molenheike!H13 / IF(AND(COUNT(Molenheike!$C13:H13) &lt;= 3, ISNUMBER($C89)), $C89, $D89) * 10, 3))</f>
        <v>21.5</v>
      </c>
      <c r="N89" s="299" t="str">
        <f>IF(Molenheike!I13="", "", ROUND(Molenheike!I13 / IF(AND(COUNT(Molenheike!$C13:I13) &lt;= 3, ISNUMBER($C89)), $C89, $D89) * 10, 3))</f>
        <v/>
      </c>
      <c r="O89" s="447">
        <f>IF(Molenheike!J13="", "", ROUND(Molenheike!J13 / IF(AND(COUNT(Molenheike!$C13:J13) &lt;= 3, ISNUMBER($C89)), $C89, $D89) * 10, 3))</f>
        <v>12</v>
      </c>
      <c r="P89" s="299" t="str">
        <f>IF(Molenheike!K13="", "", ROUND(Molenheike!K13 / IF(AND(COUNT(Molenheike!$C13:K13) &lt;= 3, ISNUMBER($C89)), $C89, $D89) * 10, 3))</f>
        <v/>
      </c>
      <c r="Q89" s="299" t="str">
        <f>IF(Molenheike!L13="", "", ROUND(Molenheike!L13 / IF(AND(COUNT(Molenheike!$C13:L13) &lt;= 3, ISNUMBER($C89)), $C89, $D89) * 10, 3))</f>
        <v/>
      </c>
      <c r="R89" s="299" t="str">
        <f>IF(Molenheike!M13="", "", ROUND(Molenheike!M13 / IF(AND(COUNT(Molenheike!$C13:M13) &lt;= 3, ISNUMBER($C89)), $C89, $D89) * 10, 3))</f>
        <v/>
      </c>
      <c r="S89" s="299" t="str">
        <f>IF(Molenheike!N13="", "", ROUND(Molenheike!N13 / IF(AND(COUNT(Molenheike!$C13:N13) &lt;= 3, ISNUMBER($C89)), $C89, $D89) * 10, 3))</f>
        <v/>
      </c>
      <c r="T89" s="299" t="str">
        <f>IF(Molenheike!O13="", "", ROUND(Molenheike!O13 / IF(AND(COUNT(Molenheike!$C13:O13) &lt;= 3, ISNUMBER($C89)), $C89, $D89) * 10, 3))</f>
        <v/>
      </c>
      <c r="U89" s="299" t="str">
        <f>IF(Molenheike!U13="", "", ROUND(Molenheike!U13 / IF(AND(COUNT(Molenheike!$C13:$O13,Molenheike!$U13:U13) &lt;= 3, ISNUMBER($C89)), $C89, $E89) * 10, 3))</f>
        <v/>
      </c>
      <c r="V89" s="299" t="str">
        <f>IF(Molenheike!V13="", "", ROUND(Molenheike!V13 / IF(AND(COUNT(Molenheike!$C13:$O13,Molenheike!$U13:V13) &lt;= 3, ISNUMBER($C89)), $C89, $E89) * 10, 3))</f>
        <v/>
      </c>
      <c r="W89" s="299" t="str">
        <f>IF(Molenheike!W13="", "", ROUND(Molenheike!W13 / IF(AND(COUNT(Molenheike!$C13:$O13,Molenheike!$U13:W13) &lt;= 3, ISNUMBER($C89)), $C89, $E89) * 10, 3))</f>
        <v/>
      </c>
      <c r="X89" s="299" t="str">
        <f>IF(Molenheike!X13="", "", ROUND(Molenheike!X13 / IF(AND(COUNT(Molenheike!$C13:$O13,Molenheike!$U13:X13) &lt;= 3, ISNUMBER($C89)), $C89, $E89) * 10, 3))</f>
        <v/>
      </c>
      <c r="Y89" s="299" t="str">
        <f>IF(Molenheike!Y13="", "", ROUND(Molenheike!Y13 / IF(AND(COUNT(Molenheike!$C13:$O13,Molenheike!$U13:Y13) &lt;= 3, ISNUMBER($C89)), $C89, $E89) * 10, 3))</f>
        <v/>
      </c>
      <c r="Z89" s="299" t="str">
        <f>IF(Molenheike!Z13="", "", ROUND(Molenheike!Z13 / IF(AND(COUNT(Molenheike!$C13:$O13,Molenheike!$U13:Z13) &lt;= 3, ISNUMBER($C89)), $C89, $E89) * 10, 3))</f>
        <v/>
      </c>
      <c r="AA89" s="299" t="str">
        <f>IF(Molenheike!AA13="", "", ROUND(Molenheike!AA13 / IF(AND(COUNT(Molenheike!$C13:$O13,Molenheike!$U13:AA13) &lt;= 3, ISNUMBER($C89)), $C89, $E89) * 10, 3))</f>
        <v/>
      </c>
      <c r="AB89" s="299" t="str">
        <f>IF(Molenheike!AB13="", "", ROUND(Molenheike!AB13 / IF(AND(COUNT(Molenheike!$C13:$O13,Molenheike!$U13:AB13) &lt;= 3, ISNUMBER($C89)), $C89, $E89) * 10, 3))</f>
        <v/>
      </c>
      <c r="AC89" s="299" t="str">
        <f>IF(Molenheike!AC13="", "", ROUND(Molenheike!AC13 / IF(AND(COUNT(Molenheike!$C13:$O13,Molenheike!$U13:AC13) &lt;= 3, ISNUMBER($C89)), $C89, $E89) * 10, 3))</f>
        <v/>
      </c>
      <c r="AD89" s="299" t="str">
        <f>IF(Molenheike!AD13="", "", ROUND(Molenheike!AD13 / IF(AND(COUNT(Molenheike!$C13:$O13,Molenheike!$U13:AD13) &lt;= 3, ISNUMBER($C89)), $C89, $E89) * 10, 3))</f>
        <v/>
      </c>
      <c r="AE89" s="299" t="str">
        <f>IF(Molenheike!AE13="", "", ROUND(Molenheike!AE13 / IF(AND(COUNT(Molenheike!$C13:$O13,Molenheike!$U13:AE13) &lt;= 3, ISNUMBER($C89)), $C89, $E89) * 10, 3))</f>
        <v/>
      </c>
      <c r="AF89" s="299" t="str">
        <f>IF(Molenheike!AF13="", "", ROUND(Molenheike!AF13 / IF(AND(COUNT(Molenheike!$C13:$O13,Molenheike!$U13:AF13) &lt;= 3, ISNUMBER($C89)), $C89, $E89) * 10, 3))</f>
        <v/>
      </c>
      <c r="AG89" s="299" t="str">
        <f>IF(Molenheike!AG13="", "", ROUND(Molenheike!AG13 / IF(AND(COUNT(Molenheike!$C13:$O13,Molenheike!$U13:AG13) &lt;= 3, ISNUMBER($C89)), $C89, $E89) * 10, 3))</f>
        <v/>
      </c>
    </row>
    <row r="90" spans="1:33" s="378" customFormat="1" ht="16.95" customHeight="1">
      <c r="A90" s="328" t="str">
        <f>IF(Molenheike!AM14=0, "", Molenheike!AM14)</f>
        <v/>
      </c>
      <c r="B90" s="351">
        <f>Molenheike!A14</f>
        <v>0</v>
      </c>
      <c r="C90" s="351" t="str">
        <f t="shared" si="8"/>
        <v/>
      </c>
      <c r="D90" s="351">
        <f>Molenheike!B14</f>
        <v>0</v>
      </c>
      <c r="E90" s="351">
        <f>Molenheike!T14</f>
        <v>0</v>
      </c>
      <c r="F90" s="297" t="str">
        <f>IF(Molenheike!AL14=0," ",SUM(H90:AG90))</f>
        <v xml:space="preserve"> </v>
      </c>
      <c r="G90" s="350"/>
      <c r="H90" s="299" t="str">
        <f>IF(Molenheike!C14="", "", ROUND(Molenheike!C14 / IF(AND(COUNT(Molenheike!$C14:C14) &lt;= 3, ISNUMBER($C90)), $C90, $D90) * 10, 3))</f>
        <v/>
      </c>
      <c r="I90" s="299" t="str">
        <f>IF(Molenheike!D14="", "", ROUND(Molenheike!D14 / IF(AND(COUNT(Molenheike!$C14:D14) &lt;= 3, ISNUMBER($C90)), $C90, $D90) * 10, 3))</f>
        <v/>
      </c>
      <c r="J90" s="299" t="str">
        <f>IF(Molenheike!E14="", "", ROUND(Molenheike!E14 / IF(AND(COUNT(Molenheike!$C14:E14) &lt;= 3, ISNUMBER($C90)), $C90, $D90) * 10, 3))</f>
        <v/>
      </c>
      <c r="K90" s="299" t="str">
        <f>IF(Molenheike!F14="", "", ROUND(Molenheike!F14 / IF(AND(COUNT(Molenheike!$C14:F14) &lt;= 3, ISNUMBER($C90)), $C90, $D90) * 10, 3))</f>
        <v/>
      </c>
      <c r="L90" s="299" t="str">
        <f>IF(Molenheike!G14="", "", ROUND(Molenheike!G14 / IF(AND(COUNT(Molenheike!$C14:G14) &lt;= 3, ISNUMBER($C90)), $C90, $D90) * 10, 3))</f>
        <v/>
      </c>
      <c r="M90" s="299" t="str">
        <f>IF(Molenheike!H14="", "", ROUND(Molenheike!H14 / IF(AND(COUNT(Molenheike!$C14:H14) &lt;= 3, ISNUMBER($C90)), $C90, $D90) * 10, 3))</f>
        <v/>
      </c>
      <c r="N90" s="299" t="str">
        <f>IF(Molenheike!I14="", "", ROUND(Molenheike!I14 / IF(AND(COUNT(Molenheike!$C14:I14) &lt;= 3, ISNUMBER($C90)), $C90, $D90) * 10, 3))</f>
        <v/>
      </c>
      <c r="O90" s="299" t="str">
        <f>IF(Molenheike!J14="", "", ROUND(Molenheike!J14 / IF(AND(COUNT(Molenheike!$C14:J14) &lt;= 3, ISNUMBER($C90)), $C90, $D90) * 10, 3))</f>
        <v/>
      </c>
      <c r="P90" s="299" t="str">
        <f>IF(Molenheike!K14="", "", ROUND(Molenheike!K14 / IF(AND(COUNT(Molenheike!$C14:K14) &lt;= 3, ISNUMBER($C90)), $C90, $D90) * 10, 3))</f>
        <v/>
      </c>
      <c r="Q90" s="299" t="str">
        <f>IF(Molenheike!L14="", "", ROUND(Molenheike!L14 / IF(AND(COUNT(Molenheike!$C14:L14) &lt;= 3, ISNUMBER($C90)), $C90, $D90) * 10, 3))</f>
        <v/>
      </c>
      <c r="R90" s="299" t="str">
        <f>IF(Molenheike!M14="", "", ROUND(Molenheike!M14 / IF(AND(COUNT(Molenheike!$C14:M14) &lt;= 3, ISNUMBER($C90)), $C90, $D90) * 10, 3))</f>
        <v/>
      </c>
      <c r="S90" s="299" t="str">
        <f>IF(Molenheike!N14="", "", ROUND(Molenheike!N14 / IF(AND(COUNT(Molenheike!$C14:N14) &lt;= 3, ISNUMBER($C90)), $C90, $D90) * 10, 3))</f>
        <v/>
      </c>
      <c r="T90" s="299" t="str">
        <f>IF(Molenheike!O14="", "", ROUND(Molenheike!O14 / IF(AND(COUNT(Molenheike!$C14:O14) &lt;= 3, ISNUMBER($C90)), $C90, $D90) * 10, 3))</f>
        <v/>
      </c>
      <c r="U90" s="299" t="str">
        <f>IF(Molenheike!U14="", "", ROUND(Molenheike!U14 / IF(AND(COUNT(Molenheike!$C14:$O14,Molenheike!$U14:U14) &lt;= 3, ISNUMBER($C90)), $C90, $E90) * 10, 3))</f>
        <v/>
      </c>
      <c r="V90" s="299" t="str">
        <f>IF(Molenheike!V14="", "", ROUND(Molenheike!V14 / IF(AND(COUNT(Molenheike!$C14:$O14,Molenheike!$U14:V14) &lt;= 3, ISNUMBER($C90)), $C90, $E90) * 10, 3))</f>
        <v/>
      </c>
      <c r="W90" s="299" t="str">
        <f>IF(Molenheike!W14="", "", ROUND(Molenheike!W14 / IF(AND(COUNT(Molenheike!$C14:$O14,Molenheike!$U14:W14) &lt;= 3, ISNUMBER($C90)), $C90, $E90) * 10, 3))</f>
        <v/>
      </c>
      <c r="X90" s="299" t="str">
        <f>IF(Molenheike!X14="", "", ROUND(Molenheike!X14 / IF(AND(COUNT(Molenheike!$C14:$O14,Molenheike!$U14:X14) &lt;= 3, ISNUMBER($C90)), $C90, $E90) * 10, 3))</f>
        <v/>
      </c>
      <c r="Y90" s="299" t="str">
        <f>IF(Molenheike!Y14="", "", ROUND(Molenheike!Y14 / IF(AND(COUNT(Molenheike!$C14:$O14,Molenheike!$U14:Y14) &lt;= 3, ISNUMBER($C90)), $C90, $E90) * 10, 3))</f>
        <v/>
      </c>
      <c r="Z90" s="299" t="str">
        <f>IF(Molenheike!Z14="", "", ROUND(Molenheike!Z14 / IF(AND(COUNT(Molenheike!$C14:$O14,Molenheike!$U14:Z14) &lt;= 3, ISNUMBER($C90)), $C90, $E90) * 10, 3))</f>
        <v/>
      </c>
      <c r="AA90" s="299" t="str">
        <f>IF(Molenheike!AA14="", "", ROUND(Molenheike!AA14 / IF(AND(COUNT(Molenheike!$C14:$O14,Molenheike!$U14:AA14) &lt;= 3, ISNUMBER($C90)), $C90, $E90) * 10, 3))</f>
        <v/>
      </c>
      <c r="AB90" s="299" t="str">
        <f>IF(Molenheike!AB14="", "", ROUND(Molenheike!AB14 / IF(AND(COUNT(Molenheike!$C14:$O14,Molenheike!$U14:AB14) &lt;= 3, ISNUMBER($C90)), $C90, $E90) * 10, 3))</f>
        <v/>
      </c>
      <c r="AC90" s="299" t="str">
        <f>IF(Molenheike!AC14="", "", ROUND(Molenheike!AC14 / IF(AND(COUNT(Molenheike!$C14:$O14,Molenheike!$U14:AC14) &lt;= 3, ISNUMBER($C90)), $C90, $E90) * 10, 3))</f>
        <v/>
      </c>
      <c r="AD90" s="299" t="str">
        <f>IF(Molenheike!AD14="", "", ROUND(Molenheike!AD14 / IF(AND(COUNT(Molenheike!$C14:$O14,Molenheike!$U14:AD14) &lt;= 3, ISNUMBER($C90)), $C90, $E90) * 10, 3))</f>
        <v/>
      </c>
      <c r="AE90" s="299" t="str">
        <f>IF(Molenheike!AE14="", "", ROUND(Molenheike!AE14 / IF(AND(COUNT(Molenheike!$C14:$O14,Molenheike!$U14:AE14) &lt;= 3, ISNUMBER($C90)), $C90, $E90) * 10, 3))</f>
        <v/>
      </c>
      <c r="AF90" s="299" t="str">
        <f>IF(Molenheike!AF14="", "", ROUND(Molenheike!AF14 / IF(AND(COUNT(Molenheike!$C14:$O14,Molenheike!$U14:AF14) &lt;= 3, ISNUMBER($C90)), $C90, $E90) * 10, 3))</f>
        <v/>
      </c>
      <c r="AG90" s="299" t="str">
        <f>IF(Molenheike!AG14="", "", ROUND(Molenheike!AG14 / IF(AND(COUNT(Molenheike!$C14:$O14,Molenheike!$U14:AG14) &lt;= 3, ISNUMBER($C90)), $C90, $E90) * 10, 3))</f>
        <v/>
      </c>
    </row>
    <row r="91" spans="1:33" s="378" customFormat="1" ht="16.95" customHeight="1">
      <c r="A91" s="328" t="str">
        <f>IF(Molenheike!AM15=0, "", Molenheike!AM15)</f>
        <v/>
      </c>
      <c r="B91" s="351">
        <f>Molenheike!A15</f>
        <v>0</v>
      </c>
      <c r="C91" s="351" t="str">
        <f t="shared" si="8"/>
        <v/>
      </c>
      <c r="D91" s="351">
        <f>Molenheike!B15</f>
        <v>0</v>
      </c>
      <c r="E91" s="351">
        <f>Molenheike!T15</f>
        <v>0</v>
      </c>
      <c r="F91" s="297" t="str">
        <f>IF(Molenheike!AL15=0," ",SUM(H91:AG91))</f>
        <v xml:space="preserve"> </v>
      </c>
      <c r="G91" s="350"/>
      <c r="H91" s="299" t="str">
        <f>IF(Molenheike!C15="", "", ROUND(Molenheike!C15 / IF(AND(COUNT(Molenheike!$C15:C15) &lt;= 3, ISNUMBER($C91)), $C91, $D91) * 10, 3))</f>
        <v/>
      </c>
      <c r="I91" s="299" t="str">
        <f>IF(Molenheike!D15="", "", ROUND(Molenheike!D15 / IF(AND(COUNT(Molenheike!$C15:D15) &lt;= 3, ISNUMBER($C91)), $C91, $D91) * 10, 3))</f>
        <v/>
      </c>
      <c r="J91" s="299" t="str">
        <f>IF(Molenheike!E15="", "", ROUND(Molenheike!E15 / IF(AND(COUNT(Molenheike!$C15:E15) &lt;= 3, ISNUMBER($C91)), $C91, $D91) * 10, 3))</f>
        <v/>
      </c>
      <c r="K91" s="299" t="str">
        <f>IF(Molenheike!F15="", "", ROUND(Molenheike!F15 / IF(AND(COUNT(Molenheike!$C15:F15) &lt;= 3, ISNUMBER($C91)), $C91, $D91) * 10, 3))</f>
        <v/>
      </c>
      <c r="L91" s="299" t="str">
        <f>IF(Molenheike!G15="", "", ROUND(Molenheike!G15 / IF(AND(COUNT(Molenheike!$C15:G15) &lt;= 3, ISNUMBER($C91)), $C91, $D91) * 10, 3))</f>
        <v/>
      </c>
      <c r="M91" s="299" t="str">
        <f>IF(Molenheike!H15="", "", ROUND(Molenheike!H15 / IF(AND(COUNT(Molenheike!$C15:H15) &lt;= 3, ISNUMBER($C91)), $C91, $D91) * 10, 3))</f>
        <v/>
      </c>
      <c r="N91" s="299" t="str">
        <f>IF(Molenheike!I15="", "", ROUND(Molenheike!I15 / IF(AND(COUNT(Molenheike!$C15:I15) &lt;= 3, ISNUMBER($C91)), $C91, $D91) * 10, 3))</f>
        <v/>
      </c>
      <c r="O91" s="299" t="str">
        <f>IF(Molenheike!J15="", "", ROUND(Molenheike!J15 / IF(AND(COUNT(Molenheike!$C15:J15) &lt;= 3, ISNUMBER($C91)), $C91, $D91) * 10, 3))</f>
        <v/>
      </c>
      <c r="P91" s="299" t="str">
        <f>IF(Molenheike!K15="", "", ROUND(Molenheike!K15 / IF(AND(COUNT(Molenheike!$C15:K15) &lt;= 3, ISNUMBER($C91)), $C91, $D91) * 10, 3))</f>
        <v/>
      </c>
      <c r="Q91" s="299" t="str">
        <f>IF(Molenheike!L15="", "", ROUND(Molenheike!L15 / IF(AND(COUNT(Molenheike!$C15:L15) &lt;= 3, ISNUMBER($C91)), $C91, $D91) * 10, 3))</f>
        <v/>
      </c>
      <c r="R91" s="299" t="str">
        <f>IF(Molenheike!M15="", "", ROUND(Molenheike!M15 / IF(AND(COUNT(Molenheike!$C15:M15) &lt;= 3, ISNUMBER($C91)), $C91, $D91) * 10, 3))</f>
        <v/>
      </c>
      <c r="S91" s="299" t="str">
        <f>IF(Molenheike!N15="", "", ROUND(Molenheike!N15 / IF(AND(COUNT(Molenheike!$C15:N15) &lt;= 3, ISNUMBER($C91)), $C91, $D91) * 10, 3))</f>
        <v/>
      </c>
      <c r="T91" s="299" t="str">
        <f>IF(Molenheike!O15="", "", ROUND(Molenheike!O15 / IF(AND(COUNT(Molenheike!$C15:O15) &lt;= 3, ISNUMBER($C91)), $C91, $D91) * 10, 3))</f>
        <v/>
      </c>
      <c r="U91" s="299" t="str">
        <f>IF(Molenheike!U15="", "", ROUND(Molenheike!U15 / IF(AND(COUNT(Molenheike!$C15:$O15,Molenheike!$U15:U15) &lt;= 3, ISNUMBER($C91)), $C91, $E91) * 10, 3))</f>
        <v/>
      </c>
      <c r="V91" s="299" t="str">
        <f>IF(Molenheike!V15="", "", ROUND(Molenheike!V15 / IF(AND(COUNT(Molenheike!$C15:$O15,Molenheike!$U15:V15) &lt;= 3, ISNUMBER($C91)), $C91, $E91) * 10, 3))</f>
        <v/>
      </c>
      <c r="W91" s="299" t="str">
        <f>IF(Molenheike!W15="", "", ROUND(Molenheike!W15 / IF(AND(COUNT(Molenheike!$C15:$O15,Molenheike!$U15:W15) &lt;= 3, ISNUMBER($C91)), $C91, $E91) * 10, 3))</f>
        <v/>
      </c>
      <c r="X91" s="299" t="str">
        <f>IF(Molenheike!X15="", "", ROUND(Molenheike!X15 / IF(AND(COUNT(Molenheike!$C15:$O15,Molenheike!$U15:X15) &lt;= 3, ISNUMBER($C91)), $C91, $E91) * 10, 3))</f>
        <v/>
      </c>
      <c r="Y91" s="299" t="str">
        <f>IF(Molenheike!Y15="", "", ROUND(Molenheike!Y15 / IF(AND(COUNT(Molenheike!$C15:$O15,Molenheike!$U15:Y15) &lt;= 3, ISNUMBER($C91)), $C91, $E91) * 10, 3))</f>
        <v/>
      </c>
      <c r="Z91" s="299" t="str">
        <f>IF(Molenheike!Z15="", "", ROUND(Molenheike!Z15 / IF(AND(COUNT(Molenheike!$C15:$O15,Molenheike!$U15:Z15) &lt;= 3, ISNUMBER($C91)), $C91, $E91) * 10, 3))</f>
        <v/>
      </c>
      <c r="AA91" s="299" t="str">
        <f>IF(Molenheike!AA15="", "", ROUND(Molenheike!AA15 / IF(AND(COUNT(Molenheike!$C15:$O15,Molenheike!$U15:AA15) &lt;= 3, ISNUMBER($C91)), $C91, $E91) * 10, 3))</f>
        <v/>
      </c>
      <c r="AB91" s="299" t="str">
        <f>IF(Molenheike!AB15="", "", ROUND(Molenheike!AB15 / IF(AND(COUNT(Molenheike!$C15:$O15,Molenheike!$U15:AB15) &lt;= 3, ISNUMBER($C91)), $C91, $E91) * 10, 3))</f>
        <v/>
      </c>
      <c r="AC91" s="299" t="str">
        <f>IF(Molenheike!AC15="", "", ROUND(Molenheike!AC15 / IF(AND(COUNT(Molenheike!$C15:$O15,Molenheike!$U15:AC15) &lt;= 3, ISNUMBER($C91)), $C91, $E91) * 10, 3))</f>
        <v/>
      </c>
      <c r="AD91" s="299" t="str">
        <f>IF(Molenheike!AD15="", "", ROUND(Molenheike!AD15 / IF(AND(COUNT(Molenheike!$C15:$O15,Molenheike!$U15:AD15) &lt;= 3, ISNUMBER($C91)), $C91, $E91) * 10, 3))</f>
        <v/>
      </c>
      <c r="AE91" s="299" t="str">
        <f>IF(Molenheike!AE15="", "", ROUND(Molenheike!AE15 / IF(AND(COUNT(Molenheike!$C15:$O15,Molenheike!$U15:AE15) &lt;= 3, ISNUMBER($C91)), $C91, $E91) * 10, 3))</f>
        <v/>
      </c>
      <c r="AF91" s="299" t="str">
        <f>IF(Molenheike!AF15="", "", ROUND(Molenheike!AF15 / IF(AND(COUNT(Molenheike!$C15:$O15,Molenheike!$U15:AF15) &lt;= 3, ISNUMBER($C91)), $C91, $E91) * 10, 3))</f>
        <v/>
      </c>
      <c r="AG91" s="299" t="str">
        <f>IF(Molenheike!AG15="", "", ROUND(Molenheike!AG15 / IF(AND(COUNT(Molenheike!$C15:$O15,Molenheike!$U15:AG15) &lt;= 3, ISNUMBER($C91)), $C91, $E91) * 10, 3))</f>
        <v/>
      </c>
    </row>
    <row r="92" spans="1:33" s="378" customFormat="1" ht="16.95" customHeight="1">
      <c r="A92" s="328" t="str">
        <f>IF(Molenheike!AM16=0, "", Molenheike!AM16)</f>
        <v/>
      </c>
      <c r="B92" s="351">
        <f>Molenheike!A16</f>
        <v>0</v>
      </c>
      <c r="C92" s="351" t="str">
        <f t="shared" si="8"/>
        <v/>
      </c>
      <c r="D92" s="351">
        <f>Molenheike!B16</f>
        <v>0</v>
      </c>
      <c r="E92" s="351">
        <f>Molenheike!T16</f>
        <v>0</v>
      </c>
      <c r="F92" s="297" t="str">
        <f>IF(Molenheike!AL16=0," ",SUM(H92:AG92))</f>
        <v xml:space="preserve"> </v>
      </c>
      <c r="G92" s="350"/>
      <c r="H92" s="299" t="str">
        <f>IF(Molenheike!C16="", "", ROUND(Molenheike!C16 / IF(AND(COUNT(Molenheike!$C16:C16) &lt;= 3, ISNUMBER($C92)), $C92, $D92) * 10, 3))</f>
        <v/>
      </c>
      <c r="I92" s="299" t="str">
        <f>IF(Molenheike!D16="", "", ROUND(Molenheike!D16 / IF(AND(COUNT(Molenheike!$C16:D16) &lt;= 3, ISNUMBER($C92)), $C92, $D92) * 10, 3))</f>
        <v/>
      </c>
      <c r="J92" s="299" t="str">
        <f>IF(Molenheike!E16="", "", ROUND(Molenheike!E16 / IF(AND(COUNT(Molenheike!$C16:E16) &lt;= 3, ISNUMBER($C92)), $C92, $D92) * 10, 3))</f>
        <v/>
      </c>
      <c r="K92" s="299" t="str">
        <f>IF(Molenheike!F16="", "", ROUND(Molenheike!F16 / IF(AND(COUNT(Molenheike!$C16:F16) &lt;= 3, ISNUMBER($C92)), $C92, $D92) * 10, 3))</f>
        <v/>
      </c>
      <c r="L92" s="299" t="str">
        <f>IF(Molenheike!G16="", "", ROUND(Molenheike!G16 / IF(AND(COUNT(Molenheike!$C16:G16) &lt;= 3, ISNUMBER($C92)), $C92, $D92) * 10, 3))</f>
        <v/>
      </c>
      <c r="M92" s="299" t="str">
        <f>IF(Molenheike!H16="", "", ROUND(Molenheike!H16 / IF(AND(COUNT(Molenheike!$C16:H16) &lt;= 3, ISNUMBER($C92)), $C92, $D92) * 10, 3))</f>
        <v/>
      </c>
      <c r="N92" s="299" t="str">
        <f>IF(Molenheike!I16="", "", ROUND(Molenheike!I16 / IF(AND(COUNT(Molenheike!$C16:I16) &lt;= 3, ISNUMBER($C92)), $C92, $D92) * 10, 3))</f>
        <v/>
      </c>
      <c r="O92" s="299" t="str">
        <f>IF(Molenheike!J16="", "", ROUND(Molenheike!J16 / IF(AND(COUNT(Molenheike!$C16:J16) &lt;= 3, ISNUMBER($C92)), $C92, $D92) * 10, 3))</f>
        <v/>
      </c>
      <c r="P92" s="299" t="str">
        <f>IF(Molenheike!K16="", "", ROUND(Molenheike!K16 / IF(AND(COUNT(Molenheike!$C16:K16) &lt;= 3, ISNUMBER($C92)), $C92, $D92) * 10, 3))</f>
        <v/>
      </c>
      <c r="Q92" s="299" t="str">
        <f>IF(Molenheike!L16="", "", ROUND(Molenheike!L16 / IF(AND(COUNT(Molenheike!$C16:L16) &lt;= 3, ISNUMBER($C92)), $C92, $D92) * 10, 3))</f>
        <v/>
      </c>
      <c r="R92" s="299" t="str">
        <f>IF(Molenheike!M16="", "", ROUND(Molenheike!M16 / IF(AND(COUNT(Molenheike!$C16:M16) &lt;= 3, ISNUMBER($C92)), $C92, $D92) * 10, 3))</f>
        <v/>
      </c>
      <c r="S92" s="299" t="str">
        <f>IF(Molenheike!N16="", "", ROUND(Molenheike!N16 / IF(AND(COUNT(Molenheike!$C16:N16) &lt;= 3, ISNUMBER($C92)), $C92, $D92) * 10, 3))</f>
        <v/>
      </c>
      <c r="T92" s="299" t="str">
        <f>IF(Molenheike!O16="", "", ROUND(Molenheike!O16 / IF(AND(COUNT(Molenheike!$C16:O16) &lt;= 3, ISNUMBER($C92)), $C92, $D92) * 10, 3))</f>
        <v/>
      </c>
      <c r="U92" s="299" t="str">
        <f>IF(Molenheike!U16="", "", ROUND(Molenheike!U16 / IF(AND(COUNT(Molenheike!$C16:$O16,Molenheike!$U16:U16) &lt;= 3, ISNUMBER($C92)), $C92, $E92) * 10, 3))</f>
        <v/>
      </c>
      <c r="V92" s="299" t="str">
        <f>IF(Molenheike!V16="", "", ROUND(Molenheike!V16 / IF(AND(COUNT(Molenheike!$C16:$O16,Molenheike!$U16:V16) &lt;= 3, ISNUMBER($C92)), $C92, $E92) * 10, 3))</f>
        <v/>
      </c>
      <c r="W92" s="299" t="str">
        <f>IF(Molenheike!W16="", "", ROUND(Molenheike!W16 / IF(AND(COUNT(Molenheike!$C16:$O16,Molenheike!$U16:W16) &lt;= 3, ISNUMBER($C92)), $C92, $E92) * 10, 3))</f>
        <v/>
      </c>
      <c r="X92" s="299" t="str">
        <f>IF(Molenheike!X16="", "", ROUND(Molenheike!X16 / IF(AND(COUNT(Molenheike!$C16:$O16,Molenheike!$U16:X16) &lt;= 3, ISNUMBER($C92)), $C92, $E92) * 10, 3))</f>
        <v/>
      </c>
      <c r="Y92" s="299" t="str">
        <f>IF(Molenheike!Y16="", "", ROUND(Molenheike!Y16 / IF(AND(COUNT(Molenheike!$C16:$O16,Molenheike!$U16:Y16) &lt;= 3, ISNUMBER($C92)), $C92, $E92) * 10, 3))</f>
        <v/>
      </c>
      <c r="Z92" s="299" t="str">
        <f>IF(Molenheike!Z16="", "", ROUND(Molenheike!Z16 / IF(AND(COUNT(Molenheike!$C16:$O16,Molenheike!$U16:Z16) &lt;= 3, ISNUMBER($C92)), $C92, $E92) * 10, 3))</f>
        <v/>
      </c>
      <c r="AA92" s="299" t="str">
        <f>IF(Molenheike!AA16="", "", ROUND(Molenheike!AA16 / IF(AND(COUNT(Molenheike!$C16:$O16,Molenheike!$U16:AA16) &lt;= 3, ISNUMBER($C92)), $C92, $E92) * 10, 3))</f>
        <v/>
      </c>
      <c r="AB92" s="299" t="str">
        <f>IF(Molenheike!AB16="", "", ROUND(Molenheike!AB16 / IF(AND(COUNT(Molenheike!$C16:$O16,Molenheike!$U16:AB16) &lt;= 3, ISNUMBER($C92)), $C92, $E92) * 10, 3))</f>
        <v/>
      </c>
      <c r="AC92" s="299" t="str">
        <f>IF(Molenheike!AC16="", "", ROUND(Molenheike!AC16 / IF(AND(COUNT(Molenheike!$C16:$O16,Molenheike!$U16:AC16) &lt;= 3, ISNUMBER($C92)), $C92, $E92) * 10, 3))</f>
        <v/>
      </c>
      <c r="AD92" s="299" t="str">
        <f>IF(Molenheike!AD16="", "", ROUND(Molenheike!AD16 / IF(AND(COUNT(Molenheike!$C16:$O16,Molenheike!$U16:AD16) &lt;= 3, ISNUMBER($C92)), $C92, $E92) * 10, 3))</f>
        <v/>
      </c>
      <c r="AE92" s="299" t="str">
        <f>IF(Molenheike!AE16="", "", ROUND(Molenheike!AE16 / IF(AND(COUNT(Molenheike!$C16:$O16,Molenheike!$U16:AE16) &lt;= 3, ISNUMBER($C92)), $C92, $E92) * 10, 3))</f>
        <v/>
      </c>
      <c r="AF92" s="299" t="str">
        <f>IF(Molenheike!AF16="", "", ROUND(Molenheike!AF16 / IF(AND(COUNT(Molenheike!$C16:$O16,Molenheike!$U16:AF16) &lt;= 3, ISNUMBER($C92)), $C92, $E92) * 10, 3))</f>
        <v/>
      </c>
      <c r="AG92" s="299" t="str">
        <f>IF(Molenheike!AG16="", "", ROUND(Molenheike!AG16 / IF(AND(COUNT(Molenheike!$C16:$O16,Molenheike!$U16:AG16) &lt;= 3, ISNUMBER($C92)), $C92, $E92) * 10, 3))</f>
        <v/>
      </c>
    </row>
    <row r="93" spans="1:33" s="378" customFormat="1" ht="16.95" customHeight="1">
      <c r="A93" s="328" t="str">
        <f>IF(Molenheike!AM17=0, "", Molenheike!AM17)</f>
        <v/>
      </c>
      <c r="B93" s="351">
        <f>Molenheike!A17</f>
        <v>0</v>
      </c>
      <c r="C93" s="351" t="str">
        <f t="shared" si="8"/>
        <v/>
      </c>
      <c r="D93" s="351">
        <f>Molenheike!B17</f>
        <v>0</v>
      </c>
      <c r="E93" s="351">
        <f>Molenheike!T17</f>
        <v>0</v>
      </c>
      <c r="F93" s="297" t="str">
        <f>IF(Molenheike!AL17=0," ",SUM(H93:AG93))</f>
        <v xml:space="preserve"> </v>
      </c>
      <c r="G93" s="350"/>
      <c r="H93" s="299" t="str">
        <f>IF(Molenheike!C17="", "", ROUND(Molenheike!C17 / IF(AND(COUNT(Molenheike!$C17:C17) &lt;= 3, ISNUMBER($C93)), $C93, $D93) * 10, 3))</f>
        <v/>
      </c>
      <c r="I93" s="299" t="str">
        <f>IF(Molenheike!D17="", "", ROUND(Molenheike!D17 / IF(AND(COUNT(Molenheike!$C17:D17) &lt;= 3, ISNUMBER($C93)), $C93, $D93) * 10, 3))</f>
        <v/>
      </c>
      <c r="J93" s="299" t="str">
        <f>IF(Molenheike!E17="", "", ROUND(Molenheike!E17 / IF(AND(COUNT(Molenheike!$C17:E17) &lt;= 3, ISNUMBER($C93)), $C93, $D93) * 10, 3))</f>
        <v/>
      </c>
      <c r="K93" s="299" t="str">
        <f>IF(Molenheike!F17="", "", ROUND(Molenheike!F17 / IF(AND(COUNT(Molenheike!$C17:F17) &lt;= 3, ISNUMBER($C93)), $C93, $D93) * 10, 3))</f>
        <v/>
      </c>
      <c r="L93" s="299" t="str">
        <f>IF(Molenheike!G17="", "", ROUND(Molenheike!G17 / IF(AND(COUNT(Molenheike!$C17:G17) &lt;= 3, ISNUMBER($C93)), $C93, $D93) * 10, 3))</f>
        <v/>
      </c>
      <c r="M93" s="299" t="str">
        <f>IF(Molenheike!H17="", "", ROUND(Molenheike!H17 / IF(AND(COUNT(Molenheike!$C17:H17) &lt;= 3, ISNUMBER($C93)), $C93, $D93) * 10, 3))</f>
        <v/>
      </c>
      <c r="N93" s="299" t="str">
        <f>IF(Molenheike!I17="", "", ROUND(Molenheike!I17 / IF(AND(COUNT(Molenheike!$C17:I17) &lt;= 3, ISNUMBER($C93)), $C93, $D93) * 10, 3))</f>
        <v/>
      </c>
      <c r="O93" s="299" t="str">
        <f>IF(Molenheike!J17="", "", ROUND(Molenheike!J17 / IF(AND(COUNT(Molenheike!$C17:J17) &lt;= 3, ISNUMBER($C93)), $C93, $D93) * 10, 3))</f>
        <v/>
      </c>
      <c r="P93" s="299" t="str">
        <f>IF(Molenheike!K17="", "", ROUND(Molenheike!K17 / IF(AND(COUNT(Molenheike!$C17:K17) &lt;= 3, ISNUMBER($C93)), $C93, $D93) * 10, 3))</f>
        <v/>
      </c>
      <c r="Q93" s="299" t="str">
        <f>IF(Molenheike!L17="", "", ROUND(Molenheike!L17 / IF(AND(COUNT(Molenheike!$C17:L17) &lt;= 3, ISNUMBER($C93)), $C93, $D93) * 10, 3))</f>
        <v/>
      </c>
      <c r="R93" s="299" t="str">
        <f>IF(Molenheike!M17="", "", ROUND(Molenheike!M17 / IF(AND(COUNT(Molenheike!$C17:M17) &lt;= 3, ISNUMBER($C93)), $C93, $D93) * 10, 3))</f>
        <v/>
      </c>
      <c r="S93" s="299" t="str">
        <f>IF(Molenheike!N17="", "", ROUND(Molenheike!N17 / IF(AND(COUNT(Molenheike!$C17:N17) &lt;= 3, ISNUMBER($C93)), $C93, $D93) * 10, 3))</f>
        <v/>
      </c>
      <c r="T93" s="299" t="str">
        <f>IF(Molenheike!O17="", "", ROUND(Molenheike!O17 / IF(AND(COUNT(Molenheike!$C17:O17) &lt;= 3, ISNUMBER($C93)), $C93, $D93) * 10, 3))</f>
        <v/>
      </c>
      <c r="U93" s="299" t="str">
        <f>IF(Molenheike!U17="", "", ROUND(Molenheike!U17 / IF(AND(COUNT(Molenheike!$C17:$O17,Molenheike!$U17:U17) &lt;= 3, ISNUMBER($C93)), $C93, $E93) * 10, 3))</f>
        <v/>
      </c>
      <c r="V93" s="299" t="str">
        <f>IF(Molenheike!V17="", "", ROUND(Molenheike!V17 / IF(AND(COUNT(Molenheike!$C17:$O17,Molenheike!$U17:V17) &lt;= 3, ISNUMBER($C93)), $C93, $E93) * 10, 3))</f>
        <v/>
      </c>
      <c r="W93" s="299" t="str">
        <f>IF(Molenheike!W17="", "", ROUND(Molenheike!W17 / IF(AND(COUNT(Molenheike!$C17:$O17,Molenheike!$U17:W17) &lt;= 3, ISNUMBER($C93)), $C93, $E93) * 10, 3))</f>
        <v/>
      </c>
      <c r="X93" s="299" t="str">
        <f>IF(Molenheike!X17="", "", ROUND(Molenheike!X17 / IF(AND(COUNT(Molenheike!$C17:$O17,Molenheike!$U17:X17) &lt;= 3, ISNUMBER($C93)), $C93, $E93) * 10, 3))</f>
        <v/>
      </c>
      <c r="Y93" s="299" t="str">
        <f>IF(Molenheike!Y17="", "", ROUND(Molenheike!Y17 / IF(AND(COUNT(Molenheike!$C17:$O17,Molenheike!$U17:Y17) &lt;= 3, ISNUMBER($C93)), $C93, $E93) * 10, 3))</f>
        <v/>
      </c>
      <c r="Z93" s="299" t="str">
        <f>IF(Molenheike!Z17="", "", ROUND(Molenheike!Z17 / IF(AND(COUNT(Molenheike!$C17:$O17,Molenheike!$U17:Z17) &lt;= 3, ISNUMBER($C93)), $C93, $E93) * 10, 3))</f>
        <v/>
      </c>
      <c r="AA93" s="299" t="str">
        <f>IF(Molenheike!AA17="", "", ROUND(Molenheike!AA17 / IF(AND(COUNT(Molenheike!$C17:$O17,Molenheike!$U17:AA17) &lt;= 3, ISNUMBER($C93)), $C93, $E93) * 10, 3))</f>
        <v/>
      </c>
      <c r="AB93" s="299" t="str">
        <f>IF(Molenheike!AB17="", "", ROUND(Molenheike!AB17 / IF(AND(COUNT(Molenheike!$C17:$O17,Molenheike!$U17:AB17) &lt;= 3, ISNUMBER($C93)), $C93, $E93) * 10, 3))</f>
        <v/>
      </c>
      <c r="AC93" s="299" t="str">
        <f>IF(Molenheike!AC17="", "", ROUND(Molenheike!AC17 / IF(AND(COUNT(Molenheike!$C17:$O17,Molenheike!$U17:AC17) &lt;= 3, ISNUMBER($C93)), $C93, $E93) * 10, 3))</f>
        <v/>
      </c>
      <c r="AD93" s="299" t="str">
        <f>IF(Molenheike!AD17="", "", ROUND(Molenheike!AD17 / IF(AND(COUNT(Molenheike!$C17:$O17,Molenheike!$U17:AD17) &lt;= 3, ISNUMBER($C93)), $C93, $E93) * 10, 3))</f>
        <v/>
      </c>
      <c r="AE93" s="299" t="str">
        <f>IF(Molenheike!AE17="", "", ROUND(Molenheike!AE17 / IF(AND(COUNT(Molenheike!$C17:$O17,Molenheike!$U17:AE17) &lt;= 3, ISNUMBER($C93)), $C93, $E93) * 10, 3))</f>
        <v/>
      </c>
      <c r="AF93" s="299" t="str">
        <f>IF(Molenheike!AF17="", "", ROUND(Molenheike!AF17 / IF(AND(COUNT(Molenheike!$C17:$O17,Molenheike!$U17:AF17) &lt;= 3, ISNUMBER($C93)), $C93, $E93) * 10, 3))</f>
        <v/>
      </c>
      <c r="AG93" s="299" t="str">
        <f>IF(Molenheike!AG17="", "", ROUND(Molenheike!AG17 / IF(AND(COUNT(Molenheike!$C17:$O17,Molenheike!$U17:AG17) &lt;= 3, ISNUMBER($C93)), $C93, $E93) * 10, 3))</f>
        <v/>
      </c>
    </row>
    <row r="94" spans="1:33" s="378" customFormat="1" ht="16.95" customHeight="1">
      <c r="A94" s="328" t="str">
        <f>IF(Molenheike!AM18=0, "", Molenheike!AM18)</f>
        <v/>
      </c>
      <c r="B94" s="351">
        <f>Molenheike!A18</f>
        <v>0</v>
      </c>
      <c r="C94" s="351" t="str">
        <f t="shared" si="8"/>
        <v/>
      </c>
      <c r="D94" s="351">
        <f>Molenheike!B18</f>
        <v>0</v>
      </c>
      <c r="E94" s="351">
        <f>Molenheike!T18</f>
        <v>0</v>
      </c>
      <c r="F94" s="297" t="str">
        <f>IF(Molenheike!AL18=0," ",SUM(H94:AG94))</f>
        <v xml:space="preserve"> </v>
      </c>
      <c r="G94" s="350"/>
      <c r="H94" s="299" t="str">
        <f>IF(Molenheike!C18="", "", ROUND(Molenheike!C18 / IF(AND(COUNT(Molenheike!$C18:C18) &lt;= 3, ISNUMBER($C94)), $C94, $D94) * 10, 3))</f>
        <v/>
      </c>
      <c r="I94" s="299" t="str">
        <f>IF(Molenheike!D18="", "", ROUND(Molenheike!D18 / IF(AND(COUNT(Molenheike!$C18:D18) &lt;= 3, ISNUMBER($C94)), $C94, $D94) * 10, 3))</f>
        <v/>
      </c>
      <c r="J94" s="299" t="str">
        <f>IF(Molenheike!E18="", "", ROUND(Molenheike!E18 / IF(AND(COUNT(Molenheike!$C18:E18) &lt;= 3, ISNUMBER($C94)), $C94, $D94) * 10, 3))</f>
        <v/>
      </c>
      <c r="K94" s="299" t="str">
        <f>IF(Molenheike!F18="", "", ROUND(Molenheike!F18 / IF(AND(COUNT(Molenheike!$C18:F18) &lt;= 3, ISNUMBER($C94)), $C94, $D94) * 10, 3))</f>
        <v/>
      </c>
      <c r="L94" s="299" t="str">
        <f>IF(Molenheike!G18="", "", ROUND(Molenheike!G18 / IF(AND(COUNT(Molenheike!$C18:G18) &lt;= 3, ISNUMBER($C94)), $C94, $D94) * 10, 3))</f>
        <v/>
      </c>
      <c r="M94" s="299" t="str">
        <f>IF(Molenheike!H18="", "", ROUND(Molenheike!H18 / IF(AND(COUNT(Molenheike!$C18:H18) &lt;= 3, ISNUMBER($C94)), $C94, $D94) * 10, 3))</f>
        <v/>
      </c>
      <c r="N94" s="299" t="str">
        <f>IF(Molenheike!I18="", "", ROUND(Molenheike!I18 / IF(AND(COUNT(Molenheike!$C18:I18) &lt;= 3, ISNUMBER($C94)), $C94, $D94) * 10, 3))</f>
        <v/>
      </c>
      <c r="O94" s="299" t="str">
        <f>IF(Molenheike!J18="", "", ROUND(Molenheike!J18 / IF(AND(COUNT(Molenheike!$C18:J18) &lt;= 3, ISNUMBER($C94)), $C94, $D94) * 10, 3))</f>
        <v/>
      </c>
      <c r="P94" s="299" t="str">
        <f>IF(Molenheike!K18="", "", ROUND(Molenheike!K18 / IF(AND(COUNT(Molenheike!$C18:K18) &lt;= 3, ISNUMBER($C94)), $C94, $D94) * 10, 3))</f>
        <v/>
      </c>
      <c r="Q94" s="299" t="str">
        <f>IF(Molenheike!L18="", "", ROUND(Molenheike!L18 / IF(AND(COUNT(Molenheike!$C18:L18) &lt;= 3, ISNUMBER($C94)), $C94, $D94) * 10, 3))</f>
        <v/>
      </c>
      <c r="R94" s="299" t="str">
        <f>IF(Molenheike!M18="", "", ROUND(Molenheike!M18 / IF(AND(COUNT(Molenheike!$C18:M18) &lt;= 3, ISNUMBER($C94)), $C94, $D94) * 10, 3))</f>
        <v/>
      </c>
      <c r="S94" s="299" t="str">
        <f>IF(Molenheike!N18="", "", ROUND(Molenheike!N18 / IF(AND(COUNT(Molenheike!$C18:N18) &lt;= 3, ISNUMBER($C94)), $C94, $D94) * 10, 3))</f>
        <v/>
      </c>
      <c r="T94" s="299" t="str">
        <f>IF(Molenheike!O18="", "", ROUND(Molenheike!O18 / IF(AND(COUNT(Molenheike!$C18:O18) &lt;= 3, ISNUMBER($C94)), $C94, $D94) * 10, 3))</f>
        <v/>
      </c>
      <c r="U94" s="299" t="str">
        <f>IF(Molenheike!U18="", "", ROUND(Molenheike!U18 / IF(AND(COUNT(Molenheike!$C18:$O18,Molenheike!$U18:U18) &lt;= 3, ISNUMBER($C94)), $C94, $E94) * 10, 3))</f>
        <v/>
      </c>
      <c r="V94" s="299" t="str">
        <f>IF(Molenheike!V18="", "", ROUND(Molenheike!V18 / IF(AND(COUNT(Molenheike!$C18:$O18,Molenheike!$U18:V18) &lt;= 3, ISNUMBER($C94)), $C94, $E94) * 10, 3))</f>
        <v/>
      </c>
      <c r="W94" s="299" t="str">
        <f>IF(Molenheike!W18="", "", ROUND(Molenheike!W18 / IF(AND(COUNT(Molenheike!$C18:$O18,Molenheike!$U18:W18) &lt;= 3, ISNUMBER($C94)), $C94, $E94) * 10, 3))</f>
        <v/>
      </c>
      <c r="X94" s="299" t="str">
        <f>IF(Molenheike!X18="", "", ROUND(Molenheike!X18 / IF(AND(COUNT(Molenheike!$C18:$O18,Molenheike!$U18:X18) &lt;= 3, ISNUMBER($C94)), $C94, $E94) * 10, 3))</f>
        <v/>
      </c>
      <c r="Y94" s="299" t="str">
        <f>IF(Molenheike!Y18="", "", ROUND(Molenheike!Y18 / IF(AND(COUNT(Molenheike!$C18:$O18,Molenheike!$U18:Y18) &lt;= 3, ISNUMBER($C94)), $C94, $E94) * 10, 3))</f>
        <v/>
      </c>
      <c r="Z94" s="299" t="str">
        <f>IF(Molenheike!Z18="", "", ROUND(Molenheike!Z18 / IF(AND(COUNT(Molenheike!$C18:$O18,Molenheike!$U18:Z18) &lt;= 3, ISNUMBER($C94)), $C94, $E94) * 10, 3))</f>
        <v/>
      </c>
      <c r="AA94" s="299" t="str">
        <f>IF(Molenheike!AA18="", "", ROUND(Molenheike!AA18 / IF(AND(COUNT(Molenheike!$C18:$O18,Molenheike!$U18:AA18) &lt;= 3, ISNUMBER($C94)), $C94, $E94) * 10, 3))</f>
        <v/>
      </c>
      <c r="AB94" s="299" t="str">
        <f>IF(Molenheike!AB18="", "", ROUND(Molenheike!AB18 / IF(AND(COUNT(Molenheike!$C18:$O18,Molenheike!$U18:AB18) &lt;= 3, ISNUMBER($C94)), $C94, $E94) * 10, 3))</f>
        <v/>
      </c>
      <c r="AC94" s="299" t="str">
        <f>IF(Molenheike!AC18="", "", ROUND(Molenheike!AC18 / IF(AND(COUNT(Molenheike!$C18:$O18,Molenheike!$U18:AC18) &lt;= 3, ISNUMBER($C94)), $C94, $E94) * 10, 3))</f>
        <v/>
      </c>
      <c r="AD94" s="299" t="str">
        <f>IF(Molenheike!AD18="", "", ROUND(Molenheike!AD18 / IF(AND(COUNT(Molenheike!$C18:$O18,Molenheike!$U18:AD18) &lt;= 3, ISNUMBER($C94)), $C94, $E94) * 10, 3))</f>
        <v/>
      </c>
      <c r="AE94" s="299" t="str">
        <f>IF(Molenheike!AE18="", "", ROUND(Molenheike!AE18 / IF(AND(COUNT(Molenheike!$C18:$O18,Molenheike!$U18:AE18) &lt;= 3, ISNUMBER($C94)), $C94, $E94) * 10, 3))</f>
        <v/>
      </c>
      <c r="AF94" s="299" t="str">
        <f>IF(Molenheike!AF18="", "", ROUND(Molenheike!AF18 / IF(AND(COUNT(Molenheike!$C18:$O18,Molenheike!$U18:AF18) &lt;= 3, ISNUMBER($C94)), $C94, $E94) * 10, 3))</f>
        <v/>
      </c>
      <c r="AG94" s="299" t="str">
        <f>IF(Molenheike!AG18="", "", ROUND(Molenheike!AG18 / IF(AND(COUNT(Molenheike!$C18:$O18,Molenheike!$U18:AG18) &lt;= 3, ISNUMBER($C94)), $C94, $E94) * 10, 3))</f>
        <v/>
      </c>
    </row>
    <row r="95" spans="1:33" s="190" customFormat="1" ht="22.2" customHeight="1">
      <c r="A95" s="355"/>
      <c r="B95" s="379"/>
      <c r="C95" s="379"/>
      <c r="D95" s="379"/>
      <c r="E95" s="379"/>
      <c r="F95" s="380" t="str">
        <f>B79</f>
        <v>MOLENHEIKE</v>
      </c>
      <c r="G95" s="354"/>
      <c r="H95" s="311">
        <f t="shared" ref="H95:AG95" si="9">IF(SUM(H80:H94)=0, "", SUM(H80:H94))</f>
        <v>47.256</v>
      </c>
      <c r="I95" s="311">
        <f t="shared" si="9"/>
        <v>55.824000000000005</v>
      </c>
      <c r="J95" s="311">
        <f t="shared" si="9"/>
        <v>50.603999999999999</v>
      </c>
      <c r="K95" s="311">
        <f t="shared" si="9"/>
        <v>53.09</v>
      </c>
      <c r="L95" s="311">
        <f t="shared" si="9"/>
        <v>45.472000000000001</v>
      </c>
      <c r="M95" s="311">
        <f t="shared" si="9"/>
        <v>73.143000000000001</v>
      </c>
      <c r="N95" s="311">
        <f t="shared" si="9"/>
        <v>51.616</v>
      </c>
      <c r="O95" s="311">
        <f t="shared" si="9"/>
        <v>58.798999999999992</v>
      </c>
      <c r="P95" s="311" t="str">
        <f t="shared" si="9"/>
        <v/>
      </c>
      <c r="Q95" s="311" t="str">
        <f t="shared" si="9"/>
        <v/>
      </c>
      <c r="R95" s="311" t="str">
        <f t="shared" si="9"/>
        <v/>
      </c>
      <c r="S95" s="311" t="str">
        <f t="shared" si="9"/>
        <v/>
      </c>
      <c r="T95" s="311" t="str">
        <f t="shared" si="9"/>
        <v/>
      </c>
      <c r="U95" s="311" t="str">
        <f t="shared" si="9"/>
        <v/>
      </c>
      <c r="V95" s="311" t="str">
        <f t="shared" si="9"/>
        <v/>
      </c>
      <c r="W95" s="311" t="str">
        <f t="shared" si="9"/>
        <v/>
      </c>
      <c r="X95" s="311" t="str">
        <f t="shared" si="9"/>
        <v/>
      </c>
      <c r="Y95" s="311" t="str">
        <f t="shared" si="9"/>
        <v/>
      </c>
      <c r="Z95" s="311" t="str">
        <f t="shared" si="9"/>
        <v/>
      </c>
      <c r="AA95" s="311" t="str">
        <f t="shared" si="9"/>
        <v/>
      </c>
      <c r="AB95" s="311" t="str">
        <f t="shared" si="9"/>
        <v/>
      </c>
      <c r="AC95" s="311" t="str">
        <f t="shared" si="9"/>
        <v/>
      </c>
      <c r="AD95" s="311" t="str">
        <f t="shared" si="9"/>
        <v/>
      </c>
      <c r="AE95" s="311" t="str">
        <f t="shared" si="9"/>
        <v/>
      </c>
      <c r="AF95" s="311" t="str">
        <f t="shared" si="9"/>
        <v/>
      </c>
      <c r="AG95" s="311" t="str">
        <f t="shared" si="9"/>
        <v/>
      </c>
    </row>
    <row r="96" spans="1:33" s="189" customFormat="1" ht="15" customHeight="1">
      <c r="A96" s="355"/>
      <c r="B96" s="314">
        <f>ROWS(B80:B94)</f>
        <v>15</v>
      </c>
      <c r="C96" s="356"/>
      <c r="D96" s="356"/>
      <c r="E96" s="356"/>
      <c r="F96" s="316">
        <f>SUM(F80:F94)</f>
        <v>435.80399999999997</v>
      </c>
      <c r="G96" s="357" t="str">
        <f>B79</f>
        <v>MOLENHEIKE</v>
      </c>
      <c r="H96" s="318">
        <f>IF(SUM(H80:H94)=0, "", SUM(H80:H94))</f>
        <v>47.256</v>
      </c>
      <c r="I96" s="318">
        <f>IF(I95="", "", ROUND(SUM($H95:I95), 3))</f>
        <v>103.08</v>
      </c>
      <c r="J96" s="318">
        <f>IF(J95="", "", ROUND(SUM($H95:J95), 3))</f>
        <v>153.684</v>
      </c>
      <c r="K96" s="318">
        <f>IF(K95="", "", ROUND(SUM($H95:K95), 3))</f>
        <v>206.774</v>
      </c>
      <c r="L96" s="318">
        <f>IF(L95="", "", ROUND(SUM($H95:L95), 3))</f>
        <v>252.24600000000001</v>
      </c>
      <c r="M96" s="318">
        <f>IF(M95="", "", ROUND(SUM($H95:M95), 3))</f>
        <v>325.38900000000001</v>
      </c>
      <c r="N96" s="318">
        <f>IF(N95="", "", ROUND(SUM($H95:N95), 3))</f>
        <v>377.005</v>
      </c>
      <c r="O96" s="318">
        <f>IF(O95="", "", ROUND(SUM($H95:O95), 3))</f>
        <v>435.80399999999997</v>
      </c>
      <c r="P96" s="318" t="str">
        <f>IF(P95="", "", ROUND(SUM($H95:P95), 3))</f>
        <v/>
      </c>
      <c r="Q96" s="318" t="str">
        <f>IF(Q95="", "", ROUND(SUM($H95:Q95), 3))</f>
        <v/>
      </c>
      <c r="R96" s="318" t="str">
        <f>IF(R95="", "", ROUND(SUM($H95:R95), 3))</f>
        <v/>
      </c>
      <c r="S96" s="318" t="str">
        <f>IF(S95="", "", ROUND(SUM($H95:S95), 3))</f>
        <v/>
      </c>
      <c r="T96" s="318" t="str">
        <f>IF(T95="", "", ROUND(SUM($H95:T95), 3))</f>
        <v/>
      </c>
      <c r="U96" s="318" t="str">
        <f>IF(U95="", "", ROUND(SUM($H95:U95), 3))</f>
        <v/>
      </c>
      <c r="V96" s="318" t="str">
        <f>IF(V95="", "", ROUND(SUM($H95:V95), 3))</f>
        <v/>
      </c>
      <c r="W96" s="318" t="str">
        <f>IF(W95="", "", ROUND(SUM($H95:W95), 3))</f>
        <v/>
      </c>
      <c r="X96" s="318" t="str">
        <f>IF(X95="", "", ROUND(SUM($H95:X95), 3))</f>
        <v/>
      </c>
      <c r="Y96" s="318" t="str">
        <f>IF(Y95="", "", ROUND(SUM($H95:Y95), 3))</f>
        <v/>
      </c>
      <c r="Z96" s="318" t="str">
        <f>IF(Z95="", "", ROUND(SUM($H95:Z95), 3))</f>
        <v/>
      </c>
      <c r="AA96" s="318" t="str">
        <f>IF(AA95="", "", ROUND(SUM($H95:AA95), 3))</f>
        <v/>
      </c>
      <c r="AB96" s="318" t="str">
        <f>IF(AB95="", "", ROUND(SUM($H95:AB95), 3))</f>
        <v/>
      </c>
      <c r="AC96" s="318" t="str">
        <f>IF(AC95="", "", ROUND(SUM($H95:AC95), 3))</f>
        <v/>
      </c>
      <c r="AD96" s="318" t="str">
        <f>IF(AD95="", "", ROUND(SUM($H95:AD95), 3))</f>
        <v/>
      </c>
      <c r="AE96" s="318" t="str">
        <f>IF(AE95="", "", ROUND(SUM($H95:AE95), 3))</f>
        <v/>
      </c>
      <c r="AF96" s="318" t="str">
        <f>IF(AF95="", "", ROUND(SUM($H95:AF95), 3))</f>
        <v/>
      </c>
      <c r="AG96" s="318" t="str">
        <f>IF(AG95="", "", ROUND(SUM($H95:AG95), 3))</f>
        <v/>
      </c>
    </row>
    <row r="97" spans="1:33" ht="25.2" customHeight="1">
      <c r="A97" s="352"/>
      <c r="B97" s="329"/>
      <c r="C97" s="329"/>
      <c r="D97" s="329"/>
      <c r="E97" s="329"/>
      <c r="F97" s="359"/>
      <c r="G97" s="350"/>
      <c r="H97" s="359"/>
      <c r="I97" s="359"/>
      <c r="J97" s="359"/>
      <c r="K97" s="359"/>
      <c r="L97" s="359"/>
      <c r="M97" s="359"/>
      <c r="N97" s="359"/>
      <c r="O97" s="359"/>
      <c r="P97" s="359"/>
      <c r="Q97" s="359"/>
      <c r="R97" s="359"/>
      <c r="S97" s="359"/>
      <c r="T97" s="359"/>
      <c r="U97" s="359"/>
      <c r="V97" s="359"/>
      <c r="W97" s="359"/>
      <c r="X97" s="329"/>
      <c r="Y97" s="329"/>
      <c r="Z97" s="329"/>
      <c r="AA97" s="329"/>
      <c r="AB97" s="329"/>
      <c r="AC97" s="329"/>
      <c r="AD97" s="329"/>
      <c r="AE97" s="329"/>
      <c r="AF97" s="329"/>
      <c r="AG97" s="329"/>
    </row>
    <row r="98" spans="1:33" s="327" customFormat="1" ht="19.95" customHeight="1">
      <c r="A98" s="345"/>
      <c r="B98" s="321" t="s">
        <v>27</v>
      </c>
      <c r="C98" s="322"/>
      <c r="D98" s="322"/>
      <c r="E98" s="322"/>
      <c r="F98" s="347"/>
      <c r="G98" s="348"/>
      <c r="H98" s="292">
        <v>1</v>
      </c>
      <c r="I98" s="292">
        <v>2</v>
      </c>
      <c r="J98" s="292">
        <v>3</v>
      </c>
      <c r="K98" s="381">
        <v>4</v>
      </c>
      <c r="L98" s="292">
        <v>5</v>
      </c>
      <c r="M98" s="292">
        <v>6</v>
      </c>
      <c r="N98" s="292">
        <v>7</v>
      </c>
      <c r="O98" s="292">
        <v>8</v>
      </c>
      <c r="P98" s="292">
        <v>9</v>
      </c>
      <c r="Q98" s="292">
        <v>10</v>
      </c>
      <c r="R98" s="292">
        <v>11</v>
      </c>
      <c r="S98" s="292">
        <v>12</v>
      </c>
      <c r="T98" s="292">
        <v>13</v>
      </c>
      <c r="U98" s="292">
        <v>14</v>
      </c>
      <c r="V98" s="292">
        <v>15</v>
      </c>
      <c r="W98" s="292">
        <v>16</v>
      </c>
      <c r="X98" s="292">
        <v>17</v>
      </c>
      <c r="Y98" s="292">
        <v>18</v>
      </c>
      <c r="Z98" s="292">
        <v>19</v>
      </c>
      <c r="AA98" s="292">
        <v>20</v>
      </c>
      <c r="AB98" s="292">
        <v>21</v>
      </c>
      <c r="AC98" s="292">
        <v>22</v>
      </c>
      <c r="AD98" s="292">
        <v>23</v>
      </c>
      <c r="AE98" s="292">
        <v>24</v>
      </c>
      <c r="AF98" s="292">
        <v>25</v>
      </c>
      <c r="AG98" s="292">
        <v>26</v>
      </c>
    </row>
    <row r="99" spans="1:33" ht="16.95" customHeight="1">
      <c r="A99" s="293">
        <f>IF(Nispen!AM4=0, "", Nispen!AM4)</f>
        <v>8</v>
      </c>
      <c r="B99" s="294" t="str">
        <f>Nispen!A4</f>
        <v>Bastiaensen Jan</v>
      </c>
      <c r="C99" s="330" t="str">
        <f t="shared" ref="C99:C113" si="10">IFERROR(VALUE(MID($B99, SEARCH("[NS ", $B99)+4, 2)), "")</f>
        <v/>
      </c>
      <c r="D99" s="331">
        <f>Nispen!B4</f>
        <v>30</v>
      </c>
      <c r="E99" s="331">
        <f>Nispen!T4</f>
        <v>30</v>
      </c>
      <c r="F99" s="297">
        <f>IF(Nispen!AL4=0," ",SUM(H99:AG99))</f>
        <v>71</v>
      </c>
      <c r="G99" s="364"/>
      <c r="H99" s="299">
        <f>IF(Nispen!C4="", "", ROUND(Nispen!C4 / IF(AND(COUNT(Nispen!$C4:C4) &lt;= 3, ISNUMBER($C99)), $C99, $D99) * 10, 3))</f>
        <v>8.6669999999999998</v>
      </c>
      <c r="I99" s="299">
        <f>IF(Nispen!D4="", "", ROUND(Nispen!D4 / IF(AND(COUNT(Nispen!$C4:D4) &lt;= 3, ISNUMBER($C99)), $C99, $D99) * 10, 3))</f>
        <v>6.3330000000000002</v>
      </c>
      <c r="J99" s="299">
        <f>IF(Nispen!E4="", "", ROUND(Nispen!E4 / IF(AND(COUNT(Nispen!$C4:E4) &lt;= 3, ISNUMBER($C99)), $C99, $D99) * 10, 3))</f>
        <v>6.6669999999999998</v>
      </c>
      <c r="K99" s="446">
        <f>IF(Nispen!F4="", "", ROUND(Nispen!F4 / IF(AND(COUNT(Nispen!$C4:F4) &lt;= 3, ISNUMBER($C99)), $C99, $D99) * 10, 3))</f>
        <v>8.3330000000000002</v>
      </c>
      <c r="L99" s="299">
        <f>IF(Nispen!G4="", "", ROUND(Nispen!G4 / IF(AND(COUNT(Nispen!$C4:G4) &lt;= 3, ISNUMBER($C99)), $C99, $D99) * 10, 3))</f>
        <v>5.3330000000000002</v>
      </c>
      <c r="M99" s="299">
        <f>IF(Nispen!H4="", "", ROUND(Nispen!H4 / IF(AND(COUNT(Nispen!$C4:H4) &lt;= 3, ISNUMBER($C99)), $C99, $D99) * 10, 3))</f>
        <v>13.667</v>
      </c>
      <c r="N99" s="299">
        <f>IF(Nispen!I4="", "", ROUND(Nispen!I4 / IF(AND(COUNT(Nispen!$C4:I4) &lt;= 3, ISNUMBER($C99)), $C99, $D99) * 10, 3))</f>
        <v>6.6669999999999998</v>
      </c>
      <c r="O99" s="299">
        <f>IF(Nispen!J4="", "", ROUND(Nispen!J4 / IF(AND(COUNT(Nispen!$C4:J4) &lt;= 3, ISNUMBER($C99)), $C99, $D99) * 10, 3))</f>
        <v>15.333</v>
      </c>
      <c r="P99" s="299" t="str">
        <f>IF(Nispen!K4="", "", ROUND(Nispen!K4 / IF(AND(COUNT(Nispen!$C4:K4) &lt;= 3, ISNUMBER($C99)), $C99, $D99) * 10, 3))</f>
        <v/>
      </c>
      <c r="Q99" s="299" t="str">
        <f>IF(Nispen!L4="", "", ROUND(Nispen!L4 / IF(AND(COUNT(Nispen!$C4:L4) &lt;= 3, ISNUMBER($C99)), $C99, $D99) * 10, 3))</f>
        <v/>
      </c>
      <c r="R99" s="299" t="str">
        <f>IF(Nispen!M4="", "", ROUND(Nispen!M4 / IF(AND(COUNT(Nispen!$C4:M4) &lt;= 3, ISNUMBER($C99)), $C99, $D99) * 10, 3))</f>
        <v/>
      </c>
      <c r="S99" s="299" t="str">
        <f>IF(Nispen!N4="", "", ROUND(Nispen!N4 / IF(AND(COUNT(Nispen!$C4:N4) &lt;= 3, ISNUMBER($C99)), $C99, $D99) * 10, 3))</f>
        <v/>
      </c>
      <c r="T99" s="299" t="str">
        <f>IF(Nispen!O4="", "", ROUND(Nispen!O4 / IF(AND(COUNT(Nispen!$C4:O4) &lt;= 3, ISNUMBER($C99)), $C99, $D99) * 10, 3))</f>
        <v/>
      </c>
      <c r="U99" s="299" t="str">
        <f>IF(Nispen!U4="", "", ROUND(Nispen!U4 / IF(AND(COUNT(Nispen!$C4:$O4,Nispen!$U4:U4) &lt;= 3, ISNUMBER($C99)), $C99, $E99) * 10, 3))</f>
        <v/>
      </c>
      <c r="V99" s="299" t="str">
        <f>IF(Nispen!V4="", "", ROUND(Nispen!V4 / IF(AND(COUNT(Nispen!$C4:$O4,Nispen!$U4:V4) &lt;= 3, ISNUMBER($C99)), $C99, $E99) * 10, 3))</f>
        <v/>
      </c>
      <c r="W99" s="299" t="str">
        <f>IF(Nispen!W4="", "", ROUND(Nispen!W4 / IF(AND(COUNT(Nispen!$C4:$O4,Nispen!$U4:W4) &lt;= 3, ISNUMBER($C99)), $C99, $E99) * 10, 3))</f>
        <v/>
      </c>
      <c r="X99" s="299" t="str">
        <f>IF(Nispen!X4="", "", ROUND(Nispen!X4 / IF(AND(COUNT(Nispen!$C4:$O4,Nispen!$U4:X4) &lt;= 3, ISNUMBER($C99)), $C99, $E99) * 10, 3))</f>
        <v/>
      </c>
      <c r="Y99" s="299" t="str">
        <f>IF(Nispen!Y4="", "", ROUND(Nispen!Y4 / IF(AND(COUNT(Nispen!$C4:$O4,Nispen!$U4:Y4) &lt;= 3, ISNUMBER($C99)), $C99, $E99) * 10, 3))</f>
        <v/>
      </c>
      <c r="Z99" s="299" t="str">
        <f>IF(Nispen!Z4="", "", ROUND(Nispen!Z4 / IF(AND(COUNT(Nispen!$C4:$O4,Nispen!$U4:Z4) &lt;= 3, ISNUMBER($C99)), $C99, $E99) * 10, 3))</f>
        <v/>
      </c>
      <c r="AA99" s="299" t="str">
        <f>IF(Nispen!AA4="", "", ROUND(Nispen!AA4 / IF(AND(COUNT(Nispen!$C4:$O4,Nispen!$U4:AA4) &lt;= 3, ISNUMBER($C99)), $C99, $E99) * 10, 3))</f>
        <v/>
      </c>
      <c r="AB99" s="299" t="str">
        <f>IF(Nispen!AB4="", "", ROUND(Nispen!AB4 / IF(AND(COUNT(Nispen!$C4:$O4,Nispen!$U4:AB4) &lt;= 3, ISNUMBER($C99)), $C99, $E99) * 10, 3))</f>
        <v/>
      </c>
      <c r="AC99" s="299" t="str">
        <f>IF(Nispen!AC4="", "", ROUND(Nispen!AC4 / IF(AND(COUNT(Nispen!$C4:$O4,Nispen!$U4:AC4) &lt;= 3, ISNUMBER($C99)), $C99, $E99) * 10, 3))</f>
        <v/>
      </c>
      <c r="AD99" s="299" t="str">
        <f>IF(Nispen!AD4="", "", ROUND(Nispen!AD4 / IF(AND(COUNT(Nispen!$C4:$O4,Nispen!$U4:AD4) &lt;= 3, ISNUMBER($C99)), $C99, $E99) * 10, 3))</f>
        <v/>
      </c>
      <c r="AE99" s="299" t="str">
        <f>IF(Nispen!AE4="", "", ROUND(Nispen!AE4 / IF(AND(COUNT(Nispen!$C4:$O4,Nispen!$U4:AE4) &lt;= 3, ISNUMBER($C99)), $C99, $E99) * 10, 3))</f>
        <v/>
      </c>
      <c r="AF99" s="299" t="str">
        <f>IF(Nispen!AF4="", "", ROUND(Nispen!AF4 / IF(AND(COUNT(Nispen!$C4:$O4,Nispen!$U4:AF4) &lt;= 3, ISNUMBER($C99)), $C99, $E99) * 10, 3))</f>
        <v/>
      </c>
      <c r="AG99" s="299" t="str">
        <f>IF(Nispen!AG4="", "", ROUND(Nispen!AG4 / IF(AND(COUNT(Nispen!$C4:$O4,Nispen!$U4:AG4) &lt;= 3, ISNUMBER($C99)), $C99, $E99) * 10, 3))</f>
        <v/>
      </c>
    </row>
    <row r="100" spans="1:33" ht="16.95" customHeight="1">
      <c r="A100" s="293">
        <f>IF(Nispen!AM5=0, "", Nispen!AM5)</f>
        <v>7</v>
      </c>
      <c r="B100" s="294" t="str">
        <f>Nispen!A5</f>
        <v>Brouwers Vic</v>
      </c>
      <c r="C100" s="330" t="str">
        <f t="shared" si="10"/>
        <v/>
      </c>
      <c r="D100" s="331">
        <f>Nispen!B5</f>
        <v>69</v>
      </c>
      <c r="E100" s="331">
        <f>Nispen!T5</f>
        <v>69</v>
      </c>
      <c r="F100" s="297">
        <f>IF(Nispen!AL5=0," ",SUM(H100:AG100))</f>
        <v>79.566000000000003</v>
      </c>
      <c r="G100" s="364"/>
      <c r="H100" s="299">
        <f>IF(Nispen!C5="", "", ROUND(Nispen!C5 / IF(AND(COUNT(Nispen!$C5:C5) &lt;= 3, ISNUMBER($C100)), $C100, $D100) * 10, 3))</f>
        <v>12.029</v>
      </c>
      <c r="I100" s="299">
        <f>IF(Nispen!D5="", "", ROUND(Nispen!D5 / IF(AND(COUNT(Nispen!$C5:D5) &lt;= 3, ISNUMBER($C100)), $C100, $D100) * 10, 3))</f>
        <v>10.145</v>
      </c>
      <c r="J100" s="299">
        <f>IF(Nispen!E5="", "", ROUND(Nispen!E5 / IF(AND(COUNT(Nispen!$C5:E5) &lt;= 3, ISNUMBER($C100)), $C100, $D100) * 10, 3))</f>
        <v>17.971</v>
      </c>
      <c r="K100" s="446">
        <f>IF(Nispen!F5="", "", ROUND(Nispen!F5 / IF(AND(COUNT(Nispen!$C5:F5) &lt;= 3, ISNUMBER($C100)), $C100, $D100) * 10, 3))</f>
        <v>12.173999999999999</v>
      </c>
      <c r="L100" s="299" t="str">
        <f>IF(Nispen!G5="", "", ROUND(Nispen!G5 / IF(AND(COUNT(Nispen!$C5:G5) &lt;= 3, ISNUMBER($C100)), $C100, $D100) * 10, 3))</f>
        <v/>
      </c>
      <c r="M100" s="299">
        <f>IF(Nispen!H5="", "", ROUND(Nispen!H5 / IF(AND(COUNT(Nispen!$C5:H5) &lt;= 3, ISNUMBER($C100)), $C100, $D100) * 10, 3))</f>
        <v>14.638</v>
      </c>
      <c r="N100" s="299">
        <f>IF(Nispen!I5="", "", ROUND(Nispen!I5 / IF(AND(COUNT(Nispen!$C5:I5) &lt;= 3, ISNUMBER($C100)), $C100, $D100) * 10, 3))</f>
        <v>5.9420000000000002</v>
      </c>
      <c r="O100" s="299">
        <f>IF(Nispen!J5="", "", ROUND(Nispen!J5 / IF(AND(COUNT(Nispen!$C5:J5) &lt;= 3, ISNUMBER($C100)), $C100, $D100) * 10, 3))</f>
        <v>6.6669999999999998</v>
      </c>
      <c r="P100" s="299" t="str">
        <f>IF(Nispen!K5="", "", ROUND(Nispen!K5 / IF(AND(COUNT(Nispen!$C5:K5) &lt;= 3, ISNUMBER($C100)), $C100, $D100) * 10, 3))</f>
        <v/>
      </c>
      <c r="Q100" s="299" t="str">
        <f>IF(Nispen!L5="", "", ROUND(Nispen!L5 / IF(AND(COUNT(Nispen!$C5:L5) &lt;= 3, ISNUMBER($C100)), $C100, $D100) * 10, 3))</f>
        <v/>
      </c>
      <c r="R100" s="299" t="str">
        <f>IF(Nispen!M5="", "", ROUND(Nispen!M5 / IF(AND(COUNT(Nispen!$C5:M5) &lt;= 3, ISNUMBER($C100)), $C100, $D100) * 10, 3))</f>
        <v/>
      </c>
      <c r="S100" s="299" t="str">
        <f>IF(Nispen!N5="", "", ROUND(Nispen!N5 / IF(AND(COUNT(Nispen!$C5:N5) &lt;= 3, ISNUMBER($C100)), $C100, $D100) * 10, 3))</f>
        <v/>
      </c>
      <c r="T100" s="299" t="str">
        <f>IF(Nispen!O5="", "", ROUND(Nispen!O5 / IF(AND(COUNT(Nispen!$C5:O5) &lt;= 3, ISNUMBER($C100)), $C100, $D100) * 10, 3))</f>
        <v/>
      </c>
      <c r="U100" s="299" t="str">
        <f>IF(Nispen!U5="", "", ROUND(Nispen!U5 / IF(AND(COUNT(Nispen!$C5:$O5,Nispen!$U5:U5) &lt;= 3, ISNUMBER($C100)), $C100, $E100) * 10, 3))</f>
        <v/>
      </c>
      <c r="V100" s="299" t="str">
        <f>IF(Nispen!V5="", "", ROUND(Nispen!V5 / IF(AND(COUNT(Nispen!$C5:$O5,Nispen!$U5:V5) &lt;= 3, ISNUMBER($C100)), $C100, $E100) * 10, 3))</f>
        <v/>
      </c>
      <c r="W100" s="299" t="str">
        <f>IF(Nispen!W5="", "", ROUND(Nispen!W5 / IF(AND(COUNT(Nispen!$C5:$O5,Nispen!$U5:W5) &lt;= 3, ISNUMBER($C100)), $C100, $E100) * 10, 3))</f>
        <v/>
      </c>
      <c r="X100" s="299" t="str">
        <f>IF(Nispen!X5="", "", ROUND(Nispen!X5 / IF(AND(COUNT(Nispen!$C5:$O5,Nispen!$U5:X5) &lt;= 3, ISNUMBER($C100)), $C100, $E100) * 10, 3))</f>
        <v/>
      </c>
      <c r="Y100" s="299" t="str">
        <f>IF(Nispen!Y5="", "", ROUND(Nispen!Y5 / IF(AND(COUNT(Nispen!$C5:$O5,Nispen!$U5:Y5) &lt;= 3, ISNUMBER($C100)), $C100, $E100) * 10, 3))</f>
        <v/>
      </c>
      <c r="Z100" s="299" t="str">
        <f>IF(Nispen!Z5="", "", ROUND(Nispen!Z5 / IF(AND(COUNT(Nispen!$C5:$O5,Nispen!$U5:Z5) &lt;= 3, ISNUMBER($C100)), $C100, $E100) * 10, 3))</f>
        <v/>
      </c>
      <c r="AA100" s="299" t="str">
        <f>IF(Nispen!AA5="", "", ROUND(Nispen!AA5 / IF(AND(COUNT(Nispen!$C5:$O5,Nispen!$U5:AA5) &lt;= 3, ISNUMBER($C100)), $C100, $E100) * 10, 3))</f>
        <v/>
      </c>
      <c r="AB100" s="299" t="str">
        <f>IF(Nispen!AB5="", "", ROUND(Nispen!AB5 / IF(AND(COUNT(Nispen!$C5:$O5,Nispen!$U5:AB5) &lt;= 3, ISNUMBER($C100)), $C100, $E100) * 10, 3))</f>
        <v/>
      </c>
      <c r="AC100" s="299" t="str">
        <f>IF(Nispen!AC5="", "", ROUND(Nispen!AC5 / IF(AND(COUNT(Nispen!$C5:$O5,Nispen!$U5:AC5) &lt;= 3, ISNUMBER($C100)), $C100, $E100) * 10, 3))</f>
        <v/>
      </c>
      <c r="AD100" s="299" t="str">
        <f>IF(Nispen!AD5="", "", ROUND(Nispen!AD5 / IF(AND(COUNT(Nispen!$C5:$O5,Nispen!$U5:AD5) &lt;= 3, ISNUMBER($C100)), $C100, $E100) * 10, 3))</f>
        <v/>
      </c>
      <c r="AE100" s="299" t="str">
        <f>IF(Nispen!AE5="", "", ROUND(Nispen!AE5 / IF(AND(COUNT(Nispen!$C5:$O5,Nispen!$U5:AE5) &lt;= 3, ISNUMBER($C100)), $C100, $E100) * 10, 3))</f>
        <v/>
      </c>
      <c r="AF100" s="299" t="str">
        <f>IF(Nispen!AF5="", "", ROUND(Nispen!AF5 / IF(AND(COUNT(Nispen!$C5:$O5,Nispen!$U5:AF5) &lt;= 3, ISNUMBER($C100)), $C100, $E100) * 10, 3))</f>
        <v/>
      </c>
      <c r="AG100" s="299" t="str">
        <f>IF(Nispen!AG5="", "", ROUND(Nispen!AG5 / IF(AND(COUNT(Nispen!$C5:$O5,Nispen!$U5:AG5) &lt;= 3, ISNUMBER($C100)), $C100, $E100) * 10, 3))</f>
        <v/>
      </c>
    </row>
    <row r="101" spans="1:33" ht="16.95" customHeight="1">
      <c r="A101" s="293">
        <f>IF(Nispen!AM6=0, "", Nispen!AM6)</f>
        <v>3</v>
      </c>
      <c r="B101" s="301" t="str">
        <f>Nispen!A6</f>
        <v>Cappaert Ivan</v>
      </c>
      <c r="C101" s="330" t="str">
        <f t="shared" si="10"/>
        <v/>
      </c>
      <c r="D101" s="331">
        <f>Nispen!B6</f>
        <v>32</v>
      </c>
      <c r="E101" s="331">
        <f>Nispen!T6</f>
        <v>32</v>
      </c>
      <c r="F101" s="297">
        <f>IF(Nispen!AL6=0," ",SUM(H101:AG101))</f>
        <v>26.564</v>
      </c>
      <c r="G101" s="364"/>
      <c r="H101" s="299" t="str">
        <f>IF(Nispen!C6="", "", ROUND(Nispen!C6 / IF(AND(COUNT(Nispen!$C6:C6) &lt;= 3, ISNUMBER($C101)), $C101, $D101) * 10, 3))</f>
        <v/>
      </c>
      <c r="I101" s="299" t="str">
        <f>IF(Nispen!D6="", "", ROUND(Nispen!D6 / IF(AND(COUNT(Nispen!$C6:D6) &lt;= 3, ISNUMBER($C101)), $C101, $D101) * 10, 3))</f>
        <v/>
      </c>
      <c r="J101" s="299" t="str">
        <f>IF(Nispen!E6="", "", ROUND(Nispen!E6 / IF(AND(COUNT(Nispen!$C6:E6) &lt;= 3, ISNUMBER($C101)), $C101, $D101) * 10, 3))</f>
        <v/>
      </c>
      <c r="K101" s="446">
        <f>IF(Nispen!F6="", "", ROUND(Nispen!F6 / IF(AND(COUNT(Nispen!$C6:F6) &lt;= 3, ISNUMBER($C101)), $C101, $D101) * 10, 3))</f>
        <v>9.6880000000000006</v>
      </c>
      <c r="L101" s="299" t="str">
        <f>IF(Nispen!G6="", "", ROUND(Nispen!G6 / IF(AND(COUNT(Nispen!$C6:G6) &lt;= 3, ISNUMBER($C101)), $C101, $D101) * 10, 3))</f>
        <v/>
      </c>
      <c r="M101" s="299">
        <f>IF(Nispen!H6="", "", ROUND(Nispen!H6 / IF(AND(COUNT(Nispen!$C6:H6) &lt;= 3, ISNUMBER($C101)), $C101, $D101) * 10, 3))</f>
        <v>9.0630000000000006</v>
      </c>
      <c r="N101" s="299">
        <f>IF(Nispen!I6="", "", ROUND(Nispen!I6 / IF(AND(COUNT(Nispen!$C6:I6) &lt;= 3, ISNUMBER($C101)), $C101, $D101) * 10, 3))</f>
        <v>7.8129999999999997</v>
      </c>
      <c r="O101" s="299" t="str">
        <f>IF(Nispen!J6="", "", ROUND(Nispen!J6 / IF(AND(COUNT(Nispen!$C6:J6) &lt;= 3, ISNUMBER($C101)), $C101, $D101) * 10, 3))</f>
        <v/>
      </c>
      <c r="P101" s="299" t="str">
        <f>IF(Nispen!K6="", "", ROUND(Nispen!K6 / IF(AND(COUNT(Nispen!$C6:K6) &lt;= 3, ISNUMBER($C101)), $C101, $D101) * 10, 3))</f>
        <v/>
      </c>
      <c r="Q101" s="299" t="str">
        <f>IF(Nispen!L6="", "", ROUND(Nispen!L6 / IF(AND(COUNT(Nispen!$C6:L6) &lt;= 3, ISNUMBER($C101)), $C101, $D101) * 10, 3))</f>
        <v/>
      </c>
      <c r="R101" s="299" t="str">
        <f>IF(Nispen!M6="", "", ROUND(Nispen!M6 / IF(AND(COUNT(Nispen!$C6:M6) &lt;= 3, ISNUMBER($C101)), $C101, $D101) * 10, 3))</f>
        <v/>
      </c>
      <c r="S101" s="299" t="str">
        <f>IF(Nispen!N6="", "", ROUND(Nispen!N6 / IF(AND(COUNT(Nispen!$C6:N6) &lt;= 3, ISNUMBER($C101)), $C101, $D101) * 10, 3))</f>
        <v/>
      </c>
      <c r="T101" s="299" t="str">
        <f>IF(Nispen!O6="", "", ROUND(Nispen!O6 / IF(AND(COUNT(Nispen!$C6:O6) &lt;= 3, ISNUMBER($C101)), $C101, $D101) * 10, 3))</f>
        <v/>
      </c>
      <c r="U101" s="299" t="str">
        <f>IF(Nispen!U6="", "", ROUND(Nispen!U6 / IF(AND(COUNT(Nispen!$C6:$O6,Nispen!$U6:U6) &lt;= 3, ISNUMBER($C101)), $C101, $E101) * 10, 3))</f>
        <v/>
      </c>
      <c r="V101" s="299" t="str">
        <f>IF(Nispen!V6="", "", ROUND(Nispen!V6 / IF(AND(COUNT(Nispen!$C6:$O6,Nispen!$U6:V6) &lt;= 3, ISNUMBER($C101)), $C101, $E101) * 10, 3))</f>
        <v/>
      </c>
      <c r="W101" s="299" t="str">
        <f>IF(Nispen!W6="", "", ROUND(Nispen!W6 / IF(AND(COUNT(Nispen!$C6:$O6,Nispen!$U6:W6) &lt;= 3, ISNUMBER($C101)), $C101, $E101) * 10, 3))</f>
        <v/>
      </c>
      <c r="X101" s="299" t="str">
        <f>IF(Nispen!X6="", "", ROUND(Nispen!X6 / IF(AND(COUNT(Nispen!$C6:$O6,Nispen!$U6:X6) &lt;= 3, ISNUMBER($C101)), $C101, $E101) * 10, 3))</f>
        <v/>
      </c>
      <c r="Y101" s="299" t="str">
        <f>IF(Nispen!Y6="", "", ROUND(Nispen!Y6 / IF(AND(COUNT(Nispen!$C6:$O6,Nispen!$U6:Y6) &lt;= 3, ISNUMBER($C101)), $C101, $E101) * 10, 3))</f>
        <v/>
      </c>
      <c r="Z101" s="299" t="str">
        <f>IF(Nispen!Z6="", "", ROUND(Nispen!Z6 / IF(AND(COUNT(Nispen!$C6:$O6,Nispen!$U6:Z6) &lt;= 3, ISNUMBER($C101)), $C101, $E101) * 10, 3))</f>
        <v/>
      </c>
      <c r="AA101" s="299" t="str">
        <f>IF(Nispen!AA6="", "", ROUND(Nispen!AA6 / IF(AND(COUNT(Nispen!$C6:$O6,Nispen!$U6:AA6) &lt;= 3, ISNUMBER($C101)), $C101, $E101) * 10, 3))</f>
        <v/>
      </c>
      <c r="AB101" s="299" t="str">
        <f>IF(Nispen!AB6="", "", ROUND(Nispen!AB6 / IF(AND(COUNT(Nispen!$C6:$O6,Nispen!$U6:AB6) &lt;= 3, ISNUMBER($C101)), $C101, $E101) * 10, 3))</f>
        <v/>
      </c>
      <c r="AC101" s="299" t="str">
        <f>IF(Nispen!AC6="", "", ROUND(Nispen!AC6 / IF(AND(COUNT(Nispen!$C6:$O6,Nispen!$U6:AC6) &lt;= 3, ISNUMBER($C101)), $C101, $E101) * 10, 3))</f>
        <v/>
      </c>
      <c r="AD101" s="299" t="str">
        <f>IF(Nispen!AD6="", "", ROUND(Nispen!AD6 / IF(AND(COUNT(Nispen!$C6:$O6,Nispen!$U6:AD6) &lt;= 3, ISNUMBER($C101)), $C101, $E101) * 10, 3))</f>
        <v/>
      </c>
      <c r="AE101" s="299" t="str">
        <f>IF(Nispen!AE6="", "", ROUND(Nispen!AE6 / IF(AND(COUNT(Nispen!$C6:$O6,Nispen!$U6:AE6) &lt;= 3, ISNUMBER($C101)), $C101, $E101) * 10, 3))</f>
        <v/>
      </c>
      <c r="AF101" s="299" t="str">
        <f>IF(Nispen!AF6="", "", ROUND(Nispen!AF6 / IF(AND(COUNT(Nispen!$C6:$O6,Nispen!$U6:AF6) &lt;= 3, ISNUMBER($C101)), $C101, $E101) * 10, 3))</f>
        <v/>
      </c>
      <c r="AG101" s="299" t="str">
        <f>IF(Nispen!AG6="", "", ROUND(Nispen!AG6 / IF(AND(COUNT(Nispen!$C6:$O6,Nispen!$U6:AG6) &lt;= 3, ISNUMBER($C101)), $C101, $E101) * 10, 3))</f>
        <v/>
      </c>
    </row>
    <row r="102" spans="1:33" ht="16.95" customHeight="1">
      <c r="A102" s="293">
        <f>IF(Nispen!AM7=0, "", Nispen!AM7)</f>
        <v>5</v>
      </c>
      <c r="B102" s="294" t="str">
        <f>Nispen!A7</f>
        <v xml:space="preserve">Kerstens Jac     </v>
      </c>
      <c r="C102" s="330" t="str">
        <f t="shared" si="10"/>
        <v/>
      </c>
      <c r="D102" s="331">
        <f>Nispen!B7</f>
        <v>32</v>
      </c>
      <c r="E102" s="331">
        <f>Nispen!T7</f>
        <v>32</v>
      </c>
      <c r="F102" s="297">
        <f>IF(Nispen!AL7=0," ",SUM(H102:AG102))</f>
        <v>54.063000000000002</v>
      </c>
      <c r="G102" s="364"/>
      <c r="H102" s="299">
        <f>IF(Nispen!C7="", "", ROUND(Nispen!C7 / IF(AND(COUNT(Nispen!$C7:C7) &lt;= 3, ISNUMBER($C102)), $C102, $D102) * 10, 3))</f>
        <v>10</v>
      </c>
      <c r="I102" s="299">
        <f>IF(Nispen!D7="", "", ROUND(Nispen!D7 / IF(AND(COUNT(Nispen!$C7:D7) &lt;= 3, ISNUMBER($C102)), $C102, $D102) * 10, 3))</f>
        <v>13.125</v>
      </c>
      <c r="J102" s="299">
        <f>IF(Nispen!E7="", "", ROUND(Nispen!E7 / IF(AND(COUNT(Nispen!$C7:E7) &lt;= 3, ISNUMBER($C102)), $C102, $D102) * 10, 3))</f>
        <v>13.438000000000001</v>
      </c>
      <c r="K102" s="299" t="str">
        <f>IF(Nispen!F7="", "", ROUND(Nispen!F7 / IF(AND(COUNT(Nispen!$C7:F7) &lt;= 3, ISNUMBER($C102)), $C102, $D102) * 10, 3))</f>
        <v/>
      </c>
      <c r="L102" s="299" t="str">
        <f>IF(Nispen!G7="", "", ROUND(Nispen!G7 / IF(AND(COUNT(Nispen!$C7:G7) &lt;= 3, ISNUMBER($C102)), $C102, $D102) * 10, 3))</f>
        <v/>
      </c>
      <c r="M102" s="299">
        <f>IF(Nispen!H7="", "", ROUND(Nispen!H7 / IF(AND(COUNT(Nispen!$C7:H7) &lt;= 3, ISNUMBER($C102)), $C102, $D102) * 10, 3))</f>
        <v>5</v>
      </c>
      <c r="N102" s="299" t="str">
        <f>IF(Nispen!I7="", "", ROUND(Nispen!I7 / IF(AND(COUNT(Nispen!$C7:I7) &lt;= 3, ISNUMBER($C102)), $C102, $D102) * 10, 3))</f>
        <v/>
      </c>
      <c r="O102" s="299">
        <f>IF(Nispen!J7="", "", ROUND(Nispen!J7 / IF(AND(COUNT(Nispen!$C7:J7) &lt;= 3, ISNUMBER($C102)), $C102, $D102) * 10, 3))</f>
        <v>12.5</v>
      </c>
      <c r="P102" s="299" t="str">
        <f>IF(Nispen!K7="", "", ROUND(Nispen!K7 / IF(AND(COUNT(Nispen!$C7:K7) &lt;= 3, ISNUMBER($C102)), $C102, $D102) * 10, 3))</f>
        <v/>
      </c>
      <c r="Q102" s="299" t="str">
        <f>IF(Nispen!L7="", "", ROUND(Nispen!L7 / IF(AND(COUNT(Nispen!$C7:L7) &lt;= 3, ISNUMBER($C102)), $C102, $D102) * 10, 3))</f>
        <v/>
      </c>
      <c r="R102" s="299" t="str">
        <f>IF(Nispen!M7="", "", ROUND(Nispen!M7 / IF(AND(COUNT(Nispen!$C7:M7) &lt;= 3, ISNUMBER($C102)), $C102, $D102) * 10, 3))</f>
        <v/>
      </c>
      <c r="S102" s="299" t="str">
        <f>IF(Nispen!N7="", "", ROUND(Nispen!N7 / IF(AND(COUNT(Nispen!$C7:N7) &lt;= 3, ISNUMBER($C102)), $C102, $D102) * 10, 3))</f>
        <v/>
      </c>
      <c r="T102" s="299" t="str">
        <f>IF(Nispen!O7="", "", ROUND(Nispen!O7 / IF(AND(COUNT(Nispen!$C7:O7) &lt;= 3, ISNUMBER($C102)), $C102, $D102) * 10, 3))</f>
        <v/>
      </c>
      <c r="U102" s="299" t="str">
        <f>IF(Nispen!U7="", "", ROUND(Nispen!U7 / IF(AND(COUNT(Nispen!$C7:$O7,Nispen!$U7:U7) &lt;= 3, ISNUMBER($C102)), $C102, $E102) * 10, 3))</f>
        <v/>
      </c>
      <c r="V102" s="299" t="str">
        <f>IF(Nispen!V7="", "", ROUND(Nispen!V7 / IF(AND(COUNT(Nispen!$C7:$O7,Nispen!$U7:V7) &lt;= 3, ISNUMBER($C102)), $C102, $E102) * 10, 3))</f>
        <v/>
      </c>
      <c r="W102" s="299" t="str">
        <f>IF(Nispen!W7="", "", ROUND(Nispen!W7 / IF(AND(COUNT(Nispen!$C7:$O7,Nispen!$U7:W7) &lt;= 3, ISNUMBER($C102)), $C102, $E102) * 10, 3))</f>
        <v/>
      </c>
      <c r="X102" s="299" t="str">
        <f>IF(Nispen!X7="", "", ROUND(Nispen!X7 / IF(AND(COUNT(Nispen!$C7:$O7,Nispen!$U7:X7) &lt;= 3, ISNUMBER($C102)), $C102, $E102) * 10, 3))</f>
        <v/>
      </c>
      <c r="Y102" s="299" t="str">
        <f>IF(Nispen!Y7="", "", ROUND(Nispen!Y7 / IF(AND(COUNT(Nispen!$C7:$O7,Nispen!$U7:Y7) &lt;= 3, ISNUMBER($C102)), $C102, $E102) * 10, 3))</f>
        <v/>
      </c>
      <c r="Z102" s="299" t="str">
        <f>IF(Nispen!Z7="", "", ROUND(Nispen!Z7 / IF(AND(COUNT(Nispen!$C7:$O7,Nispen!$U7:Z7) &lt;= 3, ISNUMBER($C102)), $C102, $E102) * 10, 3))</f>
        <v/>
      </c>
      <c r="AA102" s="299" t="str">
        <f>IF(Nispen!AA7="", "", ROUND(Nispen!AA7 / IF(AND(COUNT(Nispen!$C7:$O7,Nispen!$U7:AA7) &lt;= 3, ISNUMBER($C102)), $C102, $E102) * 10, 3))</f>
        <v/>
      </c>
      <c r="AB102" s="299" t="str">
        <f>IF(Nispen!AB7="", "", ROUND(Nispen!AB7 / IF(AND(COUNT(Nispen!$C7:$O7,Nispen!$U7:AB7) &lt;= 3, ISNUMBER($C102)), $C102, $E102) * 10, 3))</f>
        <v/>
      </c>
      <c r="AC102" s="299" t="str">
        <f>IF(Nispen!AC7="", "", ROUND(Nispen!AC7 / IF(AND(COUNT(Nispen!$C7:$O7,Nispen!$U7:AC7) &lt;= 3, ISNUMBER($C102)), $C102, $E102) * 10, 3))</f>
        <v/>
      </c>
      <c r="AD102" s="299" t="str">
        <f>IF(Nispen!AD7="", "", ROUND(Nispen!AD7 / IF(AND(COUNT(Nispen!$C7:$O7,Nispen!$U7:AD7) &lt;= 3, ISNUMBER($C102)), $C102, $E102) * 10, 3))</f>
        <v/>
      </c>
      <c r="AE102" s="299" t="str">
        <f>IF(Nispen!AE7="", "", ROUND(Nispen!AE7 / IF(AND(COUNT(Nispen!$C7:$O7,Nispen!$U7:AE7) &lt;= 3, ISNUMBER($C102)), $C102, $E102) * 10, 3))</f>
        <v/>
      </c>
      <c r="AF102" s="299" t="str">
        <f>IF(Nispen!AF7="", "", ROUND(Nispen!AF7 / IF(AND(COUNT(Nispen!$C7:$O7,Nispen!$U7:AF7) &lt;= 3, ISNUMBER($C102)), $C102, $E102) * 10, 3))</f>
        <v/>
      </c>
      <c r="AG102" s="299" t="str">
        <f>IF(Nispen!AG7="", "", ROUND(Nispen!AG7 / IF(AND(COUNT(Nispen!$C7:$O7,Nispen!$U7:AG7) &lt;= 3, ISNUMBER($C102)), $C102, $E102) * 10, 3))</f>
        <v/>
      </c>
    </row>
    <row r="103" spans="1:33" ht="16.95" customHeight="1">
      <c r="A103" s="293">
        <f>IF(Nispen!AM8=0, "", Nispen!AM8)</f>
        <v>7</v>
      </c>
      <c r="B103" s="303" t="str">
        <f>Nispen!A8</f>
        <v>Klijn Toon</v>
      </c>
      <c r="C103" s="330" t="str">
        <f t="shared" si="10"/>
        <v/>
      </c>
      <c r="D103" s="331">
        <f>Nispen!B8</f>
        <v>18</v>
      </c>
      <c r="E103" s="331">
        <f>Nispen!T8</f>
        <v>18</v>
      </c>
      <c r="F103" s="297">
        <f>IF(Nispen!AL8=0," ",SUM(H103:AG103))</f>
        <v>83.332999999999998</v>
      </c>
      <c r="G103" s="364"/>
      <c r="H103" s="299">
        <f>IF(Nispen!C8="", "", ROUND(Nispen!C8 / IF(AND(COUNT(Nispen!$C8:C8) &lt;= 3, ISNUMBER($C103)), $C103, $D103) * 10, 3))</f>
        <v>9.4440000000000008</v>
      </c>
      <c r="I103" s="299">
        <f>IF(Nispen!D8="", "", ROUND(Nispen!D8 / IF(AND(COUNT(Nispen!$C8:D8) &lt;= 3, ISNUMBER($C103)), $C103, $D103) * 10, 3))</f>
        <v>6.6669999999999998</v>
      </c>
      <c r="J103" s="299">
        <f>IF(Nispen!E8="", "", ROUND(Nispen!E8 / IF(AND(COUNT(Nispen!$C8:E8) &lt;= 3, ISNUMBER($C103)), $C103, $D103) * 10, 3))</f>
        <v>20</v>
      </c>
      <c r="K103" s="446">
        <f>IF(Nispen!F8="", "", ROUND(Nispen!F8 / IF(AND(COUNT(Nispen!$C8:F8) &lt;= 3, ISNUMBER($C103)), $C103, $D103) * 10, 3))</f>
        <v>13.333</v>
      </c>
      <c r="L103" s="299">
        <f>IF(Nispen!G8="", "", ROUND(Nispen!G8 / IF(AND(COUNT(Nispen!$C8:G8) &lt;= 3, ISNUMBER($C103)), $C103, $D103) * 10, 3))</f>
        <v>12.222</v>
      </c>
      <c r="M103" s="299">
        <f>IF(Nispen!H8="", "", ROUND(Nispen!H8 / IF(AND(COUNT(Nispen!$C8:H8) &lt;= 3, ISNUMBER($C103)), $C103, $D103) * 10, 3))</f>
        <v>11.667</v>
      </c>
      <c r="N103" s="299" t="str">
        <f>IF(Nispen!I8="", "", ROUND(Nispen!I8 / IF(AND(COUNT(Nispen!$C8:I8) &lt;= 3, ISNUMBER($C103)), $C103, $D103) * 10, 3))</f>
        <v/>
      </c>
      <c r="O103" s="299">
        <f>IF(Nispen!J8="", "", ROUND(Nispen!J8 / IF(AND(COUNT(Nispen!$C8:J8) &lt;= 3, ISNUMBER($C103)), $C103, $D103) * 10, 3))</f>
        <v>10</v>
      </c>
      <c r="P103" s="299" t="str">
        <f>IF(Nispen!K8="", "", ROUND(Nispen!K8 / IF(AND(COUNT(Nispen!$C8:K8) &lt;= 3, ISNUMBER($C103)), $C103, $D103) * 10, 3))</f>
        <v/>
      </c>
      <c r="Q103" s="299" t="str">
        <f>IF(Nispen!L8="", "", ROUND(Nispen!L8 / IF(AND(COUNT(Nispen!$C8:L8) &lt;= 3, ISNUMBER($C103)), $C103, $D103) * 10, 3))</f>
        <v/>
      </c>
      <c r="R103" s="299" t="str">
        <f>IF(Nispen!M8="", "", ROUND(Nispen!M8 / IF(AND(COUNT(Nispen!$C8:M8) &lt;= 3, ISNUMBER($C103)), $C103, $D103) * 10, 3))</f>
        <v/>
      </c>
      <c r="S103" s="299" t="str">
        <f>IF(Nispen!N8="", "", ROUND(Nispen!N8 / IF(AND(COUNT(Nispen!$C8:N8) &lt;= 3, ISNUMBER($C103)), $C103, $D103) * 10, 3))</f>
        <v/>
      </c>
      <c r="T103" s="299" t="str">
        <f>IF(Nispen!O8="", "", ROUND(Nispen!O8 / IF(AND(COUNT(Nispen!$C8:O8) &lt;= 3, ISNUMBER($C103)), $C103, $D103) * 10, 3))</f>
        <v/>
      </c>
      <c r="U103" s="299" t="str">
        <f>IF(Nispen!U8="", "", ROUND(Nispen!U8 / IF(AND(COUNT(Nispen!$C8:$O8,Nispen!$U8:U8) &lt;= 3, ISNUMBER($C103)), $C103, $E103) * 10, 3))</f>
        <v/>
      </c>
      <c r="V103" s="299" t="str">
        <f>IF(Nispen!V8="", "", ROUND(Nispen!V8 / IF(AND(COUNT(Nispen!$C8:$O8,Nispen!$U8:V8) &lt;= 3, ISNUMBER($C103)), $C103, $E103) * 10, 3))</f>
        <v/>
      </c>
      <c r="W103" s="299" t="str">
        <f>IF(Nispen!W8="", "", ROUND(Nispen!W8 / IF(AND(COUNT(Nispen!$C8:$O8,Nispen!$U8:W8) &lt;= 3, ISNUMBER($C103)), $C103, $E103) * 10, 3))</f>
        <v/>
      </c>
      <c r="X103" s="299" t="str">
        <f>IF(Nispen!X8="", "", ROUND(Nispen!X8 / IF(AND(COUNT(Nispen!$C8:$O8,Nispen!$U8:X8) &lt;= 3, ISNUMBER($C103)), $C103, $E103) * 10, 3))</f>
        <v/>
      </c>
      <c r="Y103" s="299" t="str">
        <f>IF(Nispen!Y8="", "", ROUND(Nispen!Y8 / IF(AND(COUNT(Nispen!$C8:$O8,Nispen!$U8:Y8) &lt;= 3, ISNUMBER($C103)), $C103, $E103) * 10, 3))</f>
        <v/>
      </c>
      <c r="Z103" s="299" t="str">
        <f>IF(Nispen!Z8="", "", ROUND(Nispen!Z8 / IF(AND(COUNT(Nispen!$C8:$O8,Nispen!$U8:Z8) &lt;= 3, ISNUMBER($C103)), $C103, $E103) * 10, 3))</f>
        <v/>
      </c>
      <c r="AA103" s="299" t="str">
        <f>IF(Nispen!AA8="", "", ROUND(Nispen!AA8 / IF(AND(COUNT(Nispen!$C8:$O8,Nispen!$U8:AA8) &lt;= 3, ISNUMBER($C103)), $C103, $E103) * 10, 3))</f>
        <v/>
      </c>
      <c r="AB103" s="299" t="str">
        <f>IF(Nispen!AB8="", "", ROUND(Nispen!AB8 / IF(AND(COUNT(Nispen!$C8:$O8,Nispen!$U8:AB8) &lt;= 3, ISNUMBER($C103)), $C103, $E103) * 10, 3))</f>
        <v/>
      </c>
      <c r="AC103" s="299" t="str">
        <f>IF(Nispen!AC8="", "", ROUND(Nispen!AC8 / IF(AND(COUNT(Nispen!$C8:$O8,Nispen!$U8:AC8) &lt;= 3, ISNUMBER($C103)), $C103, $E103) * 10, 3))</f>
        <v/>
      </c>
      <c r="AD103" s="299" t="str">
        <f>IF(Nispen!AD8="", "", ROUND(Nispen!AD8 / IF(AND(COUNT(Nispen!$C8:$O8,Nispen!$U8:AD8) &lt;= 3, ISNUMBER($C103)), $C103, $E103) * 10, 3))</f>
        <v/>
      </c>
      <c r="AE103" s="299" t="str">
        <f>IF(Nispen!AE8="", "", ROUND(Nispen!AE8 / IF(AND(COUNT(Nispen!$C8:$O8,Nispen!$U8:AE8) &lt;= 3, ISNUMBER($C103)), $C103, $E103) * 10, 3))</f>
        <v/>
      </c>
      <c r="AF103" s="299" t="str">
        <f>IF(Nispen!AF8="", "", ROUND(Nispen!AF8 / IF(AND(COUNT(Nispen!$C8:$O8,Nispen!$U8:AF8) &lt;= 3, ISNUMBER($C103)), $C103, $E103) * 10, 3))</f>
        <v/>
      </c>
      <c r="AG103" s="299" t="str">
        <f>IF(Nispen!AG8="", "", ROUND(Nispen!AG8 / IF(AND(COUNT(Nispen!$C8:$O8,Nispen!$U8:AG8) &lt;= 3, ISNUMBER($C103)), $C103, $E103) * 10, 3))</f>
        <v/>
      </c>
    </row>
    <row r="104" spans="1:33" ht="16.95" customHeight="1">
      <c r="A104" s="293">
        <f>IF(Nispen!AM9=0, "", Nispen!AM9)</f>
        <v>5</v>
      </c>
      <c r="B104" s="303" t="str">
        <f>Nispen!A9</f>
        <v>Martens Gerrit</v>
      </c>
      <c r="C104" s="330" t="str">
        <f t="shared" si="10"/>
        <v/>
      </c>
      <c r="D104" s="331">
        <f>Nispen!B9</f>
        <v>15</v>
      </c>
      <c r="E104" s="331">
        <f>Nispen!T9</f>
        <v>15</v>
      </c>
      <c r="F104" s="297">
        <f>IF(Nispen!AL9=0," ",SUM(H104:AG104))</f>
        <v>45.332999999999998</v>
      </c>
      <c r="G104" s="364"/>
      <c r="H104" s="299">
        <f>IF(Nispen!C9="", "", ROUND(Nispen!C9 / IF(AND(COUNT(Nispen!$C9:C9) &lt;= 3, ISNUMBER($C104)), $C104, $D104) * 10, 3))</f>
        <v>12</v>
      </c>
      <c r="I104" s="299">
        <f>IF(Nispen!D9="", "", ROUND(Nispen!D9 / IF(AND(COUNT(Nispen!$C9:D9) &lt;= 3, ISNUMBER($C104)), $C104, $D104) * 10, 3))</f>
        <v>8</v>
      </c>
      <c r="J104" s="299" t="str">
        <f>IF(Nispen!E9="", "", ROUND(Nispen!E9 / IF(AND(COUNT(Nispen!$C9:E9) &lt;= 3, ISNUMBER($C104)), $C104, $D104) * 10, 3))</f>
        <v/>
      </c>
      <c r="K104" s="299" t="str">
        <f>IF(Nispen!F9="", "", ROUND(Nispen!F9 / IF(AND(COUNT(Nispen!$C9:F9) &lt;= 3, ISNUMBER($C104)), $C104, $D104) * 10, 3))</f>
        <v/>
      </c>
      <c r="L104" s="299">
        <f>IF(Nispen!G9="", "", ROUND(Nispen!G9 / IF(AND(COUNT(Nispen!$C9:G9) &lt;= 3, ISNUMBER($C104)), $C104, $D104) * 10, 3))</f>
        <v>4.6669999999999998</v>
      </c>
      <c r="M104" s="299" t="str">
        <f>IF(Nispen!H9="", "", ROUND(Nispen!H9 / IF(AND(COUNT(Nispen!$C9:H9) &lt;= 3, ISNUMBER($C104)), $C104, $D104) * 10, 3))</f>
        <v/>
      </c>
      <c r="N104" s="299">
        <f>IF(Nispen!I9="", "", ROUND(Nispen!I9 / IF(AND(COUNT(Nispen!$C9:I9) &lt;= 3, ISNUMBER($C104)), $C104, $D104) * 10, 3))</f>
        <v>11.333</v>
      </c>
      <c r="O104" s="299">
        <f>IF(Nispen!J9="", "", ROUND(Nispen!J9 / IF(AND(COUNT(Nispen!$C9:J9) &lt;= 3, ISNUMBER($C104)), $C104, $D104) * 10, 3))</f>
        <v>9.3330000000000002</v>
      </c>
      <c r="P104" s="299" t="str">
        <f>IF(Nispen!K9="", "", ROUND(Nispen!K9 / IF(AND(COUNT(Nispen!$C9:K9) &lt;= 3, ISNUMBER($C104)), $C104, $D104) * 10, 3))</f>
        <v/>
      </c>
      <c r="Q104" s="299" t="str">
        <f>IF(Nispen!L9="", "", ROUND(Nispen!L9 / IF(AND(COUNT(Nispen!$C9:L9) &lt;= 3, ISNUMBER($C104)), $C104, $D104) * 10, 3))</f>
        <v/>
      </c>
      <c r="R104" s="299" t="str">
        <f>IF(Nispen!M9="", "", ROUND(Nispen!M9 / IF(AND(COUNT(Nispen!$C9:M9) &lt;= 3, ISNUMBER($C104)), $C104, $D104) * 10, 3))</f>
        <v/>
      </c>
      <c r="S104" s="299" t="str">
        <f>IF(Nispen!N9="", "", ROUND(Nispen!N9 / IF(AND(COUNT(Nispen!$C9:N9) &lt;= 3, ISNUMBER($C104)), $C104, $D104) * 10, 3))</f>
        <v/>
      </c>
      <c r="T104" s="299" t="str">
        <f>IF(Nispen!O9="", "", ROUND(Nispen!O9 / IF(AND(COUNT(Nispen!$C9:O9) &lt;= 3, ISNUMBER($C104)), $C104, $D104) * 10, 3))</f>
        <v/>
      </c>
      <c r="U104" s="299" t="str">
        <f>IF(Nispen!U9="", "", ROUND(Nispen!U9 / IF(AND(COUNT(Nispen!$C9:$O9,Nispen!$U9:U9) &lt;= 3, ISNUMBER($C104)), $C104, $E104) * 10, 3))</f>
        <v/>
      </c>
      <c r="V104" s="299" t="str">
        <f>IF(Nispen!V9="", "", ROUND(Nispen!V9 / IF(AND(COUNT(Nispen!$C9:$O9,Nispen!$U9:V9) &lt;= 3, ISNUMBER($C104)), $C104, $E104) * 10, 3))</f>
        <v/>
      </c>
      <c r="W104" s="299" t="str">
        <f>IF(Nispen!W9="", "", ROUND(Nispen!W9 / IF(AND(COUNT(Nispen!$C9:$O9,Nispen!$U9:W9) &lt;= 3, ISNUMBER($C104)), $C104, $E104) * 10, 3))</f>
        <v/>
      </c>
      <c r="X104" s="299" t="str">
        <f>IF(Nispen!X9="", "", ROUND(Nispen!X9 / IF(AND(COUNT(Nispen!$C9:$O9,Nispen!$U9:X9) &lt;= 3, ISNUMBER($C104)), $C104, $E104) * 10, 3))</f>
        <v/>
      </c>
      <c r="Y104" s="299" t="str">
        <f>IF(Nispen!Y9="", "", ROUND(Nispen!Y9 / IF(AND(COUNT(Nispen!$C9:$O9,Nispen!$U9:Y9) &lt;= 3, ISNUMBER($C104)), $C104, $E104) * 10, 3))</f>
        <v/>
      </c>
      <c r="Z104" s="299" t="str">
        <f>IF(Nispen!Z9="", "", ROUND(Nispen!Z9 / IF(AND(COUNT(Nispen!$C9:$O9,Nispen!$U9:Z9) &lt;= 3, ISNUMBER($C104)), $C104, $E104) * 10, 3))</f>
        <v/>
      </c>
      <c r="AA104" s="299" t="str">
        <f>IF(Nispen!AA9="", "", ROUND(Nispen!AA9 / IF(AND(COUNT(Nispen!$C9:$O9,Nispen!$U9:AA9) &lt;= 3, ISNUMBER($C104)), $C104, $E104) * 10, 3))</f>
        <v/>
      </c>
      <c r="AB104" s="299" t="str">
        <f>IF(Nispen!AB9="", "", ROUND(Nispen!AB9 / IF(AND(COUNT(Nispen!$C9:$O9,Nispen!$U9:AB9) &lt;= 3, ISNUMBER($C104)), $C104, $E104) * 10, 3))</f>
        <v/>
      </c>
      <c r="AC104" s="299" t="str">
        <f>IF(Nispen!AC9="", "", ROUND(Nispen!AC9 / IF(AND(COUNT(Nispen!$C9:$O9,Nispen!$U9:AC9) &lt;= 3, ISNUMBER($C104)), $C104, $E104) * 10, 3))</f>
        <v/>
      </c>
      <c r="AD104" s="299" t="str">
        <f>IF(Nispen!AD9="", "", ROUND(Nispen!AD9 / IF(AND(COUNT(Nispen!$C9:$O9,Nispen!$U9:AD9) &lt;= 3, ISNUMBER($C104)), $C104, $E104) * 10, 3))</f>
        <v/>
      </c>
      <c r="AE104" s="299" t="str">
        <f>IF(Nispen!AE9="", "", ROUND(Nispen!AE9 / IF(AND(COUNT(Nispen!$C9:$O9,Nispen!$U9:AE9) &lt;= 3, ISNUMBER($C104)), $C104, $E104) * 10, 3))</f>
        <v/>
      </c>
      <c r="AF104" s="299" t="str">
        <f>IF(Nispen!AF9="", "", ROUND(Nispen!AF9 / IF(AND(COUNT(Nispen!$C9:$O9,Nispen!$U9:AF9) &lt;= 3, ISNUMBER($C104)), $C104, $E104) * 10, 3))</f>
        <v/>
      </c>
      <c r="AG104" s="299" t="str">
        <f>IF(Nispen!AG9="", "", ROUND(Nispen!AG9 / IF(AND(COUNT(Nispen!$C9:$O9,Nispen!$U9:AG9) &lt;= 3, ISNUMBER($C104)), $C104, $E104) * 10, 3))</f>
        <v/>
      </c>
    </row>
    <row r="105" spans="1:33" ht="16.95" customHeight="1">
      <c r="A105" s="293" t="str">
        <f>IF(Nispen!AM10=0, "", Nispen!AM10)</f>
        <v/>
      </c>
      <c r="B105" s="303" t="str">
        <f>Nispen!A10</f>
        <v>Mens Jos</v>
      </c>
      <c r="C105" s="330" t="str">
        <f t="shared" si="10"/>
        <v/>
      </c>
      <c r="D105" s="331">
        <f>Nispen!B10</f>
        <v>22</v>
      </c>
      <c r="E105" s="331">
        <f>Nispen!T10</f>
        <v>22</v>
      </c>
      <c r="F105" s="297" t="str">
        <f>IF(Nispen!AL10=0," ",SUM(H105:AG105))</f>
        <v xml:space="preserve"> </v>
      </c>
      <c r="G105" s="364"/>
      <c r="H105" s="299" t="str">
        <f>IF(Nispen!C10="", "", ROUND(Nispen!C10 / IF(AND(COUNT(Nispen!$C10:C10) &lt;= 3, ISNUMBER($C105)), $C105, $D105) * 10, 3))</f>
        <v/>
      </c>
      <c r="I105" s="299" t="str">
        <f>IF(Nispen!D10="", "", ROUND(Nispen!D10 / IF(AND(COUNT(Nispen!$C10:D10) &lt;= 3, ISNUMBER($C105)), $C105, $D105) * 10, 3))</f>
        <v/>
      </c>
      <c r="J105" s="299" t="str">
        <f>IF(Nispen!E10="", "", ROUND(Nispen!E10 / IF(AND(COUNT(Nispen!$C10:E10) &lt;= 3, ISNUMBER($C105)), $C105, $D105) * 10, 3))</f>
        <v/>
      </c>
      <c r="K105" s="299" t="str">
        <f>IF(Nispen!F10="", "", ROUND(Nispen!F10 / IF(AND(COUNT(Nispen!$C10:F10) &lt;= 3, ISNUMBER($C105)), $C105, $D105) * 10, 3))</f>
        <v/>
      </c>
      <c r="L105" s="299" t="str">
        <f>IF(Nispen!G10="", "", ROUND(Nispen!G10 / IF(AND(COUNT(Nispen!$C10:G10) &lt;= 3, ISNUMBER($C105)), $C105, $D105) * 10, 3))</f>
        <v/>
      </c>
      <c r="M105" s="299" t="str">
        <f>IF(Nispen!H10="", "", ROUND(Nispen!H10 / IF(AND(COUNT(Nispen!$C10:H10) &lt;= 3, ISNUMBER($C105)), $C105, $D105) * 10, 3))</f>
        <v/>
      </c>
      <c r="N105" s="299" t="str">
        <f>IF(Nispen!I10="", "", ROUND(Nispen!I10 / IF(AND(COUNT(Nispen!$C10:I10) &lt;= 3, ISNUMBER($C105)), $C105, $D105) * 10, 3))</f>
        <v/>
      </c>
      <c r="O105" s="299" t="str">
        <f>IF(Nispen!J10="", "", ROUND(Nispen!J10 / IF(AND(COUNT(Nispen!$C10:J10) &lt;= 3, ISNUMBER($C105)), $C105, $D105) * 10, 3))</f>
        <v/>
      </c>
      <c r="P105" s="299" t="str">
        <f>IF(Nispen!K10="", "", ROUND(Nispen!K10 / IF(AND(COUNT(Nispen!$C10:K10) &lt;= 3, ISNUMBER($C105)), $C105, $D105) * 10, 3))</f>
        <v/>
      </c>
      <c r="Q105" s="299" t="str">
        <f>IF(Nispen!L10="", "", ROUND(Nispen!L10 / IF(AND(COUNT(Nispen!$C10:L10) &lt;= 3, ISNUMBER($C105)), $C105, $D105) * 10, 3))</f>
        <v/>
      </c>
      <c r="R105" s="299" t="str">
        <f>IF(Nispen!M10="", "", ROUND(Nispen!M10 / IF(AND(COUNT(Nispen!$C10:M10) &lt;= 3, ISNUMBER($C105)), $C105, $D105) * 10, 3))</f>
        <v/>
      </c>
      <c r="S105" s="299" t="str">
        <f>IF(Nispen!N10="", "", ROUND(Nispen!N10 / IF(AND(COUNT(Nispen!$C10:N10) &lt;= 3, ISNUMBER($C105)), $C105, $D105) * 10, 3))</f>
        <v/>
      </c>
      <c r="T105" s="299" t="str">
        <f>IF(Nispen!O10="", "", ROUND(Nispen!O10 / IF(AND(COUNT(Nispen!$C10:O10) &lt;= 3, ISNUMBER($C105)), $C105, $D105) * 10, 3))</f>
        <v/>
      </c>
      <c r="U105" s="299" t="str">
        <f>IF(Nispen!U10="", "", ROUND(Nispen!U10 / IF(AND(COUNT(Nispen!$C10:$O10,Nispen!$U10:U10) &lt;= 3, ISNUMBER($C105)), $C105, $E105) * 10, 3))</f>
        <v/>
      </c>
      <c r="V105" s="299" t="str">
        <f>IF(Nispen!V10="", "", ROUND(Nispen!V10 / IF(AND(COUNT(Nispen!$C10:$O10,Nispen!$U10:V10) &lt;= 3, ISNUMBER($C105)), $C105, $E105) * 10, 3))</f>
        <v/>
      </c>
      <c r="W105" s="299" t="str">
        <f>IF(Nispen!W10="", "", ROUND(Nispen!W10 / IF(AND(COUNT(Nispen!$C10:$O10,Nispen!$U10:W10) &lt;= 3, ISNUMBER($C105)), $C105, $E105) * 10, 3))</f>
        <v/>
      </c>
      <c r="X105" s="299" t="str">
        <f>IF(Nispen!X10="", "", ROUND(Nispen!X10 / IF(AND(COUNT(Nispen!$C10:$O10,Nispen!$U10:X10) &lt;= 3, ISNUMBER($C105)), $C105, $E105) * 10, 3))</f>
        <v/>
      </c>
      <c r="Y105" s="299" t="str">
        <f>IF(Nispen!Y10="", "", ROUND(Nispen!Y10 / IF(AND(COUNT(Nispen!$C10:$O10,Nispen!$U10:Y10) &lt;= 3, ISNUMBER($C105)), $C105, $E105) * 10, 3))</f>
        <v/>
      </c>
      <c r="Z105" s="299" t="str">
        <f>IF(Nispen!Z10="", "", ROUND(Nispen!Z10 / IF(AND(COUNT(Nispen!$C10:$O10,Nispen!$U10:Z10) &lt;= 3, ISNUMBER($C105)), $C105, $E105) * 10, 3))</f>
        <v/>
      </c>
      <c r="AA105" s="299" t="str">
        <f>IF(Nispen!AA10="", "", ROUND(Nispen!AA10 / IF(AND(COUNT(Nispen!$C10:$O10,Nispen!$U10:AA10) &lt;= 3, ISNUMBER($C105)), $C105, $E105) * 10, 3))</f>
        <v/>
      </c>
      <c r="AB105" s="299" t="str">
        <f>IF(Nispen!AB10="", "", ROUND(Nispen!AB10 / IF(AND(COUNT(Nispen!$C10:$O10,Nispen!$U10:AB10) &lt;= 3, ISNUMBER($C105)), $C105, $E105) * 10, 3))</f>
        <v/>
      </c>
      <c r="AC105" s="299" t="str">
        <f>IF(Nispen!AC10="", "", ROUND(Nispen!AC10 / IF(AND(COUNT(Nispen!$C10:$O10,Nispen!$U10:AC10) &lt;= 3, ISNUMBER($C105)), $C105, $E105) * 10, 3))</f>
        <v/>
      </c>
      <c r="AD105" s="299" t="str">
        <f>IF(Nispen!AD10="", "", ROUND(Nispen!AD10 / IF(AND(COUNT(Nispen!$C10:$O10,Nispen!$U10:AD10) &lt;= 3, ISNUMBER($C105)), $C105, $E105) * 10, 3))</f>
        <v/>
      </c>
      <c r="AE105" s="299" t="str">
        <f>IF(Nispen!AE10="", "", ROUND(Nispen!AE10 / IF(AND(COUNT(Nispen!$C10:$O10,Nispen!$U10:AE10) &lt;= 3, ISNUMBER($C105)), $C105, $E105) * 10, 3))</f>
        <v/>
      </c>
      <c r="AF105" s="299" t="str">
        <f>IF(Nispen!AF10="", "", ROUND(Nispen!AF10 / IF(AND(COUNT(Nispen!$C10:$O10,Nispen!$U10:AF10) &lt;= 3, ISNUMBER($C105)), $C105, $E105) * 10, 3))</f>
        <v/>
      </c>
      <c r="AG105" s="299" t="str">
        <f>IF(Nispen!AG10="", "", ROUND(Nispen!AG10 / IF(AND(COUNT(Nispen!$C10:$O10,Nispen!$U10:AG10) &lt;= 3, ISNUMBER($C105)), $C105, $E105) * 10, 3))</f>
        <v/>
      </c>
    </row>
    <row r="106" spans="1:33" ht="16.95" customHeight="1">
      <c r="A106" s="293">
        <f>IF(Nispen!AM11=0, "", Nispen!AM11)</f>
        <v>2</v>
      </c>
      <c r="B106" s="294" t="str">
        <f>Nispen!A11</f>
        <v xml:space="preserve">Raats Antoon </v>
      </c>
      <c r="C106" s="330" t="str">
        <f t="shared" si="10"/>
        <v/>
      </c>
      <c r="D106" s="331">
        <f>Nispen!B11</f>
        <v>19</v>
      </c>
      <c r="E106" s="331">
        <f>Nispen!T11</f>
        <v>19</v>
      </c>
      <c r="F106" s="297">
        <f>IF(Nispen!AL11=0," ",SUM(H106:AG106))</f>
        <v>11.579000000000001</v>
      </c>
      <c r="G106" s="364"/>
      <c r="H106" s="299" t="str">
        <f>IF(Nispen!C11="", "", ROUND(Nispen!C11 / IF(AND(COUNT(Nispen!$C11:C11) &lt;= 3, ISNUMBER($C106)), $C106, $D106) * 10, 3))</f>
        <v/>
      </c>
      <c r="I106" s="299" t="str">
        <f>IF(Nispen!D11="", "", ROUND(Nispen!D11 / IF(AND(COUNT(Nispen!$C11:D11) &lt;= 3, ISNUMBER($C106)), $C106, $D106) * 10, 3))</f>
        <v/>
      </c>
      <c r="J106" s="299">
        <f>IF(Nispen!E11="", "", ROUND(Nispen!E11 / IF(AND(COUNT(Nispen!$C11:E11) &lt;= 3, ISNUMBER($C106)), $C106, $D106) * 10, 3))</f>
        <v>6.8419999999999996</v>
      </c>
      <c r="K106" s="299" t="str">
        <f>IF(Nispen!F11="", "", ROUND(Nispen!F11 / IF(AND(COUNT(Nispen!$C11:F11) &lt;= 3, ISNUMBER($C106)), $C106, $D106) * 10, 3))</f>
        <v/>
      </c>
      <c r="L106" s="299">
        <f>IF(Nispen!G11="", "", ROUND(Nispen!G11 / IF(AND(COUNT(Nispen!$C11:G11) &lt;= 3, ISNUMBER($C106)), $C106, $D106) * 10, 3))</f>
        <v>4.7370000000000001</v>
      </c>
      <c r="M106" s="299" t="str">
        <f>IF(Nispen!H11="", "", ROUND(Nispen!H11 / IF(AND(COUNT(Nispen!$C11:H11) &lt;= 3, ISNUMBER($C106)), $C106, $D106) * 10, 3))</f>
        <v/>
      </c>
      <c r="N106" s="299" t="str">
        <f>IF(Nispen!I11="", "", ROUND(Nispen!I11 / IF(AND(COUNT(Nispen!$C11:I11) &lt;= 3, ISNUMBER($C106)), $C106, $D106) * 10, 3))</f>
        <v/>
      </c>
      <c r="O106" s="299" t="str">
        <f>IF(Nispen!J11="", "", ROUND(Nispen!J11 / IF(AND(COUNT(Nispen!$C11:J11) &lt;= 3, ISNUMBER($C106)), $C106, $D106) * 10, 3))</f>
        <v/>
      </c>
      <c r="P106" s="299" t="str">
        <f>IF(Nispen!K11="", "", ROUND(Nispen!K11 / IF(AND(COUNT(Nispen!$C11:K11) &lt;= 3, ISNUMBER($C106)), $C106, $D106) * 10, 3))</f>
        <v/>
      </c>
      <c r="Q106" s="299" t="str">
        <f>IF(Nispen!L11="", "", ROUND(Nispen!L11 / IF(AND(COUNT(Nispen!$C11:L11) &lt;= 3, ISNUMBER($C106)), $C106, $D106) * 10, 3))</f>
        <v/>
      </c>
      <c r="R106" s="299" t="str">
        <f>IF(Nispen!M11="", "", ROUND(Nispen!M11 / IF(AND(COUNT(Nispen!$C11:M11) &lt;= 3, ISNUMBER($C106)), $C106, $D106) * 10, 3))</f>
        <v/>
      </c>
      <c r="S106" s="299" t="str">
        <f>IF(Nispen!N11="", "", ROUND(Nispen!N11 / IF(AND(COUNT(Nispen!$C11:N11) &lt;= 3, ISNUMBER($C106)), $C106, $D106) * 10, 3))</f>
        <v/>
      </c>
      <c r="T106" s="299" t="str">
        <f>IF(Nispen!O11="", "", ROUND(Nispen!O11 / IF(AND(COUNT(Nispen!$C11:O11) &lt;= 3, ISNUMBER($C106)), $C106, $D106) * 10, 3))</f>
        <v/>
      </c>
      <c r="U106" s="299" t="str">
        <f>IF(Nispen!U11="", "", ROUND(Nispen!U11 / IF(AND(COUNT(Nispen!$C11:$O11,Nispen!$U11:U11) &lt;= 3, ISNUMBER($C106)), $C106, $E106) * 10, 3))</f>
        <v/>
      </c>
      <c r="V106" s="299" t="str">
        <f>IF(Nispen!V11="", "", ROUND(Nispen!V11 / IF(AND(COUNT(Nispen!$C11:$O11,Nispen!$U11:V11) &lt;= 3, ISNUMBER($C106)), $C106, $E106) * 10, 3))</f>
        <v/>
      </c>
      <c r="W106" s="299" t="str">
        <f>IF(Nispen!W11="", "", ROUND(Nispen!W11 / IF(AND(COUNT(Nispen!$C11:$O11,Nispen!$U11:W11) &lt;= 3, ISNUMBER($C106)), $C106, $E106) * 10, 3))</f>
        <v/>
      </c>
      <c r="X106" s="299" t="str">
        <f>IF(Nispen!X11="", "", ROUND(Nispen!X11 / IF(AND(COUNT(Nispen!$C11:$O11,Nispen!$U11:X11) &lt;= 3, ISNUMBER($C106)), $C106, $E106) * 10, 3))</f>
        <v/>
      </c>
      <c r="Y106" s="299" t="str">
        <f>IF(Nispen!Y11="", "", ROUND(Nispen!Y11 / IF(AND(COUNT(Nispen!$C11:$O11,Nispen!$U11:Y11) &lt;= 3, ISNUMBER($C106)), $C106, $E106) * 10, 3))</f>
        <v/>
      </c>
      <c r="Z106" s="299" t="str">
        <f>IF(Nispen!Z11="", "", ROUND(Nispen!Z11 / IF(AND(COUNT(Nispen!$C11:$O11,Nispen!$U11:Z11) &lt;= 3, ISNUMBER($C106)), $C106, $E106) * 10, 3))</f>
        <v/>
      </c>
      <c r="AA106" s="299" t="str">
        <f>IF(Nispen!AA11="", "", ROUND(Nispen!AA11 / IF(AND(COUNT(Nispen!$C11:$O11,Nispen!$U11:AA11) &lt;= 3, ISNUMBER($C106)), $C106, $E106) * 10, 3))</f>
        <v/>
      </c>
      <c r="AB106" s="299" t="str">
        <f>IF(Nispen!AB11="", "", ROUND(Nispen!AB11 / IF(AND(COUNT(Nispen!$C11:$O11,Nispen!$U11:AB11) &lt;= 3, ISNUMBER($C106)), $C106, $E106) * 10, 3))</f>
        <v/>
      </c>
      <c r="AC106" s="299" t="str">
        <f>IF(Nispen!AC11="", "", ROUND(Nispen!AC11 / IF(AND(COUNT(Nispen!$C11:$O11,Nispen!$U11:AC11) &lt;= 3, ISNUMBER($C106)), $C106, $E106) * 10, 3))</f>
        <v/>
      </c>
      <c r="AD106" s="299" t="str">
        <f>IF(Nispen!AD11="", "", ROUND(Nispen!AD11 / IF(AND(COUNT(Nispen!$C11:$O11,Nispen!$U11:AD11) &lt;= 3, ISNUMBER($C106)), $C106, $E106) * 10, 3))</f>
        <v/>
      </c>
      <c r="AE106" s="299" t="str">
        <f>IF(Nispen!AE11="", "", ROUND(Nispen!AE11 / IF(AND(COUNT(Nispen!$C11:$O11,Nispen!$U11:AE11) &lt;= 3, ISNUMBER($C106)), $C106, $E106) * 10, 3))</f>
        <v/>
      </c>
      <c r="AF106" s="299" t="str">
        <f>IF(Nispen!AF11="", "", ROUND(Nispen!AF11 / IF(AND(COUNT(Nispen!$C11:$O11,Nispen!$U11:AF11) &lt;= 3, ISNUMBER($C106)), $C106, $E106) * 10, 3))</f>
        <v/>
      </c>
      <c r="AG106" s="299" t="str">
        <f>IF(Nispen!AG11="", "", ROUND(Nispen!AG11 / IF(AND(COUNT(Nispen!$C11:$O11,Nispen!$U11:AG11) &lt;= 3, ISNUMBER($C106)), $C106, $E106) * 10, 3))</f>
        <v/>
      </c>
    </row>
    <row r="107" spans="1:33" ht="16.95" customHeight="1">
      <c r="A107" s="293">
        <f>IF(Nispen!AM12=0, "", Nispen!AM12)</f>
        <v>8</v>
      </c>
      <c r="B107" s="294" t="str">
        <f>Nispen!A12</f>
        <v>Uijdehaag Nico</v>
      </c>
      <c r="C107" s="330" t="str">
        <f t="shared" si="10"/>
        <v/>
      </c>
      <c r="D107" s="331">
        <f>Nispen!B12</f>
        <v>24</v>
      </c>
      <c r="E107" s="331">
        <f>Nispen!T12</f>
        <v>24</v>
      </c>
      <c r="F107" s="297">
        <f>IF(Nispen!AL12=0," ",SUM(H107:AG107))</f>
        <v>83.332999999999998</v>
      </c>
      <c r="G107" s="364"/>
      <c r="H107" s="299">
        <f>IF(Nispen!C12="", "", ROUND(Nispen!C12 / IF(AND(COUNT(Nispen!$C12:C12) &lt;= 3, ISNUMBER($C107)), $C107, $D107) * 10, 3))</f>
        <v>11.25</v>
      </c>
      <c r="I107" s="299">
        <f>IF(Nispen!D12="", "", ROUND(Nispen!D12 / IF(AND(COUNT(Nispen!$C12:D12) &lt;= 3, ISNUMBER($C107)), $C107, $D107) * 10, 3))</f>
        <v>12.5</v>
      </c>
      <c r="J107" s="446">
        <f>IF(Nispen!E12="", "", ROUND(Nispen!E12 / IF(AND(COUNT(Nispen!$C12:E12) &lt;= 3, ISNUMBER($C107)), $C107, $D107) * 10, 3))</f>
        <v>10.833</v>
      </c>
      <c r="K107" s="446">
        <f>IF(Nispen!F12="", "", ROUND(Nispen!F12 / IF(AND(COUNT(Nispen!$C12:F12) &lt;= 3, ISNUMBER($C107)), $C107, $D107) * 10, 3))</f>
        <v>9.5830000000000002</v>
      </c>
      <c r="L107" s="299">
        <f>IF(Nispen!G12="", "", ROUND(Nispen!G12 / IF(AND(COUNT(Nispen!$C12:G12) &lt;= 3, ISNUMBER($C107)), $C107, $D107) * 10, 3))</f>
        <v>8.75</v>
      </c>
      <c r="M107" s="299">
        <f>IF(Nispen!H12="", "", ROUND(Nispen!H12 / IF(AND(COUNT(Nispen!$C12:H12) &lt;= 3, ISNUMBER($C107)), $C107, $D107) * 10, 3))</f>
        <v>8.75</v>
      </c>
      <c r="N107" s="299">
        <f>IF(Nispen!I12="", "", ROUND(Nispen!I12 / IF(AND(COUNT(Nispen!$C12:I12) &lt;= 3, ISNUMBER($C107)), $C107, $D107) * 10, 3))</f>
        <v>7.5</v>
      </c>
      <c r="O107" s="299">
        <f>IF(Nispen!J12="", "", ROUND(Nispen!J12 / IF(AND(COUNT(Nispen!$C12:J12) &lt;= 3, ISNUMBER($C107)), $C107, $D107) * 10, 3))</f>
        <v>14.167</v>
      </c>
      <c r="P107" s="299" t="str">
        <f>IF(Nispen!K12="", "", ROUND(Nispen!K12 / IF(AND(COUNT(Nispen!$C12:K12) &lt;= 3, ISNUMBER($C107)), $C107, $D107) * 10, 3))</f>
        <v/>
      </c>
      <c r="Q107" s="299" t="str">
        <f>IF(Nispen!L12="", "", ROUND(Nispen!L12 / IF(AND(COUNT(Nispen!$C12:L12) &lt;= 3, ISNUMBER($C107)), $C107, $D107) * 10, 3))</f>
        <v/>
      </c>
      <c r="R107" s="299" t="str">
        <f>IF(Nispen!M12="", "", ROUND(Nispen!M12 / IF(AND(COUNT(Nispen!$C12:M12) &lt;= 3, ISNUMBER($C107)), $C107, $D107) * 10, 3))</f>
        <v/>
      </c>
      <c r="S107" s="299" t="str">
        <f>IF(Nispen!N12="", "", ROUND(Nispen!N12 / IF(AND(COUNT(Nispen!$C12:N12) &lt;= 3, ISNUMBER($C107)), $C107, $D107) * 10, 3))</f>
        <v/>
      </c>
      <c r="T107" s="299" t="str">
        <f>IF(Nispen!O12="", "", ROUND(Nispen!O12 / IF(AND(COUNT(Nispen!$C12:O12) &lt;= 3, ISNUMBER($C107)), $C107, $D107) * 10, 3))</f>
        <v/>
      </c>
      <c r="U107" s="299" t="str">
        <f>IF(Nispen!U12="", "", ROUND(Nispen!U12 / IF(AND(COUNT(Nispen!$C12:$O12,Nispen!$U12:U12) &lt;= 3, ISNUMBER($C107)), $C107, $E107) * 10, 3))</f>
        <v/>
      </c>
      <c r="V107" s="299" t="str">
        <f>IF(Nispen!V12="", "", ROUND(Nispen!V12 / IF(AND(COUNT(Nispen!$C12:$O12,Nispen!$U12:V12) &lt;= 3, ISNUMBER($C107)), $C107, $E107) * 10, 3))</f>
        <v/>
      </c>
      <c r="W107" s="299" t="str">
        <f>IF(Nispen!W12="", "", ROUND(Nispen!W12 / IF(AND(COUNT(Nispen!$C12:$O12,Nispen!$U12:W12) &lt;= 3, ISNUMBER($C107)), $C107, $E107) * 10, 3))</f>
        <v/>
      </c>
      <c r="X107" s="299" t="str">
        <f>IF(Nispen!X12="", "", ROUND(Nispen!X12 / IF(AND(COUNT(Nispen!$C12:$O12,Nispen!$U12:X12) &lt;= 3, ISNUMBER($C107)), $C107, $E107) * 10, 3))</f>
        <v/>
      </c>
      <c r="Y107" s="299" t="str">
        <f>IF(Nispen!Y12="", "", ROUND(Nispen!Y12 / IF(AND(COUNT(Nispen!$C12:$O12,Nispen!$U12:Y12) &lt;= 3, ISNUMBER($C107)), $C107, $E107) * 10, 3))</f>
        <v/>
      </c>
      <c r="Z107" s="299" t="str">
        <f>IF(Nispen!Z12="", "", ROUND(Nispen!Z12 / IF(AND(COUNT(Nispen!$C12:$O12,Nispen!$U12:Z12) &lt;= 3, ISNUMBER($C107)), $C107, $E107) * 10, 3))</f>
        <v/>
      </c>
      <c r="AA107" s="299" t="str">
        <f>IF(Nispen!AA12="", "", ROUND(Nispen!AA12 / IF(AND(COUNT(Nispen!$C12:$O12,Nispen!$U12:AA12) &lt;= 3, ISNUMBER($C107)), $C107, $E107) * 10, 3))</f>
        <v/>
      </c>
      <c r="AB107" s="299" t="str">
        <f>IF(Nispen!AB12="", "", ROUND(Nispen!AB12 / IF(AND(COUNT(Nispen!$C12:$O12,Nispen!$U12:AB12) &lt;= 3, ISNUMBER($C107)), $C107, $E107) * 10, 3))</f>
        <v/>
      </c>
      <c r="AC107" s="299" t="str">
        <f>IF(Nispen!AC12="", "", ROUND(Nispen!AC12 / IF(AND(COUNT(Nispen!$C12:$O12,Nispen!$U12:AC12) &lt;= 3, ISNUMBER($C107)), $C107, $E107) * 10, 3))</f>
        <v/>
      </c>
      <c r="AD107" s="299" t="str">
        <f>IF(Nispen!AD12="", "", ROUND(Nispen!AD12 / IF(AND(COUNT(Nispen!$C12:$O12,Nispen!$U12:AD12) &lt;= 3, ISNUMBER($C107)), $C107, $E107) * 10, 3))</f>
        <v/>
      </c>
      <c r="AE107" s="299" t="str">
        <f>IF(Nispen!AE12="", "", ROUND(Nispen!AE12 / IF(AND(COUNT(Nispen!$C12:$O12,Nispen!$U12:AE12) &lt;= 3, ISNUMBER($C107)), $C107, $E107) * 10, 3))</f>
        <v/>
      </c>
      <c r="AF107" s="299" t="str">
        <f>IF(Nispen!AF12="", "", ROUND(Nispen!AF12 / IF(AND(COUNT(Nispen!$C12:$O12,Nispen!$U12:AF12) &lt;= 3, ISNUMBER($C107)), $C107, $E107) * 10, 3))</f>
        <v/>
      </c>
      <c r="AG107" s="299" t="str">
        <f>IF(Nispen!AG12="", "", ROUND(Nispen!AG12 / IF(AND(COUNT(Nispen!$C12:$O12,Nispen!$U12:AG12) &lt;= 3, ISNUMBER($C107)), $C107, $E107) * 10, 3))</f>
        <v/>
      </c>
    </row>
    <row r="108" spans="1:33" ht="16.95" customHeight="1">
      <c r="A108" s="293">
        <f>IF(Nispen!AM13=0, "", Nispen!AM13)</f>
        <v>3</v>
      </c>
      <c r="B108" s="382" t="str">
        <f>Nispen!A13</f>
        <v>Van Turnhout Herman [OS]</v>
      </c>
      <c r="C108" s="330" t="str">
        <f t="shared" si="10"/>
        <v/>
      </c>
      <c r="D108" s="331">
        <f>Nispen!B13</f>
        <v>15</v>
      </c>
      <c r="E108" s="331">
        <f>Nispen!T13</f>
        <v>15</v>
      </c>
      <c r="F108" s="297">
        <f>IF(Nispen!AL13=0," ",SUM(H108:AG108))</f>
        <v>18.000999999999998</v>
      </c>
      <c r="G108" s="364"/>
      <c r="H108" s="299" t="str">
        <f>IF(Nispen!C13="", "", ROUND(Nispen!C13 / IF(AND(COUNT(Nispen!$C13:C13) &lt;= 3, ISNUMBER($C108)), $C108, $D108) * 10, 3))</f>
        <v/>
      </c>
      <c r="I108" s="299" t="str">
        <f>IF(Nispen!D13="", "", ROUND(Nispen!D13 / IF(AND(COUNT(Nispen!$C13:D13) &lt;= 3, ISNUMBER($C108)), $C108, $D108) * 10, 3))</f>
        <v/>
      </c>
      <c r="J108" s="299">
        <f>IF(Nispen!E13="", "", ROUND(Nispen!E13 / IF(AND(COUNT(Nispen!$C13:E13) &lt;= 3, ISNUMBER($C108)), $C108, $D108) * 10, 3))</f>
        <v>4.6669999999999998</v>
      </c>
      <c r="K108" s="299" t="str">
        <f>IF(Nispen!F13="", "", ROUND(Nispen!F13 / IF(AND(COUNT(Nispen!$C13:F13) &lt;= 3, ISNUMBER($C108)), $C108, $D108) * 10, 3))</f>
        <v/>
      </c>
      <c r="L108" s="299">
        <f>IF(Nispen!G13="", "", ROUND(Nispen!G13 / IF(AND(COUNT(Nispen!$C13:G13) &lt;= 3, ISNUMBER($C108)), $C108, $D108) * 10, 3))</f>
        <v>4.6669999999999998</v>
      </c>
      <c r="M108" s="299" t="str">
        <f>IF(Nispen!H13="", "", ROUND(Nispen!H13 / IF(AND(COUNT(Nispen!$C13:H13) &lt;= 3, ISNUMBER($C108)), $C108, $D108) * 10, 3))</f>
        <v/>
      </c>
      <c r="N108" s="299">
        <f>IF(Nispen!I13="", "", ROUND(Nispen!I13 / IF(AND(COUNT(Nispen!$C13:I13) &lt;= 3, ISNUMBER($C108)), $C108, $D108) * 10, 3))</f>
        <v>8.6669999999999998</v>
      </c>
      <c r="O108" s="299" t="str">
        <f>IF(Nispen!J13="", "", ROUND(Nispen!J13 / IF(AND(COUNT(Nispen!$C13:J13) &lt;= 3, ISNUMBER($C108)), $C108, $D108) * 10, 3))</f>
        <v/>
      </c>
      <c r="P108" s="299" t="str">
        <f>IF(Nispen!K13="", "", ROUND(Nispen!K13 / IF(AND(COUNT(Nispen!$C13:K13) &lt;= 3, ISNUMBER($C108)), $C108, $D108) * 10, 3))</f>
        <v/>
      </c>
      <c r="Q108" s="299" t="str">
        <f>IF(Nispen!L13="", "", ROUND(Nispen!L13 / IF(AND(COUNT(Nispen!$C13:L13) &lt;= 3, ISNUMBER($C108)), $C108, $D108) * 10, 3))</f>
        <v/>
      </c>
      <c r="R108" s="299" t="str">
        <f>IF(Nispen!M13="", "", ROUND(Nispen!M13 / IF(AND(COUNT(Nispen!$C13:M13) &lt;= 3, ISNUMBER($C108)), $C108, $D108) * 10, 3))</f>
        <v/>
      </c>
      <c r="S108" s="299" t="str">
        <f>IF(Nispen!N13="", "", ROUND(Nispen!N13 / IF(AND(COUNT(Nispen!$C13:N13) &lt;= 3, ISNUMBER($C108)), $C108, $D108) * 10, 3))</f>
        <v/>
      </c>
      <c r="T108" s="299" t="str">
        <f>IF(Nispen!O13="", "", ROUND(Nispen!O13 / IF(AND(COUNT(Nispen!$C13:O13) &lt;= 3, ISNUMBER($C108)), $C108, $D108) * 10, 3))</f>
        <v/>
      </c>
      <c r="U108" s="299" t="str">
        <f>IF(Nispen!U13="", "", ROUND(Nispen!U13 / IF(AND(COUNT(Nispen!$C13:$O13,Nispen!$U13:U13) &lt;= 3, ISNUMBER($C108)), $C108, $E108) * 10, 3))</f>
        <v/>
      </c>
      <c r="V108" s="299" t="str">
        <f>IF(Nispen!V13="", "", ROUND(Nispen!V13 / IF(AND(COUNT(Nispen!$C13:$O13,Nispen!$U13:V13) &lt;= 3, ISNUMBER($C108)), $C108, $E108) * 10, 3))</f>
        <v/>
      </c>
      <c r="W108" s="299" t="str">
        <f>IF(Nispen!W13="", "", ROUND(Nispen!W13 / IF(AND(COUNT(Nispen!$C13:$O13,Nispen!$U13:W13) &lt;= 3, ISNUMBER($C108)), $C108, $E108) * 10, 3))</f>
        <v/>
      </c>
      <c r="X108" s="299" t="str">
        <f>IF(Nispen!X13="", "", ROUND(Nispen!X13 / IF(AND(COUNT(Nispen!$C13:$O13,Nispen!$U13:X13) &lt;= 3, ISNUMBER($C108)), $C108, $E108) * 10, 3))</f>
        <v/>
      </c>
      <c r="Y108" s="299" t="str">
        <f>IF(Nispen!Y13="", "", ROUND(Nispen!Y13 / IF(AND(COUNT(Nispen!$C13:$O13,Nispen!$U13:Y13) &lt;= 3, ISNUMBER($C108)), $C108, $E108) * 10, 3))</f>
        <v/>
      </c>
      <c r="Z108" s="299" t="str">
        <f>IF(Nispen!Z13="", "", ROUND(Nispen!Z13 / IF(AND(COUNT(Nispen!$C13:$O13,Nispen!$U13:Z13) &lt;= 3, ISNUMBER($C108)), $C108, $E108) * 10, 3))</f>
        <v/>
      </c>
      <c r="AA108" s="299" t="str">
        <f>IF(Nispen!AA13="", "", ROUND(Nispen!AA13 / IF(AND(COUNT(Nispen!$C13:$O13,Nispen!$U13:AA13) &lt;= 3, ISNUMBER($C108)), $C108, $E108) * 10, 3))</f>
        <v/>
      </c>
      <c r="AB108" s="299" t="str">
        <f>IF(Nispen!AB13="", "", ROUND(Nispen!AB13 / IF(AND(COUNT(Nispen!$C13:$O13,Nispen!$U13:AB13) &lt;= 3, ISNUMBER($C108)), $C108, $E108) * 10, 3))</f>
        <v/>
      </c>
      <c r="AC108" s="299" t="str">
        <f>IF(Nispen!AC13="", "", ROUND(Nispen!AC13 / IF(AND(COUNT(Nispen!$C13:$O13,Nispen!$U13:AC13) &lt;= 3, ISNUMBER($C108)), $C108, $E108) * 10, 3))</f>
        <v/>
      </c>
      <c r="AD108" s="299" t="str">
        <f>IF(Nispen!AD13="", "", ROUND(Nispen!AD13 / IF(AND(COUNT(Nispen!$C13:$O13,Nispen!$U13:AD13) &lt;= 3, ISNUMBER($C108)), $C108, $E108) * 10, 3))</f>
        <v/>
      </c>
      <c r="AE108" s="299" t="str">
        <f>IF(Nispen!AE13="", "", ROUND(Nispen!AE13 / IF(AND(COUNT(Nispen!$C13:$O13,Nispen!$U13:AE13) &lt;= 3, ISNUMBER($C108)), $C108, $E108) * 10, 3))</f>
        <v/>
      </c>
      <c r="AF108" s="299" t="str">
        <f>IF(Nispen!AF13="", "", ROUND(Nispen!AF13 / IF(AND(COUNT(Nispen!$C13:$O13,Nispen!$U13:AF13) &lt;= 3, ISNUMBER($C108)), $C108, $E108) * 10, 3))</f>
        <v/>
      </c>
      <c r="AG108" s="299" t="str">
        <f>IF(Nispen!AG13="", "", ROUND(Nispen!AG13 / IF(AND(COUNT(Nispen!$C13:$O13,Nispen!$U13:AG13) &lt;= 3, ISNUMBER($C108)), $C108, $E108) * 10, 3))</f>
        <v/>
      </c>
    </row>
    <row r="109" spans="1:33" ht="16.95" customHeight="1">
      <c r="A109" s="328" t="str">
        <f>IF(Nispen!AM14=0, "", Nispen!AM14)</f>
        <v/>
      </c>
      <c r="B109" s="351"/>
      <c r="C109" s="351" t="str">
        <f t="shared" si="10"/>
        <v/>
      </c>
      <c r="D109" s="351">
        <f>Nispen!B14</f>
        <v>0</v>
      </c>
      <c r="E109" s="351">
        <f>Nispen!T14</f>
        <v>0</v>
      </c>
      <c r="F109" s="297" t="str">
        <f>IF(Nispen!AL14=0," ",SUM(H109:AG109))</f>
        <v xml:space="preserve"> </v>
      </c>
      <c r="G109" s="364"/>
      <c r="H109" s="299" t="str">
        <f>IF(Nispen!C14="", "", ROUND(Nispen!C14 / IF(AND(COUNT(Nispen!$C14:C14) &lt;= 3, ISNUMBER($C109)), $C109, $D109) * 10, 3))</f>
        <v/>
      </c>
      <c r="I109" s="299" t="str">
        <f>IF(Nispen!D14="", "", ROUND(Nispen!D14 / IF(AND(COUNT(Nispen!$C14:D14) &lt;= 3, ISNUMBER($C109)), $C109, $D109) * 10, 3))</f>
        <v/>
      </c>
      <c r="J109" s="299" t="str">
        <f>IF(Nispen!E14="", "", ROUND(Nispen!E14 / IF(AND(COUNT(Nispen!$C14:E14) &lt;= 3, ISNUMBER($C109)), $C109, $D109) * 10, 3))</f>
        <v/>
      </c>
      <c r="K109" s="299" t="str">
        <f>IF(Nispen!F14="", "", ROUND(Nispen!F14 / IF(AND(COUNT(Nispen!$C14:F14) &lt;= 3, ISNUMBER($C109)), $C109, $D109) * 10, 3))</f>
        <v/>
      </c>
      <c r="L109" s="299" t="str">
        <f>IF(Nispen!G14="", "", ROUND(Nispen!G14 / IF(AND(COUNT(Nispen!$C14:G14) &lt;= 3, ISNUMBER($C109)), $C109, $D109) * 10, 3))</f>
        <v/>
      </c>
      <c r="M109" s="299" t="str">
        <f>IF(Nispen!H14="", "", ROUND(Nispen!H14 / IF(AND(COUNT(Nispen!$C14:H14) &lt;= 3, ISNUMBER($C109)), $C109, $D109) * 10, 3))</f>
        <v/>
      </c>
      <c r="N109" s="299" t="str">
        <f>IF(Nispen!I14="", "", ROUND(Nispen!I14 / IF(AND(COUNT(Nispen!$C14:I14) &lt;= 3, ISNUMBER($C109)), $C109, $D109) * 10, 3))</f>
        <v/>
      </c>
      <c r="O109" s="299" t="str">
        <f>IF(Nispen!J14="", "", ROUND(Nispen!J14 / IF(AND(COUNT(Nispen!$C14:J14) &lt;= 3, ISNUMBER($C109)), $C109, $D109) * 10, 3))</f>
        <v/>
      </c>
      <c r="P109" s="299" t="str">
        <f>IF(Nispen!K14="", "", ROUND(Nispen!K14 / IF(AND(COUNT(Nispen!$C14:K14) &lt;= 3, ISNUMBER($C109)), $C109, $D109) * 10, 3))</f>
        <v/>
      </c>
      <c r="Q109" s="299" t="str">
        <f>IF(Nispen!L14="", "", ROUND(Nispen!L14 / IF(AND(COUNT(Nispen!$C14:L14) &lt;= 3, ISNUMBER($C109)), $C109, $D109) * 10, 3))</f>
        <v/>
      </c>
      <c r="R109" s="299" t="str">
        <f>IF(Nispen!M14="", "", ROUND(Nispen!M14 / IF(AND(COUNT(Nispen!$C14:M14) &lt;= 3, ISNUMBER($C109)), $C109, $D109) * 10, 3))</f>
        <v/>
      </c>
      <c r="S109" s="299" t="str">
        <f>IF(Nispen!N14="", "", ROUND(Nispen!N14 / IF(AND(COUNT(Nispen!$C14:N14) &lt;= 3, ISNUMBER($C109)), $C109, $D109) * 10, 3))</f>
        <v/>
      </c>
      <c r="T109" s="299" t="str">
        <f>IF(Nispen!O14="", "", ROUND(Nispen!O14 / IF(AND(COUNT(Nispen!$C14:O14) &lt;= 3, ISNUMBER($C109)), $C109, $D109) * 10, 3))</f>
        <v/>
      </c>
      <c r="U109" s="299" t="str">
        <f>IF(Nispen!U14="", "", ROUND(Nispen!U14 / IF(AND(COUNT(Nispen!$C14:$O14,Nispen!$U14:U14) &lt;= 3, ISNUMBER($C109)), $C109, $E109) * 10, 3))</f>
        <v/>
      </c>
      <c r="V109" s="299" t="str">
        <f>IF(Nispen!V14="", "", ROUND(Nispen!V14 / IF(AND(COUNT(Nispen!$C14:$O14,Nispen!$U14:V14) &lt;= 3, ISNUMBER($C109)), $C109, $E109) * 10, 3))</f>
        <v/>
      </c>
      <c r="W109" s="299" t="str">
        <f>IF(Nispen!W14="", "", ROUND(Nispen!W14 / IF(AND(COUNT(Nispen!$C14:$O14,Nispen!$U14:W14) &lt;= 3, ISNUMBER($C109)), $C109, $E109) * 10, 3))</f>
        <v/>
      </c>
      <c r="X109" s="299" t="str">
        <f>IF(Nispen!X14="", "", ROUND(Nispen!X14 / IF(AND(COUNT(Nispen!$C14:$O14,Nispen!$U14:X14) &lt;= 3, ISNUMBER($C109)), $C109, $E109) * 10, 3))</f>
        <v/>
      </c>
      <c r="Y109" s="299" t="str">
        <f>IF(Nispen!Y14="", "", ROUND(Nispen!Y14 / IF(AND(COUNT(Nispen!$C14:$O14,Nispen!$U14:Y14) &lt;= 3, ISNUMBER($C109)), $C109, $E109) * 10, 3))</f>
        <v/>
      </c>
      <c r="Z109" s="299" t="str">
        <f>IF(Nispen!Z14="", "", ROUND(Nispen!Z14 / IF(AND(COUNT(Nispen!$C14:$O14,Nispen!$U14:Z14) &lt;= 3, ISNUMBER($C109)), $C109, $E109) * 10, 3))</f>
        <v/>
      </c>
      <c r="AA109" s="299" t="str">
        <f>IF(Nispen!AA14="", "", ROUND(Nispen!AA14 / IF(AND(COUNT(Nispen!$C14:$O14,Nispen!$U14:AA14) &lt;= 3, ISNUMBER($C109)), $C109, $E109) * 10, 3))</f>
        <v/>
      </c>
      <c r="AB109" s="299" t="str">
        <f>IF(Nispen!AB14="", "", ROUND(Nispen!AB14 / IF(AND(COUNT(Nispen!$C14:$O14,Nispen!$U14:AB14) &lt;= 3, ISNUMBER($C109)), $C109, $E109) * 10, 3))</f>
        <v/>
      </c>
      <c r="AC109" s="299" t="str">
        <f>IF(Nispen!AC14="", "", ROUND(Nispen!AC14 / IF(AND(COUNT(Nispen!$C14:$O14,Nispen!$U14:AC14) &lt;= 3, ISNUMBER($C109)), $C109, $E109) * 10, 3))</f>
        <v/>
      </c>
      <c r="AD109" s="299" t="str">
        <f>IF(Nispen!AD14="", "", ROUND(Nispen!AD14 / IF(AND(COUNT(Nispen!$C14:$O14,Nispen!$U14:AD14) &lt;= 3, ISNUMBER($C109)), $C109, $E109) * 10, 3))</f>
        <v/>
      </c>
      <c r="AE109" s="299" t="str">
        <f>IF(Nispen!AE14="", "", ROUND(Nispen!AE14 / IF(AND(COUNT(Nispen!$C14:$O14,Nispen!$U14:AE14) &lt;= 3, ISNUMBER($C109)), $C109, $E109) * 10, 3))</f>
        <v/>
      </c>
      <c r="AF109" s="299" t="str">
        <f>IF(Nispen!AF14="", "", ROUND(Nispen!AF14 / IF(AND(COUNT(Nispen!$C14:$O14,Nispen!$U14:AF14) &lt;= 3, ISNUMBER($C109)), $C109, $E109) * 10, 3))</f>
        <v/>
      </c>
      <c r="AG109" s="299" t="str">
        <f>IF(Nispen!AG14="", "", ROUND(Nispen!AG14 / IF(AND(COUNT(Nispen!$C14:$O14,Nispen!$U14:AG14) &lt;= 3, ISNUMBER($C109)), $C109, $E109) * 10, 3))</f>
        <v/>
      </c>
    </row>
    <row r="110" spans="1:33" ht="16.95" customHeight="1">
      <c r="A110" s="328" t="str">
        <f>IF(Nispen!AM15=0, "", Nispen!AM15)</f>
        <v/>
      </c>
      <c r="B110" s="351"/>
      <c r="C110" s="351" t="str">
        <f t="shared" si="10"/>
        <v/>
      </c>
      <c r="D110" s="351">
        <f>Nispen!B15</f>
        <v>0</v>
      </c>
      <c r="E110" s="351">
        <f>Nispen!T15</f>
        <v>0</v>
      </c>
      <c r="F110" s="297" t="str">
        <f>IF(Nispen!AL15=0," ",SUM(H110:AG110))</f>
        <v xml:space="preserve"> </v>
      </c>
      <c r="G110" s="364"/>
      <c r="H110" s="299" t="str">
        <f>IF(Nispen!C15="", "", ROUND(Nispen!C15 / IF(AND(COUNT(Nispen!$C15:C15) &lt;= 3, ISNUMBER($C110)), $C110, $D110) * 10, 3))</f>
        <v/>
      </c>
      <c r="I110" s="299" t="str">
        <f>IF(Nispen!D15="", "", ROUND(Nispen!D15 / IF(AND(COUNT(Nispen!$C15:D15) &lt;= 3, ISNUMBER($C110)), $C110, $D110) * 10, 3))</f>
        <v/>
      </c>
      <c r="J110" s="299" t="str">
        <f>IF(Nispen!E15="", "", ROUND(Nispen!E15 / IF(AND(COUNT(Nispen!$C15:E15) &lt;= 3, ISNUMBER($C110)), $C110, $D110) * 10, 3))</f>
        <v/>
      </c>
      <c r="K110" s="299" t="str">
        <f>IF(Nispen!F15="", "", ROUND(Nispen!F15 / IF(AND(COUNT(Nispen!$C15:F15) &lt;= 3, ISNUMBER($C110)), $C110, $D110) * 10, 3))</f>
        <v/>
      </c>
      <c r="L110" s="299" t="str">
        <f>IF(Nispen!G15="", "", ROUND(Nispen!G15 / IF(AND(COUNT(Nispen!$C15:G15) &lt;= 3, ISNUMBER($C110)), $C110, $D110) * 10, 3))</f>
        <v/>
      </c>
      <c r="M110" s="299" t="str">
        <f>IF(Nispen!H15="", "", ROUND(Nispen!H15 / IF(AND(COUNT(Nispen!$C15:H15) &lt;= 3, ISNUMBER($C110)), $C110, $D110) * 10, 3))</f>
        <v/>
      </c>
      <c r="N110" s="299" t="str">
        <f>IF(Nispen!I15="", "", ROUND(Nispen!I15 / IF(AND(COUNT(Nispen!$C15:I15) &lt;= 3, ISNUMBER($C110)), $C110, $D110) * 10, 3))</f>
        <v/>
      </c>
      <c r="O110" s="299" t="str">
        <f>IF(Nispen!J15="", "", ROUND(Nispen!J15 / IF(AND(COUNT(Nispen!$C15:J15) &lt;= 3, ISNUMBER($C110)), $C110, $D110) * 10, 3))</f>
        <v/>
      </c>
      <c r="P110" s="299" t="str">
        <f>IF(Nispen!K15="", "", ROUND(Nispen!K15 / IF(AND(COUNT(Nispen!$C15:K15) &lt;= 3, ISNUMBER($C110)), $C110, $D110) * 10, 3))</f>
        <v/>
      </c>
      <c r="Q110" s="299" t="str">
        <f>IF(Nispen!L15="", "", ROUND(Nispen!L15 / IF(AND(COUNT(Nispen!$C15:L15) &lt;= 3, ISNUMBER($C110)), $C110, $D110) * 10, 3))</f>
        <v/>
      </c>
      <c r="R110" s="299" t="str">
        <f>IF(Nispen!M15="", "", ROUND(Nispen!M15 / IF(AND(COUNT(Nispen!$C15:M15) &lt;= 3, ISNUMBER($C110)), $C110, $D110) * 10, 3))</f>
        <v/>
      </c>
      <c r="S110" s="299" t="str">
        <f>IF(Nispen!N15="", "", ROUND(Nispen!N15 / IF(AND(COUNT(Nispen!$C15:N15) &lt;= 3, ISNUMBER($C110)), $C110, $D110) * 10, 3))</f>
        <v/>
      </c>
      <c r="T110" s="299" t="str">
        <f>IF(Nispen!O15="", "", ROUND(Nispen!O15 / IF(AND(COUNT(Nispen!$C15:O15) &lt;= 3, ISNUMBER($C110)), $C110, $D110) * 10, 3))</f>
        <v/>
      </c>
      <c r="U110" s="299" t="str">
        <f>IF(Nispen!U15="", "", ROUND(Nispen!U15 / IF(AND(COUNT(Nispen!$C15:$O15,Nispen!$U15:U15) &lt;= 3, ISNUMBER($C110)), $C110, $E110) * 10, 3))</f>
        <v/>
      </c>
      <c r="V110" s="299" t="str">
        <f>IF(Nispen!V15="", "", ROUND(Nispen!V15 / IF(AND(COUNT(Nispen!$C15:$O15,Nispen!$U15:V15) &lt;= 3, ISNUMBER($C110)), $C110, $E110) * 10, 3))</f>
        <v/>
      </c>
      <c r="W110" s="299" t="str">
        <f>IF(Nispen!W15="", "", ROUND(Nispen!W15 / IF(AND(COUNT(Nispen!$C15:$O15,Nispen!$U15:W15) &lt;= 3, ISNUMBER($C110)), $C110, $E110) * 10, 3))</f>
        <v/>
      </c>
      <c r="X110" s="299" t="str">
        <f>IF(Nispen!X15="", "", ROUND(Nispen!X15 / IF(AND(COUNT(Nispen!$C15:$O15,Nispen!$U15:X15) &lt;= 3, ISNUMBER($C110)), $C110, $E110) * 10, 3))</f>
        <v/>
      </c>
      <c r="Y110" s="299" t="str">
        <f>IF(Nispen!Y15="", "", ROUND(Nispen!Y15 / IF(AND(COUNT(Nispen!$C15:$O15,Nispen!$U15:Y15) &lt;= 3, ISNUMBER($C110)), $C110, $E110) * 10, 3))</f>
        <v/>
      </c>
      <c r="Z110" s="299" t="str">
        <f>IF(Nispen!Z15="", "", ROUND(Nispen!Z15 / IF(AND(COUNT(Nispen!$C15:$O15,Nispen!$U15:Z15) &lt;= 3, ISNUMBER($C110)), $C110, $E110) * 10, 3))</f>
        <v/>
      </c>
      <c r="AA110" s="299" t="str">
        <f>IF(Nispen!AA15="", "", ROUND(Nispen!AA15 / IF(AND(COUNT(Nispen!$C15:$O15,Nispen!$U15:AA15) &lt;= 3, ISNUMBER($C110)), $C110, $E110) * 10, 3))</f>
        <v/>
      </c>
      <c r="AB110" s="299" t="str">
        <f>IF(Nispen!AB15="", "", ROUND(Nispen!AB15 / IF(AND(COUNT(Nispen!$C15:$O15,Nispen!$U15:AB15) &lt;= 3, ISNUMBER($C110)), $C110, $E110) * 10, 3))</f>
        <v/>
      </c>
      <c r="AC110" s="299" t="str">
        <f>IF(Nispen!AC15="", "", ROUND(Nispen!AC15 / IF(AND(COUNT(Nispen!$C15:$O15,Nispen!$U15:AC15) &lt;= 3, ISNUMBER($C110)), $C110, $E110) * 10, 3))</f>
        <v/>
      </c>
      <c r="AD110" s="299" t="str">
        <f>IF(Nispen!AD15="", "", ROUND(Nispen!AD15 / IF(AND(COUNT(Nispen!$C15:$O15,Nispen!$U15:AD15) &lt;= 3, ISNUMBER($C110)), $C110, $E110) * 10, 3))</f>
        <v/>
      </c>
      <c r="AE110" s="299" t="str">
        <f>IF(Nispen!AE15="", "", ROUND(Nispen!AE15 / IF(AND(COUNT(Nispen!$C15:$O15,Nispen!$U15:AE15) &lt;= 3, ISNUMBER($C110)), $C110, $E110) * 10, 3))</f>
        <v/>
      </c>
      <c r="AF110" s="299" t="str">
        <f>IF(Nispen!AF15="", "", ROUND(Nispen!AF15 / IF(AND(COUNT(Nispen!$C15:$O15,Nispen!$U15:AF15) &lt;= 3, ISNUMBER($C110)), $C110, $E110) * 10, 3))</f>
        <v/>
      </c>
      <c r="AG110" s="299" t="str">
        <f>IF(Nispen!AG15="", "", ROUND(Nispen!AG15 / IF(AND(COUNT(Nispen!$C15:$O15,Nispen!$U15:AG15) &lt;= 3, ISNUMBER($C110)), $C110, $E110) * 10, 3))</f>
        <v/>
      </c>
    </row>
    <row r="111" spans="1:33" ht="16.95" customHeight="1">
      <c r="A111" s="328" t="str">
        <f>IF(Nispen!AM16=0, "", Nispen!AM16)</f>
        <v/>
      </c>
      <c r="B111" s="351"/>
      <c r="C111" s="351" t="str">
        <f t="shared" si="10"/>
        <v/>
      </c>
      <c r="D111" s="351">
        <f>Nispen!B16</f>
        <v>0</v>
      </c>
      <c r="E111" s="351">
        <f>Nispen!T16</f>
        <v>0</v>
      </c>
      <c r="F111" s="297" t="str">
        <f>IF(Nispen!AL16=0," ",SUM(H111:AG111))</f>
        <v xml:space="preserve"> </v>
      </c>
      <c r="G111" s="364"/>
      <c r="H111" s="299" t="str">
        <f>IF(Nispen!C16="", "", ROUND(Nispen!C16 / IF(AND(COUNT(Nispen!$C16:C16) &lt;= 3, ISNUMBER($C111)), $C111, $D111) * 10, 3))</f>
        <v/>
      </c>
      <c r="I111" s="299" t="str">
        <f>IF(Nispen!D16="", "", ROUND(Nispen!D16 / IF(AND(COUNT(Nispen!$C16:D16) &lt;= 3, ISNUMBER($C111)), $C111, $D111) * 10, 3))</f>
        <v/>
      </c>
      <c r="J111" s="299" t="str">
        <f>IF(Nispen!E16="", "", ROUND(Nispen!E16 / IF(AND(COUNT(Nispen!$C16:E16) &lt;= 3, ISNUMBER($C111)), $C111, $D111) * 10, 3))</f>
        <v/>
      </c>
      <c r="K111" s="299" t="str">
        <f>IF(Nispen!F16="", "", ROUND(Nispen!F16 / IF(AND(COUNT(Nispen!$C16:F16) &lt;= 3, ISNUMBER($C111)), $C111, $D111) * 10, 3))</f>
        <v/>
      </c>
      <c r="L111" s="299" t="str">
        <f>IF(Nispen!G16="", "", ROUND(Nispen!G16 / IF(AND(COUNT(Nispen!$C16:G16) &lt;= 3, ISNUMBER($C111)), $C111, $D111) * 10, 3))</f>
        <v/>
      </c>
      <c r="M111" s="299" t="str">
        <f>IF(Nispen!H16="", "", ROUND(Nispen!H16 / IF(AND(COUNT(Nispen!$C16:H16) &lt;= 3, ISNUMBER($C111)), $C111, $D111) * 10, 3))</f>
        <v/>
      </c>
      <c r="N111" s="299" t="str">
        <f>IF(Nispen!I16="", "", ROUND(Nispen!I16 / IF(AND(COUNT(Nispen!$C16:I16) &lt;= 3, ISNUMBER($C111)), $C111, $D111) * 10, 3))</f>
        <v/>
      </c>
      <c r="O111" s="299" t="str">
        <f>IF(Nispen!J16="", "", ROUND(Nispen!J16 / IF(AND(COUNT(Nispen!$C16:J16) &lt;= 3, ISNUMBER($C111)), $C111, $D111) * 10, 3))</f>
        <v/>
      </c>
      <c r="P111" s="299" t="str">
        <f>IF(Nispen!K16="", "", ROUND(Nispen!K16 / IF(AND(COUNT(Nispen!$C16:K16) &lt;= 3, ISNUMBER($C111)), $C111, $D111) * 10, 3))</f>
        <v/>
      </c>
      <c r="Q111" s="299" t="str">
        <f>IF(Nispen!L16="", "", ROUND(Nispen!L16 / IF(AND(COUNT(Nispen!$C16:L16) &lt;= 3, ISNUMBER($C111)), $C111, $D111) * 10, 3))</f>
        <v/>
      </c>
      <c r="R111" s="299" t="str">
        <f>IF(Nispen!M16="", "", ROUND(Nispen!M16 / IF(AND(COUNT(Nispen!$C16:M16) &lt;= 3, ISNUMBER($C111)), $C111, $D111) * 10, 3))</f>
        <v/>
      </c>
      <c r="S111" s="299" t="str">
        <f>IF(Nispen!N16="", "", ROUND(Nispen!N16 / IF(AND(COUNT(Nispen!$C16:N16) &lt;= 3, ISNUMBER($C111)), $C111, $D111) * 10, 3))</f>
        <v/>
      </c>
      <c r="T111" s="299" t="str">
        <f>IF(Nispen!O16="", "", ROUND(Nispen!O16 / IF(AND(COUNT(Nispen!$C16:O16) &lt;= 3, ISNUMBER($C111)), $C111, $D111) * 10, 3))</f>
        <v/>
      </c>
      <c r="U111" s="299" t="str">
        <f>IF(Nispen!U16="", "", ROUND(Nispen!U16 / IF(AND(COUNT(Nispen!$C16:$O16,Nispen!$U16:U16) &lt;= 3, ISNUMBER($C111)), $C111, $E111) * 10, 3))</f>
        <v/>
      </c>
      <c r="V111" s="299" t="str">
        <f>IF(Nispen!V16="", "", ROUND(Nispen!V16 / IF(AND(COUNT(Nispen!$C16:$O16,Nispen!$U16:V16) &lt;= 3, ISNUMBER($C111)), $C111, $E111) * 10, 3))</f>
        <v/>
      </c>
      <c r="W111" s="299" t="str">
        <f>IF(Nispen!W16="", "", ROUND(Nispen!W16 / IF(AND(COUNT(Nispen!$C16:$O16,Nispen!$U16:W16) &lt;= 3, ISNUMBER($C111)), $C111, $E111) * 10, 3))</f>
        <v/>
      </c>
      <c r="X111" s="299" t="str">
        <f>IF(Nispen!X16="", "", ROUND(Nispen!X16 / IF(AND(COUNT(Nispen!$C16:$O16,Nispen!$U16:X16) &lt;= 3, ISNUMBER($C111)), $C111, $E111) * 10, 3))</f>
        <v/>
      </c>
      <c r="Y111" s="299" t="str">
        <f>IF(Nispen!Y16="", "", ROUND(Nispen!Y16 / IF(AND(COUNT(Nispen!$C16:$O16,Nispen!$U16:Y16) &lt;= 3, ISNUMBER($C111)), $C111, $E111) * 10, 3))</f>
        <v/>
      </c>
      <c r="Z111" s="299" t="str">
        <f>IF(Nispen!Z16="", "", ROUND(Nispen!Z16 / IF(AND(COUNT(Nispen!$C16:$O16,Nispen!$U16:Z16) &lt;= 3, ISNUMBER($C111)), $C111, $E111) * 10, 3))</f>
        <v/>
      </c>
      <c r="AA111" s="299" t="str">
        <f>IF(Nispen!AA16="", "", ROUND(Nispen!AA16 / IF(AND(COUNT(Nispen!$C16:$O16,Nispen!$U16:AA16) &lt;= 3, ISNUMBER($C111)), $C111, $E111) * 10, 3))</f>
        <v/>
      </c>
      <c r="AB111" s="299" t="str">
        <f>IF(Nispen!AB16="", "", ROUND(Nispen!AB16 / IF(AND(COUNT(Nispen!$C16:$O16,Nispen!$U16:AB16) &lt;= 3, ISNUMBER($C111)), $C111, $E111) * 10, 3))</f>
        <v/>
      </c>
      <c r="AC111" s="299" t="str">
        <f>IF(Nispen!AC16="", "", ROUND(Nispen!AC16 / IF(AND(COUNT(Nispen!$C16:$O16,Nispen!$U16:AC16) &lt;= 3, ISNUMBER($C111)), $C111, $E111) * 10, 3))</f>
        <v/>
      </c>
      <c r="AD111" s="299" t="str">
        <f>IF(Nispen!AD16="", "", ROUND(Nispen!AD16 / IF(AND(COUNT(Nispen!$C16:$O16,Nispen!$U16:AD16) &lt;= 3, ISNUMBER($C111)), $C111, $E111) * 10, 3))</f>
        <v/>
      </c>
      <c r="AE111" s="299" t="str">
        <f>IF(Nispen!AE16="", "", ROUND(Nispen!AE16 / IF(AND(COUNT(Nispen!$C16:$O16,Nispen!$U16:AE16) &lt;= 3, ISNUMBER($C111)), $C111, $E111) * 10, 3))</f>
        <v/>
      </c>
      <c r="AF111" s="299" t="str">
        <f>IF(Nispen!AF16="", "", ROUND(Nispen!AF16 / IF(AND(COUNT(Nispen!$C16:$O16,Nispen!$U16:AF16) &lt;= 3, ISNUMBER($C111)), $C111, $E111) * 10, 3))</f>
        <v/>
      </c>
      <c r="AG111" s="299" t="str">
        <f>IF(Nispen!AG16="", "", ROUND(Nispen!AG16 / IF(AND(COUNT(Nispen!$C16:$O16,Nispen!$U16:AG16) &lt;= 3, ISNUMBER($C111)), $C111, $E111) * 10, 3))</f>
        <v/>
      </c>
    </row>
    <row r="112" spans="1:33" ht="16.95" customHeight="1">
      <c r="A112" s="328" t="str">
        <f>IF(Nispen!AM17=0, "", Nispen!AM17)</f>
        <v/>
      </c>
      <c r="B112" s="351"/>
      <c r="C112" s="351" t="str">
        <f t="shared" si="10"/>
        <v/>
      </c>
      <c r="D112" s="351">
        <f>Nispen!B17</f>
        <v>0</v>
      </c>
      <c r="E112" s="351">
        <f>Nispen!T17</f>
        <v>0</v>
      </c>
      <c r="F112" s="297" t="str">
        <f>IF(Nispen!AL17=0," ",SUM(H112:AG112))</f>
        <v xml:space="preserve"> </v>
      </c>
      <c r="G112" s="364"/>
      <c r="H112" s="299" t="str">
        <f>IF(Nispen!C17="", "", ROUND(Nispen!C17 / IF(AND(COUNT(Nispen!$C17:C17) &lt;= 3, ISNUMBER($C112)), $C112, $D112) * 10, 3))</f>
        <v/>
      </c>
      <c r="I112" s="299" t="str">
        <f>IF(Nispen!D17="", "", ROUND(Nispen!D17 / IF(AND(COUNT(Nispen!$C17:D17) &lt;= 3, ISNUMBER($C112)), $C112, $D112) * 10, 3))</f>
        <v/>
      </c>
      <c r="J112" s="299" t="str">
        <f>IF(Nispen!E17="", "", ROUND(Nispen!E17 / IF(AND(COUNT(Nispen!$C17:E17) &lt;= 3, ISNUMBER($C112)), $C112, $D112) * 10, 3))</f>
        <v/>
      </c>
      <c r="K112" s="299" t="str">
        <f>IF(Nispen!F17="", "", ROUND(Nispen!F17 / IF(AND(COUNT(Nispen!$C17:F17) &lt;= 3, ISNUMBER($C112)), $C112, $D112) * 10, 3))</f>
        <v/>
      </c>
      <c r="L112" s="299" t="str">
        <f>IF(Nispen!G17="", "", ROUND(Nispen!G17 / IF(AND(COUNT(Nispen!$C17:G17) &lt;= 3, ISNUMBER($C112)), $C112, $D112) * 10, 3))</f>
        <v/>
      </c>
      <c r="M112" s="299" t="str">
        <f>IF(Nispen!H17="", "", ROUND(Nispen!H17 / IF(AND(COUNT(Nispen!$C17:H17) &lt;= 3, ISNUMBER($C112)), $C112, $D112) * 10, 3))</f>
        <v/>
      </c>
      <c r="N112" s="299" t="str">
        <f>IF(Nispen!I17="", "", ROUND(Nispen!I17 / IF(AND(COUNT(Nispen!$C17:I17) &lt;= 3, ISNUMBER($C112)), $C112, $D112) * 10, 3))</f>
        <v/>
      </c>
      <c r="O112" s="299" t="str">
        <f>IF(Nispen!J17="", "", ROUND(Nispen!J17 / IF(AND(COUNT(Nispen!$C17:J17) &lt;= 3, ISNUMBER($C112)), $C112, $D112) * 10, 3))</f>
        <v/>
      </c>
      <c r="P112" s="299" t="str">
        <f>IF(Nispen!K17="", "", ROUND(Nispen!K17 / IF(AND(COUNT(Nispen!$C17:K17) &lt;= 3, ISNUMBER($C112)), $C112, $D112) * 10, 3))</f>
        <v/>
      </c>
      <c r="Q112" s="299" t="str">
        <f>IF(Nispen!L17="", "", ROUND(Nispen!L17 / IF(AND(COUNT(Nispen!$C17:L17) &lt;= 3, ISNUMBER($C112)), $C112, $D112) * 10, 3))</f>
        <v/>
      </c>
      <c r="R112" s="299" t="str">
        <f>IF(Nispen!M17="", "", ROUND(Nispen!M17 / IF(AND(COUNT(Nispen!$C17:M17) &lt;= 3, ISNUMBER($C112)), $C112, $D112) * 10, 3))</f>
        <v/>
      </c>
      <c r="S112" s="299" t="str">
        <f>IF(Nispen!N17="", "", ROUND(Nispen!N17 / IF(AND(COUNT(Nispen!$C17:N17) &lt;= 3, ISNUMBER($C112)), $C112, $D112) * 10, 3))</f>
        <v/>
      </c>
      <c r="T112" s="299" t="str">
        <f>IF(Nispen!O17="", "", ROUND(Nispen!O17 / IF(AND(COUNT(Nispen!$C17:O17) &lt;= 3, ISNUMBER($C112)), $C112, $D112) * 10, 3))</f>
        <v/>
      </c>
      <c r="U112" s="299" t="str">
        <f>IF(Nispen!U17="", "", ROUND(Nispen!U17 / IF(AND(COUNT(Nispen!$C17:$O17,Nispen!$U17:U17) &lt;= 3, ISNUMBER($C112)), $C112, $E112) * 10, 3))</f>
        <v/>
      </c>
      <c r="V112" s="299" t="str">
        <f>IF(Nispen!V17="", "", ROUND(Nispen!V17 / IF(AND(COUNT(Nispen!$C17:$O17,Nispen!$U17:V17) &lt;= 3, ISNUMBER($C112)), $C112, $E112) * 10, 3))</f>
        <v/>
      </c>
      <c r="W112" s="299" t="str">
        <f>IF(Nispen!W17="", "", ROUND(Nispen!W17 / IF(AND(COUNT(Nispen!$C17:$O17,Nispen!$U17:W17) &lt;= 3, ISNUMBER($C112)), $C112, $E112) * 10, 3))</f>
        <v/>
      </c>
      <c r="X112" s="299" t="str">
        <f>IF(Nispen!X17="", "", ROUND(Nispen!X17 / IF(AND(COUNT(Nispen!$C17:$O17,Nispen!$U17:X17) &lt;= 3, ISNUMBER($C112)), $C112, $E112) * 10, 3))</f>
        <v/>
      </c>
      <c r="Y112" s="299" t="str">
        <f>IF(Nispen!Y17="", "", ROUND(Nispen!Y17 / IF(AND(COUNT(Nispen!$C17:$O17,Nispen!$U17:Y17) &lt;= 3, ISNUMBER($C112)), $C112, $E112) * 10, 3))</f>
        <v/>
      </c>
      <c r="Z112" s="299" t="str">
        <f>IF(Nispen!Z17="", "", ROUND(Nispen!Z17 / IF(AND(COUNT(Nispen!$C17:$O17,Nispen!$U17:Z17) &lt;= 3, ISNUMBER($C112)), $C112, $E112) * 10, 3))</f>
        <v/>
      </c>
      <c r="AA112" s="299" t="str">
        <f>IF(Nispen!AA17="", "", ROUND(Nispen!AA17 / IF(AND(COUNT(Nispen!$C17:$O17,Nispen!$U17:AA17) &lt;= 3, ISNUMBER($C112)), $C112, $E112) * 10, 3))</f>
        <v/>
      </c>
      <c r="AB112" s="299" t="str">
        <f>IF(Nispen!AB17="", "", ROUND(Nispen!AB17 / IF(AND(COUNT(Nispen!$C17:$O17,Nispen!$U17:AB17) &lt;= 3, ISNUMBER($C112)), $C112, $E112) * 10, 3))</f>
        <v/>
      </c>
      <c r="AC112" s="299" t="str">
        <f>IF(Nispen!AC17="", "", ROUND(Nispen!AC17 / IF(AND(COUNT(Nispen!$C17:$O17,Nispen!$U17:AC17) &lt;= 3, ISNUMBER($C112)), $C112, $E112) * 10, 3))</f>
        <v/>
      </c>
      <c r="AD112" s="299" t="str">
        <f>IF(Nispen!AD17="", "", ROUND(Nispen!AD17 / IF(AND(COUNT(Nispen!$C17:$O17,Nispen!$U17:AD17) &lt;= 3, ISNUMBER($C112)), $C112, $E112) * 10, 3))</f>
        <v/>
      </c>
      <c r="AE112" s="299" t="str">
        <f>IF(Nispen!AE17="", "", ROUND(Nispen!AE17 / IF(AND(COUNT(Nispen!$C17:$O17,Nispen!$U17:AE17) &lt;= 3, ISNUMBER($C112)), $C112, $E112) * 10, 3))</f>
        <v/>
      </c>
      <c r="AF112" s="299" t="str">
        <f>IF(Nispen!AF17="", "", ROUND(Nispen!AF17 / IF(AND(COUNT(Nispen!$C17:$O17,Nispen!$U17:AF17) &lt;= 3, ISNUMBER($C112)), $C112, $E112) * 10, 3))</f>
        <v/>
      </c>
      <c r="AG112" s="299" t="str">
        <f>IF(Nispen!AG17="", "", ROUND(Nispen!AG17 / IF(AND(COUNT(Nispen!$C17:$O17,Nispen!$U17:AG17) &lt;= 3, ISNUMBER($C112)), $C112, $E112) * 10, 3))</f>
        <v/>
      </c>
    </row>
    <row r="113" spans="1:33" ht="16.95" customHeight="1">
      <c r="A113" s="328" t="str">
        <f>IF(Nispen!AM18=0, "", Nispen!AM18)</f>
        <v/>
      </c>
      <c r="B113" s="351"/>
      <c r="C113" s="351" t="str">
        <f t="shared" si="10"/>
        <v/>
      </c>
      <c r="D113" s="351">
        <f>Nispen!B18</f>
        <v>0</v>
      </c>
      <c r="E113" s="351">
        <f>Nispen!T18</f>
        <v>0</v>
      </c>
      <c r="F113" s="297" t="str">
        <f>IF(Nispen!AL18=0," ",SUM(H113:AG113))</f>
        <v xml:space="preserve"> </v>
      </c>
      <c r="G113" s="364"/>
      <c r="H113" s="299" t="str">
        <f>IF(Nispen!C18="", "", ROUND(Nispen!C18 / IF(AND(COUNT(Nispen!$C18:C18) &lt;= 3, ISNUMBER($C113)), $C113, $D113) * 10, 3))</f>
        <v/>
      </c>
      <c r="I113" s="299" t="str">
        <f>IF(Nispen!D18="", "", ROUND(Nispen!D18 / IF(AND(COUNT(Nispen!$C18:D18) &lt;= 3, ISNUMBER($C113)), $C113, $D113) * 10, 3))</f>
        <v/>
      </c>
      <c r="J113" s="299" t="str">
        <f>IF(Nispen!E18="", "", ROUND(Nispen!E18 / IF(AND(COUNT(Nispen!$C18:E18) &lt;= 3, ISNUMBER($C113)), $C113, $D113) * 10, 3))</f>
        <v/>
      </c>
      <c r="K113" s="299" t="str">
        <f>IF(Nispen!F18="", "", ROUND(Nispen!F18 / IF(AND(COUNT(Nispen!$C18:F18) &lt;= 3, ISNUMBER($C113)), $C113, $D113) * 10, 3))</f>
        <v/>
      </c>
      <c r="L113" s="299" t="str">
        <f>IF(Nispen!G18="", "", ROUND(Nispen!G18 / IF(AND(COUNT(Nispen!$C18:G18) &lt;= 3, ISNUMBER($C113)), $C113, $D113) * 10, 3))</f>
        <v/>
      </c>
      <c r="M113" s="299" t="str">
        <f>IF(Nispen!H18="", "", ROUND(Nispen!H18 / IF(AND(COUNT(Nispen!$C18:H18) &lt;= 3, ISNUMBER($C113)), $C113, $D113) * 10, 3))</f>
        <v/>
      </c>
      <c r="N113" s="299" t="str">
        <f>IF(Nispen!I18="", "", ROUND(Nispen!I18 / IF(AND(COUNT(Nispen!$C18:I18) &lt;= 3, ISNUMBER($C113)), $C113, $D113) * 10, 3))</f>
        <v/>
      </c>
      <c r="O113" s="299" t="str">
        <f>IF(Nispen!J18="", "", ROUND(Nispen!J18 / IF(AND(COUNT(Nispen!$C18:J18) &lt;= 3, ISNUMBER($C113)), $C113, $D113) * 10, 3))</f>
        <v/>
      </c>
      <c r="P113" s="299" t="str">
        <f>IF(Nispen!K18="", "", ROUND(Nispen!K18 / IF(AND(COUNT(Nispen!$C18:K18) &lt;= 3, ISNUMBER($C113)), $C113, $D113) * 10, 3))</f>
        <v/>
      </c>
      <c r="Q113" s="299" t="str">
        <f>IF(Nispen!L18="", "", ROUND(Nispen!L18 / IF(AND(COUNT(Nispen!$C18:L18) &lt;= 3, ISNUMBER($C113)), $C113, $D113) * 10, 3))</f>
        <v/>
      </c>
      <c r="R113" s="299" t="str">
        <f>IF(Nispen!M18="", "", ROUND(Nispen!M18 / IF(AND(COUNT(Nispen!$C18:M18) &lt;= 3, ISNUMBER($C113)), $C113, $D113) * 10, 3))</f>
        <v/>
      </c>
      <c r="S113" s="299" t="str">
        <f>IF(Nispen!N18="", "", ROUND(Nispen!N18 / IF(AND(COUNT(Nispen!$C18:N18) &lt;= 3, ISNUMBER($C113)), $C113, $D113) * 10, 3))</f>
        <v/>
      </c>
      <c r="T113" s="299" t="str">
        <f>IF(Nispen!O18="", "", ROUND(Nispen!O18 / IF(AND(COUNT(Nispen!$C18:O18) &lt;= 3, ISNUMBER($C113)), $C113, $D113) * 10, 3))</f>
        <v/>
      </c>
      <c r="U113" s="299" t="str">
        <f>IF(Nispen!U18="", "", ROUND(Nispen!U18 / IF(AND(COUNT(Nispen!$C18:$O18,Nispen!$U18:U18) &lt;= 3, ISNUMBER($C113)), $C113, $E113) * 10, 3))</f>
        <v/>
      </c>
      <c r="V113" s="299" t="str">
        <f>IF(Nispen!V18="", "", ROUND(Nispen!V18 / IF(AND(COUNT(Nispen!$C18:$O18,Nispen!$U18:V18) &lt;= 3, ISNUMBER($C113)), $C113, $E113) * 10, 3))</f>
        <v/>
      </c>
      <c r="W113" s="299" t="str">
        <f>IF(Nispen!W18="", "", ROUND(Nispen!W18 / IF(AND(COUNT(Nispen!$C18:$O18,Nispen!$U18:W18) &lt;= 3, ISNUMBER($C113)), $C113, $E113) * 10, 3))</f>
        <v/>
      </c>
      <c r="X113" s="299" t="str">
        <f>IF(Nispen!X18="", "", ROUND(Nispen!X18 / IF(AND(COUNT(Nispen!$C18:$O18,Nispen!$U18:X18) &lt;= 3, ISNUMBER($C113)), $C113, $E113) * 10, 3))</f>
        <v/>
      </c>
      <c r="Y113" s="299" t="str">
        <f>IF(Nispen!Y18="", "", ROUND(Nispen!Y18 / IF(AND(COUNT(Nispen!$C18:$O18,Nispen!$U18:Y18) &lt;= 3, ISNUMBER($C113)), $C113, $E113) * 10, 3))</f>
        <v/>
      </c>
      <c r="Z113" s="299" t="str">
        <f>IF(Nispen!Z18="", "", ROUND(Nispen!Z18 / IF(AND(COUNT(Nispen!$C18:$O18,Nispen!$U18:Z18) &lt;= 3, ISNUMBER($C113)), $C113, $E113) * 10, 3))</f>
        <v/>
      </c>
      <c r="AA113" s="299" t="str">
        <f>IF(Nispen!AA18="", "", ROUND(Nispen!AA18 / IF(AND(COUNT(Nispen!$C18:$O18,Nispen!$U18:AA18) &lt;= 3, ISNUMBER($C113)), $C113, $E113) * 10, 3))</f>
        <v/>
      </c>
      <c r="AB113" s="299" t="str">
        <f>IF(Nispen!AB18="", "", ROUND(Nispen!AB18 / IF(AND(COUNT(Nispen!$C18:$O18,Nispen!$U18:AB18) &lt;= 3, ISNUMBER($C113)), $C113, $E113) * 10, 3))</f>
        <v/>
      </c>
      <c r="AC113" s="299" t="str">
        <f>IF(Nispen!AC18="", "", ROUND(Nispen!AC18 / IF(AND(COUNT(Nispen!$C18:$O18,Nispen!$U18:AC18) &lt;= 3, ISNUMBER($C113)), $C113, $E113) * 10, 3))</f>
        <v/>
      </c>
      <c r="AD113" s="299" t="str">
        <f>IF(Nispen!AD18="", "", ROUND(Nispen!AD18 / IF(AND(COUNT(Nispen!$C18:$O18,Nispen!$U18:AD18) &lt;= 3, ISNUMBER($C113)), $C113, $E113) * 10, 3))</f>
        <v/>
      </c>
      <c r="AE113" s="299" t="str">
        <f>IF(Nispen!AE18="", "", ROUND(Nispen!AE18 / IF(AND(COUNT(Nispen!$C18:$O18,Nispen!$U18:AE18) &lt;= 3, ISNUMBER($C113)), $C113, $E113) * 10, 3))</f>
        <v/>
      </c>
      <c r="AF113" s="299" t="str">
        <f>IF(Nispen!AF18="", "", ROUND(Nispen!AF18 / IF(AND(COUNT(Nispen!$C18:$O18,Nispen!$U18:AF18) &lt;= 3, ISNUMBER($C113)), $C113, $E113) * 10, 3))</f>
        <v/>
      </c>
      <c r="AG113" s="299" t="str">
        <f>IF(Nispen!AG18="", "", ROUND(Nispen!AG18 / IF(AND(COUNT(Nispen!$C18:$O18,Nispen!$U18:AG18) &lt;= 3, ISNUMBER($C113)), $C113, $E113) * 10, 3))</f>
        <v/>
      </c>
    </row>
    <row r="114" spans="1:33" ht="22.2" customHeight="1">
      <c r="A114" s="352"/>
      <c r="B114" s="329"/>
      <c r="C114" s="329"/>
      <c r="D114" s="329"/>
      <c r="E114" s="329"/>
      <c r="F114" s="383" t="s">
        <v>240</v>
      </c>
      <c r="G114" s="371"/>
      <c r="H114" s="311">
        <f t="shared" ref="H114:AG114" si="11">IF(SUM(H99:H113)=0, "", SUM(H99:H113))</f>
        <v>63.39</v>
      </c>
      <c r="I114" s="311">
        <f t="shared" si="11"/>
        <v>56.77</v>
      </c>
      <c r="J114" s="311">
        <f>IF(SUM(J99:J113)=0, "", SUM(J99:J113))-J107</f>
        <v>69.585000000000008</v>
      </c>
      <c r="K114" s="311">
        <f>IF(SUM(K99:K113)=0, "", SUM(K99:K113))+J107</f>
        <v>63.943999999999996</v>
      </c>
      <c r="L114" s="311">
        <f t="shared" si="11"/>
        <v>40.376000000000005</v>
      </c>
      <c r="M114" s="311">
        <f t="shared" si="11"/>
        <v>62.785000000000004</v>
      </c>
      <c r="N114" s="311">
        <f t="shared" si="11"/>
        <v>47.922000000000004</v>
      </c>
      <c r="O114" s="311">
        <f t="shared" si="11"/>
        <v>68</v>
      </c>
      <c r="P114" s="311" t="str">
        <f t="shared" si="11"/>
        <v/>
      </c>
      <c r="Q114" s="311" t="str">
        <f t="shared" si="11"/>
        <v/>
      </c>
      <c r="R114" s="311" t="str">
        <f t="shared" si="11"/>
        <v/>
      </c>
      <c r="S114" s="311" t="str">
        <f t="shared" si="11"/>
        <v/>
      </c>
      <c r="T114" s="311" t="str">
        <f t="shared" si="11"/>
        <v/>
      </c>
      <c r="U114" s="311" t="str">
        <f t="shared" si="11"/>
        <v/>
      </c>
      <c r="V114" s="311" t="str">
        <f t="shared" si="11"/>
        <v/>
      </c>
      <c r="W114" s="311" t="str">
        <f t="shared" si="11"/>
        <v/>
      </c>
      <c r="X114" s="311" t="str">
        <f t="shared" si="11"/>
        <v/>
      </c>
      <c r="Y114" s="311" t="str">
        <f t="shared" si="11"/>
        <v/>
      </c>
      <c r="Z114" s="311" t="str">
        <f t="shared" si="11"/>
        <v/>
      </c>
      <c r="AA114" s="311" t="str">
        <f t="shared" si="11"/>
        <v/>
      </c>
      <c r="AB114" s="311" t="str">
        <f t="shared" si="11"/>
        <v/>
      </c>
      <c r="AC114" s="311" t="str">
        <f t="shared" si="11"/>
        <v/>
      </c>
      <c r="AD114" s="311" t="str">
        <f t="shared" si="11"/>
        <v/>
      </c>
      <c r="AE114" s="311" t="str">
        <f t="shared" si="11"/>
        <v/>
      </c>
      <c r="AF114" s="311" t="str">
        <f t="shared" si="11"/>
        <v/>
      </c>
      <c r="AG114" s="311" t="str">
        <f t="shared" si="11"/>
        <v/>
      </c>
    </row>
    <row r="115" spans="1:33" s="187" customFormat="1" ht="16.95" customHeight="1">
      <c r="A115" s="355"/>
      <c r="B115" s="384">
        <f>ROWS(B99:B113)</f>
        <v>15</v>
      </c>
      <c r="C115" s="356"/>
      <c r="D115" s="356"/>
      <c r="E115" s="356"/>
      <c r="F115" s="340">
        <f>SUM(F99:F113)</f>
        <v>472.77199999999993</v>
      </c>
      <c r="G115" s="375" t="s">
        <v>240</v>
      </c>
      <c r="H115" s="318">
        <f>IF(SUM(H99:H113)=0, "", SUM(H99:H113))</f>
        <v>63.39</v>
      </c>
      <c r="I115" s="318">
        <f>IF(I114="", "", ROUND(SUM($H114:I114), 3))</f>
        <v>120.16</v>
      </c>
      <c r="J115" s="318">
        <f>IF(J114="", "", ROUND(SUM($H114:J114), 3))</f>
        <v>189.745</v>
      </c>
      <c r="K115" s="318">
        <f>IF(K114="", "", ROUND(SUM($H114:K114), 3))</f>
        <v>253.68899999999999</v>
      </c>
      <c r="L115" s="318">
        <f>IF(L114="", "", ROUND(SUM($H114:L114), 3))</f>
        <v>294.065</v>
      </c>
      <c r="M115" s="318">
        <f>IF(M114="", "", ROUND(SUM($H114:M114), 3))</f>
        <v>356.85</v>
      </c>
      <c r="N115" s="318">
        <f>IF(N114="", "", ROUND(SUM($H114:N114), 3))</f>
        <v>404.77199999999999</v>
      </c>
      <c r="O115" s="318">
        <f>IF(O114="", "", ROUND(SUM($H114:O114), 3))</f>
        <v>472.77199999999999</v>
      </c>
      <c r="P115" s="318" t="str">
        <f>IF(P114="", "", ROUND(SUM($H114:P114), 3))</f>
        <v/>
      </c>
      <c r="Q115" s="318" t="str">
        <f>IF(Q114="", "", ROUND(SUM($H114:Q114), 3))</f>
        <v/>
      </c>
      <c r="R115" s="318" t="str">
        <f>IF(R114="", "", ROUND(SUM($H114:R114), 3))</f>
        <v/>
      </c>
      <c r="S115" s="318" t="str">
        <f>IF(S114="", "", ROUND(SUM($H114:S114), 3))</f>
        <v/>
      </c>
      <c r="T115" s="318" t="str">
        <f>IF(T114="", "", ROUND(SUM($H114:T114), 3))</f>
        <v/>
      </c>
      <c r="U115" s="318" t="str">
        <f>IF(U114="", "", ROUND(SUM($H114:U114), 3))</f>
        <v/>
      </c>
      <c r="V115" s="318" t="str">
        <f>IF(V114="", "", ROUND(SUM($H114:V114), 3))</f>
        <v/>
      </c>
      <c r="W115" s="318" t="str">
        <f>IF(W114="", "", ROUND(SUM($H114:W114), 3))</f>
        <v/>
      </c>
      <c r="X115" s="318" t="str">
        <f>IF(X114="", "", ROUND(SUM($H114:X114), 3))</f>
        <v/>
      </c>
      <c r="Y115" s="318" t="str">
        <f>IF(Y114="", "", ROUND(SUM($H114:Y114), 3))</f>
        <v/>
      </c>
      <c r="Z115" s="318" t="str">
        <f>IF(Z114="", "", ROUND(SUM($H114:Z114), 3))</f>
        <v/>
      </c>
      <c r="AA115" s="318" t="str">
        <f>IF(AA114="", "", ROUND(SUM($H114:AA114), 3))</f>
        <v/>
      </c>
      <c r="AB115" s="318" t="str">
        <f>IF(AB114="", "", ROUND(SUM($H114:AB114), 3))</f>
        <v/>
      </c>
      <c r="AC115" s="318" t="str">
        <f>IF(AC114="", "", ROUND(SUM($H114:AC114), 3))</f>
        <v/>
      </c>
      <c r="AD115" s="318" t="str">
        <f>IF(AD114="", "", ROUND(SUM($H114:AD114), 3))</f>
        <v/>
      </c>
      <c r="AE115" s="318" t="str">
        <f>IF(AE114="", "", ROUND(SUM($H114:AE114), 3))</f>
        <v/>
      </c>
      <c r="AF115" s="318" t="str">
        <f>IF(AF114="", "", ROUND(SUM($H114:AF114), 3))</f>
        <v/>
      </c>
      <c r="AG115" s="318" t="str">
        <f>IF(AG114="", "", ROUND(SUM($H114:AG114), 3))</f>
        <v/>
      </c>
    </row>
    <row r="116" spans="1:33" ht="25.2" customHeight="1">
      <c r="A116" s="352"/>
      <c r="B116" s="329"/>
      <c r="C116" s="329"/>
      <c r="D116" s="329"/>
      <c r="E116" s="329"/>
      <c r="F116" s="359"/>
      <c r="G116" s="350"/>
      <c r="H116" s="359"/>
      <c r="I116" s="359"/>
      <c r="J116" s="359"/>
      <c r="K116" s="359"/>
      <c r="L116" s="359"/>
      <c r="M116" s="359"/>
      <c r="N116" s="359"/>
      <c r="O116" s="359"/>
      <c r="P116" s="359"/>
      <c r="Q116" s="359"/>
      <c r="R116" s="359"/>
      <c r="S116" s="359"/>
      <c r="T116" s="359"/>
      <c r="U116" s="359"/>
      <c r="V116" s="359"/>
      <c r="W116" s="359"/>
      <c r="X116" s="329"/>
      <c r="Y116" s="329"/>
      <c r="Z116" s="329"/>
      <c r="AA116" s="329"/>
      <c r="AB116" s="329"/>
      <c r="AC116" s="329"/>
      <c r="AD116" s="329"/>
      <c r="AE116" s="329"/>
      <c r="AF116" s="329"/>
      <c r="AG116" s="329"/>
    </row>
    <row r="117" spans="1:33" s="327" customFormat="1" ht="19.95" customHeight="1">
      <c r="A117" s="345"/>
      <c r="B117" s="321" t="s">
        <v>28</v>
      </c>
      <c r="C117" s="322"/>
      <c r="D117" s="322"/>
      <c r="E117" s="322"/>
      <c r="F117" s="347"/>
      <c r="G117" s="348"/>
      <c r="H117" s="292">
        <v>1</v>
      </c>
      <c r="I117" s="292">
        <v>2</v>
      </c>
      <c r="J117" s="292">
        <v>3</v>
      </c>
      <c r="K117" s="292">
        <v>4</v>
      </c>
      <c r="L117" s="292">
        <v>5</v>
      </c>
      <c r="M117" s="292">
        <v>6</v>
      </c>
      <c r="N117" s="292">
        <v>7</v>
      </c>
      <c r="O117" s="292">
        <v>8</v>
      </c>
      <c r="P117" s="292">
        <v>9</v>
      </c>
      <c r="Q117" s="292">
        <v>10</v>
      </c>
      <c r="R117" s="292">
        <v>11</v>
      </c>
      <c r="S117" s="292">
        <v>12</v>
      </c>
      <c r="T117" s="292">
        <v>13</v>
      </c>
      <c r="U117" s="292">
        <v>14</v>
      </c>
      <c r="V117" s="292">
        <v>15</v>
      </c>
      <c r="W117" s="292">
        <v>16</v>
      </c>
      <c r="X117" s="292">
        <v>17</v>
      </c>
      <c r="Y117" s="292">
        <v>18</v>
      </c>
      <c r="Z117" s="292">
        <v>19</v>
      </c>
      <c r="AA117" s="292">
        <v>20</v>
      </c>
      <c r="AB117" s="292">
        <v>21</v>
      </c>
      <c r="AC117" s="292">
        <v>22</v>
      </c>
      <c r="AD117" s="292">
        <v>23</v>
      </c>
      <c r="AE117" s="292">
        <v>24</v>
      </c>
      <c r="AF117" s="292">
        <v>25</v>
      </c>
      <c r="AG117" s="292">
        <v>26</v>
      </c>
    </row>
    <row r="118" spans="1:33" ht="16.95" customHeight="1">
      <c r="A118" s="328">
        <f>IF(Oudeglorie!AM4=0, "", Oudeglorie!AM4)</f>
        <v>3</v>
      </c>
      <c r="B118" s="329" t="str">
        <f>Oudeglorie!A4</f>
        <v xml:space="preserve">Aerden Carl  </v>
      </c>
      <c r="C118" s="330" t="str">
        <f t="shared" ref="C118:C132" si="12">IFERROR(VALUE(MID($B118, SEARCH("[NS ", $B118)+4, 2)), "")</f>
        <v/>
      </c>
      <c r="D118" s="331">
        <f>Oudeglorie!B4</f>
        <v>27</v>
      </c>
      <c r="E118" s="331">
        <f>Oudeglorie!T4</f>
        <v>27</v>
      </c>
      <c r="F118" s="297">
        <f>IF(Oudeglorie!AL4=0," ",SUM(H118:AG118))</f>
        <v>33.704000000000001</v>
      </c>
      <c r="G118" s="350"/>
      <c r="H118" s="299" t="str">
        <f>IF(Oudeglorie!C4="", "", ROUND(Oudeglorie!C4 / IF(AND(COUNT(Oudeglorie!$C4:C4) &lt;= 3, ISNUMBER($C118)), $C118, $D118) * 10, 3))</f>
        <v/>
      </c>
      <c r="I118" s="299" t="str">
        <f>IF(Oudeglorie!D4="", "", ROUND(Oudeglorie!D4 / IF(AND(COUNT(Oudeglorie!$C4:D4) &lt;= 3, ISNUMBER($C118)), $C118, $D118) * 10, 3))</f>
        <v/>
      </c>
      <c r="J118" s="299" t="str">
        <f>IF(Oudeglorie!E4="", "", ROUND(Oudeglorie!E4 / IF(AND(COUNT(Oudeglorie!$C4:E4) &lt;= 3, ISNUMBER($C118)), $C118, $D118) * 10, 3))</f>
        <v/>
      </c>
      <c r="K118" s="299">
        <f>IF(Oudeglorie!F4="", "", ROUND(Oudeglorie!F4 / IF(AND(COUNT(Oudeglorie!$C4:F4) &lt;= 3, ISNUMBER($C118)), $C118, $D118) * 10, 3))</f>
        <v>11.852</v>
      </c>
      <c r="L118" s="299" t="str">
        <f>IF(Oudeglorie!G4="", "", ROUND(Oudeglorie!G4 / IF(AND(COUNT(Oudeglorie!$C4:G4) &lt;= 3, ISNUMBER($C118)), $C118, $D118) * 10, 3))</f>
        <v/>
      </c>
      <c r="M118" s="299">
        <f>IF(Oudeglorie!H4="", "", ROUND(Oudeglorie!H4 / IF(AND(COUNT(Oudeglorie!$C4:H4) &lt;= 3, ISNUMBER($C118)), $C118, $D118) * 10, 3))</f>
        <v>9.2590000000000003</v>
      </c>
      <c r="N118" s="299" t="str">
        <f>IF(Oudeglorie!I4="", "", ROUND(Oudeglorie!I4 / IF(AND(COUNT(Oudeglorie!$C4:I4) &lt;= 3, ISNUMBER($C118)), $C118, $D118) * 10, 3))</f>
        <v/>
      </c>
      <c r="O118" s="299">
        <f>IF(Oudeglorie!J4="", "", ROUND(Oudeglorie!J4 / IF(AND(COUNT(Oudeglorie!$C4:J4) &lt;= 3, ISNUMBER($C118)), $C118, $D118) * 10, 3))</f>
        <v>12.593</v>
      </c>
      <c r="P118" s="299" t="str">
        <f>IF(Oudeglorie!K4="", "", ROUND(Oudeglorie!K4 / IF(AND(COUNT(Oudeglorie!$C4:K4) &lt;= 3, ISNUMBER($C118)), $C118, $D118) * 10, 3))</f>
        <v/>
      </c>
      <c r="Q118" s="299" t="str">
        <f>IF(Oudeglorie!L4="", "", ROUND(Oudeglorie!L4 / IF(AND(COUNT(Oudeglorie!$C4:L4) &lt;= 3, ISNUMBER($C118)), $C118, $D118) * 10, 3))</f>
        <v/>
      </c>
      <c r="R118" s="299" t="str">
        <f>IF(Oudeglorie!M4="", "", ROUND(Oudeglorie!M4 / IF(AND(COUNT(Oudeglorie!$C4:M4) &lt;= 3, ISNUMBER($C118)), $C118, $D118) * 10, 3))</f>
        <v/>
      </c>
      <c r="S118" s="299" t="str">
        <f>IF(Oudeglorie!N4="", "", ROUND(Oudeglorie!N4 / IF(AND(COUNT(Oudeglorie!$C4:N4) &lt;= 3, ISNUMBER($C118)), $C118, $D118) * 10, 3))</f>
        <v/>
      </c>
      <c r="T118" s="299" t="str">
        <f>IF(Oudeglorie!O4="", "", ROUND(Oudeglorie!O4 / IF(AND(COUNT(Oudeglorie!$C4:O4) &lt;= 3, ISNUMBER($C118)), $C118, $D118) * 10, 3))</f>
        <v/>
      </c>
      <c r="U118" s="299" t="str">
        <f>IF(Oudeglorie!U4="", "", ROUND(Oudeglorie!U4 / IF(AND(COUNT(Oudeglorie!$C4:$O4,Oudeglorie!$U4:U4) &lt;= 3, ISNUMBER($C118)), $C118, $E118) * 10, 3))</f>
        <v/>
      </c>
      <c r="V118" s="299" t="str">
        <f>IF(Oudeglorie!V4="", "", ROUND(Oudeglorie!V4 / IF(AND(COUNT(Oudeglorie!$C4:$O4,Oudeglorie!$U4:V4) &lt;= 3, ISNUMBER($C118)), $C118, $E118) * 10, 3))</f>
        <v/>
      </c>
      <c r="W118" s="299" t="str">
        <f>IF(Oudeglorie!W4="", "", ROUND(Oudeglorie!W4 / IF(AND(COUNT(Oudeglorie!$C4:$O4,Oudeglorie!$U4:W4) &lt;= 3, ISNUMBER($C118)), $C118, $E118) * 10, 3))</f>
        <v/>
      </c>
      <c r="X118" s="299" t="str">
        <f>IF(Oudeglorie!X4="", "", ROUND(Oudeglorie!X4 / IF(AND(COUNT(Oudeglorie!$C4:$O4,Oudeglorie!$U4:X4) &lt;= 3, ISNUMBER($C118)), $C118, $E118) * 10, 3))</f>
        <v/>
      </c>
      <c r="Y118" s="299" t="str">
        <f>IF(Oudeglorie!Y4="", "", ROUND(Oudeglorie!Y4 / IF(AND(COUNT(Oudeglorie!$C4:$O4,Oudeglorie!$U4:Y4) &lt;= 3, ISNUMBER($C118)), $C118, $E118) * 10, 3))</f>
        <v/>
      </c>
      <c r="Z118" s="299" t="str">
        <f>IF(Oudeglorie!Z4="", "", ROUND(Oudeglorie!Z4 / IF(AND(COUNT(Oudeglorie!$C4:$O4,Oudeglorie!$U4:Z4) &lt;= 3, ISNUMBER($C118)), $C118, $E118) * 10, 3))</f>
        <v/>
      </c>
      <c r="AA118" s="299" t="str">
        <f>IF(Oudeglorie!AA4="", "", ROUND(Oudeglorie!AA4 / IF(AND(COUNT(Oudeglorie!$C4:$O4,Oudeglorie!$U4:AA4) &lt;= 3, ISNUMBER($C118)), $C118, $E118) * 10, 3))</f>
        <v/>
      </c>
      <c r="AB118" s="299" t="str">
        <f>IF(Oudeglorie!AB4="", "", ROUND(Oudeglorie!AB4 / IF(AND(COUNT(Oudeglorie!$C4:$O4,Oudeglorie!$U4:AB4) &lt;= 3, ISNUMBER($C118)), $C118, $E118) * 10, 3))</f>
        <v/>
      </c>
      <c r="AC118" s="299" t="str">
        <f>IF(Oudeglorie!AC4="", "", ROUND(Oudeglorie!AC4 / IF(AND(COUNT(Oudeglorie!$C4:$O4,Oudeglorie!$U4:AC4) &lt;= 3, ISNUMBER($C118)), $C118, $E118) * 10, 3))</f>
        <v/>
      </c>
      <c r="AD118" s="299" t="str">
        <f>IF(Oudeglorie!AD4="", "", ROUND(Oudeglorie!AD4 / IF(AND(COUNT(Oudeglorie!$C4:$O4,Oudeglorie!$U4:AD4) &lt;= 3, ISNUMBER($C118)), $C118, $E118) * 10, 3))</f>
        <v/>
      </c>
      <c r="AE118" s="299" t="str">
        <f>IF(Oudeglorie!AE4="", "", ROUND(Oudeglorie!AE4 / IF(AND(COUNT(Oudeglorie!$C4:$O4,Oudeglorie!$U4:AE4) &lt;= 3, ISNUMBER($C118)), $C118, $E118) * 10, 3))</f>
        <v/>
      </c>
      <c r="AF118" s="299" t="str">
        <f>IF(Oudeglorie!AF4="", "", ROUND(Oudeglorie!AF4 / IF(AND(COUNT(Oudeglorie!$C4:$O4,Oudeglorie!$U4:AF4) &lt;= 3, ISNUMBER($C118)), $C118, $E118) * 10, 3))</f>
        <v/>
      </c>
      <c r="AG118" s="299" t="str">
        <f>IF(Oudeglorie!AG4="", "", ROUND(Oudeglorie!AG4 / IF(AND(COUNT(Oudeglorie!$C4:$O4,Oudeglorie!$U4:AG4) &lt;= 3, ISNUMBER($C118)), $C118, $E118) * 10, 3))</f>
        <v/>
      </c>
    </row>
    <row r="119" spans="1:33" ht="16.95" customHeight="1">
      <c r="A119" s="328">
        <f>IF(Oudeglorie!AM5=0, "", Oudeglorie!AM5)</f>
        <v>3</v>
      </c>
      <c r="B119" s="329" t="str">
        <f>Oudeglorie!A5</f>
        <v xml:space="preserve">Beyers Jos    </v>
      </c>
      <c r="C119" s="330" t="str">
        <f t="shared" si="12"/>
        <v/>
      </c>
      <c r="D119" s="331">
        <f>Oudeglorie!B5</f>
        <v>25</v>
      </c>
      <c r="E119" s="331">
        <f>Oudeglorie!T5</f>
        <v>25</v>
      </c>
      <c r="F119" s="297">
        <f>IF(Oudeglorie!AL5=0," ",SUM(H119:AG119))</f>
        <v>32.799999999999997</v>
      </c>
      <c r="G119" s="350"/>
      <c r="H119" s="299" t="str">
        <f>IF(Oudeglorie!C5="", "", ROUND(Oudeglorie!C5 / IF(AND(COUNT(Oudeglorie!$C5:C5) &lt;= 3, ISNUMBER($C119)), $C119, $D119) * 10, 3))</f>
        <v/>
      </c>
      <c r="I119" s="299">
        <f>IF(Oudeglorie!D5="", "", ROUND(Oudeglorie!D5 / IF(AND(COUNT(Oudeglorie!$C5:D5) &lt;= 3, ISNUMBER($C119)), $C119, $D119) * 10, 3))</f>
        <v>10</v>
      </c>
      <c r="J119" s="299" t="str">
        <f>IF(Oudeglorie!E5="", "", ROUND(Oudeglorie!E5 / IF(AND(COUNT(Oudeglorie!$C5:E5) &lt;= 3, ISNUMBER($C119)), $C119, $D119) * 10, 3))</f>
        <v/>
      </c>
      <c r="K119" s="299" t="str">
        <f>IF(Oudeglorie!F5="", "", ROUND(Oudeglorie!F5 / IF(AND(COUNT(Oudeglorie!$C5:F5) &lt;= 3, ISNUMBER($C119)), $C119, $D119) * 10, 3))</f>
        <v/>
      </c>
      <c r="L119" s="299">
        <f>IF(Oudeglorie!G5="", "", ROUND(Oudeglorie!G5 / IF(AND(COUNT(Oudeglorie!$C5:G5) &lt;= 3, ISNUMBER($C119)), $C119, $D119) * 10, 3))</f>
        <v>8.4</v>
      </c>
      <c r="M119" s="299" t="str">
        <f>IF(Oudeglorie!H5="", "", ROUND(Oudeglorie!H5 / IF(AND(COUNT(Oudeglorie!$C5:H5) &lt;= 3, ISNUMBER($C119)), $C119, $D119) * 10, 3))</f>
        <v/>
      </c>
      <c r="N119" s="299">
        <f>IF(Oudeglorie!I5="", "", ROUND(Oudeglorie!I5 / IF(AND(COUNT(Oudeglorie!$C5:I5) &lt;= 3, ISNUMBER($C119)), $C119, $D119) * 10, 3))</f>
        <v>14.4</v>
      </c>
      <c r="O119" s="299" t="str">
        <f>IF(Oudeglorie!J5="", "", ROUND(Oudeglorie!J5 / IF(AND(COUNT(Oudeglorie!$C5:J5) &lt;= 3, ISNUMBER($C119)), $C119, $D119) * 10, 3))</f>
        <v/>
      </c>
      <c r="P119" s="299" t="str">
        <f>IF(Oudeglorie!K5="", "", ROUND(Oudeglorie!K5 / IF(AND(COUNT(Oudeglorie!$C5:K5) &lt;= 3, ISNUMBER($C119)), $C119, $D119) * 10, 3))</f>
        <v/>
      </c>
      <c r="Q119" s="299" t="str">
        <f>IF(Oudeglorie!L5="", "", ROUND(Oudeglorie!L5 / IF(AND(COUNT(Oudeglorie!$C5:L5) &lt;= 3, ISNUMBER($C119)), $C119, $D119) * 10, 3))</f>
        <v/>
      </c>
      <c r="R119" s="299" t="str">
        <f>IF(Oudeglorie!M5="", "", ROUND(Oudeglorie!M5 / IF(AND(COUNT(Oudeglorie!$C5:M5) &lt;= 3, ISNUMBER($C119)), $C119, $D119) * 10, 3))</f>
        <v/>
      </c>
      <c r="S119" s="299" t="str">
        <f>IF(Oudeglorie!N5="", "", ROUND(Oudeglorie!N5 / IF(AND(COUNT(Oudeglorie!$C5:N5) &lt;= 3, ISNUMBER($C119)), $C119, $D119) * 10, 3))</f>
        <v/>
      </c>
      <c r="T119" s="299" t="str">
        <f>IF(Oudeglorie!O5="", "", ROUND(Oudeglorie!O5 / IF(AND(COUNT(Oudeglorie!$C5:O5) &lt;= 3, ISNUMBER($C119)), $C119, $D119) * 10, 3))</f>
        <v/>
      </c>
      <c r="U119" s="299" t="str">
        <f>IF(Oudeglorie!U5="", "", ROUND(Oudeglorie!U5 / IF(AND(COUNT(Oudeglorie!$C5:$O5,Oudeglorie!$U5:U5) &lt;= 3, ISNUMBER($C119)), $C119, $E119) * 10, 3))</f>
        <v/>
      </c>
      <c r="V119" s="299" t="str">
        <f>IF(Oudeglorie!V5="", "", ROUND(Oudeglorie!V5 / IF(AND(COUNT(Oudeglorie!$C5:$O5,Oudeglorie!$U5:V5) &lt;= 3, ISNUMBER($C119)), $C119, $E119) * 10, 3))</f>
        <v/>
      </c>
      <c r="W119" s="299" t="str">
        <f>IF(Oudeglorie!W5="", "", ROUND(Oudeglorie!W5 / IF(AND(COUNT(Oudeglorie!$C5:$O5,Oudeglorie!$U5:W5) &lt;= 3, ISNUMBER($C119)), $C119, $E119) * 10, 3))</f>
        <v/>
      </c>
      <c r="X119" s="299" t="str">
        <f>IF(Oudeglorie!X5="", "", ROUND(Oudeglorie!X5 / IF(AND(COUNT(Oudeglorie!$C5:$O5,Oudeglorie!$U5:X5) &lt;= 3, ISNUMBER($C119)), $C119, $E119) * 10, 3))</f>
        <v/>
      </c>
      <c r="Y119" s="299" t="str">
        <f>IF(Oudeglorie!Y5="", "", ROUND(Oudeglorie!Y5 / IF(AND(COUNT(Oudeglorie!$C5:$O5,Oudeglorie!$U5:Y5) &lt;= 3, ISNUMBER($C119)), $C119, $E119) * 10, 3))</f>
        <v/>
      </c>
      <c r="Z119" s="299" t="str">
        <f>IF(Oudeglorie!Z5="", "", ROUND(Oudeglorie!Z5 / IF(AND(COUNT(Oudeglorie!$C5:$O5,Oudeglorie!$U5:Z5) &lt;= 3, ISNUMBER($C119)), $C119, $E119) * 10, 3))</f>
        <v/>
      </c>
      <c r="AA119" s="299" t="str">
        <f>IF(Oudeglorie!AA5="", "", ROUND(Oudeglorie!AA5 / IF(AND(COUNT(Oudeglorie!$C5:$O5,Oudeglorie!$U5:AA5) &lt;= 3, ISNUMBER($C119)), $C119, $E119) * 10, 3))</f>
        <v/>
      </c>
      <c r="AB119" s="299" t="str">
        <f>IF(Oudeglorie!AB5="", "", ROUND(Oudeglorie!AB5 / IF(AND(COUNT(Oudeglorie!$C5:$O5,Oudeglorie!$U5:AB5) &lt;= 3, ISNUMBER($C119)), $C119, $E119) * 10, 3))</f>
        <v/>
      </c>
      <c r="AC119" s="299" t="str">
        <f>IF(Oudeglorie!AC5="", "", ROUND(Oudeglorie!AC5 / IF(AND(COUNT(Oudeglorie!$C5:$O5,Oudeglorie!$U5:AC5) &lt;= 3, ISNUMBER($C119)), $C119, $E119) * 10, 3))</f>
        <v/>
      </c>
      <c r="AD119" s="299" t="str">
        <f>IF(Oudeglorie!AD5="", "", ROUND(Oudeglorie!AD5 / IF(AND(COUNT(Oudeglorie!$C5:$O5,Oudeglorie!$U5:AD5) &lt;= 3, ISNUMBER($C119)), $C119, $E119) * 10, 3))</f>
        <v/>
      </c>
      <c r="AE119" s="299" t="str">
        <f>IF(Oudeglorie!AE5="", "", ROUND(Oudeglorie!AE5 / IF(AND(COUNT(Oudeglorie!$C5:$O5,Oudeglorie!$U5:AE5) &lt;= 3, ISNUMBER($C119)), $C119, $E119) * 10, 3))</f>
        <v/>
      </c>
      <c r="AF119" s="299" t="str">
        <f>IF(Oudeglorie!AF5="", "", ROUND(Oudeglorie!AF5 / IF(AND(COUNT(Oudeglorie!$C5:$O5,Oudeglorie!$U5:AF5) &lt;= 3, ISNUMBER($C119)), $C119, $E119) * 10, 3))</f>
        <v/>
      </c>
      <c r="AG119" s="299" t="str">
        <f>IF(Oudeglorie!AG5="", "", ROUND(Oudeglorie!AG5 / IF(AND(COUNT(Oudeglorie!$C5:$O5,Oudeglorie!$U5:AG5) &lt;= 3, ISNUMBER($C119)), $C119, $E119) * 10, 3))</f>
        <v/>
      </c>
    </row>
    <row r="120" spans="1:33" ht="16.95" customHeight="1">
      <c r="A120" s="328">
        <f>IF(Oudeglorie!AM6=0, "", Oudeglorie!AM6)</f>
        <v>3</v>
      </c>
      <c r="B120" s="333" t="str">
        <f>Oudeglorie!A6</f>
        <v>Beyers Roger</v>
      </c>
      <c r="C120" s="330" t="str">
        <f t="shared" si="12"/>
        <v/>
      </c>
      <c r="D120" s="331">
        <f>Oudeglorie!B6</f>
        <v>62</v>
      </c>
      <c r="E120" s="331">
        <f>Oudeglorie!T6</f>
        <v>62</v>
      </c>
      <c r="F120" s="297">
        <f>IF(Oudeglorie!AL6=0," ",SUM(H120:AG120))</f>
        <v>17.742000000000001</v>
      </c>
      <c r="G120" s="350"/>
      <c r="H120" s="299">
        <f>IF(Oudeglorie!C6="", "", ROUND(Oudeglorie!C6 / IF(AND(COUNT(Oudeglorie!$C6:C6) &lt;= 3, ISNUMBER($C120)), $C120, $D120) * 10, 3))</f>
        <v>5.968</v>
      </c>
      <c r="I120" s="299" t="str">
        <f>IF(Oudeglorie!D6="", "", ROUND(Oudeglorie!D6 / IF(AND(COUNT(Oudeglorie!$C6:D6) &lt;= 3, ISNUMBER($C120)), $C120, $D120) * 10, 3))</f>
        <v/>
      </c>
      <c r="J120" s="299">
        <f>IF(Oudeglorie!E6="", "", ROUND(Oudeglorie!E6 / IF(AND(COUNT(Oudeglorie!$C6:E6) &lt;= 3, ISNUMBER($C120)), $C120, $D120) * 10, 3))</f>
        <v>4.032</v>
      </c>
      <c r="K120" s="299" t="str">
        <f>IF(Oudeglorie!F6="", "", ROUND(Oudeglorie!F6 / IF(AND(COUNT(Oudeglorie!$C6:F6) &lt;= 3, ISNUMBER($C120)), $C120, $D120) * 10, 3))</f>
        <v/>
      </c>
      <c r="L120" s="299" t="str">
        <f>IF(Oudeglorie!G6="", "", ROUND(Oudeglorie!G6 / IF(AND(COUNT(Oudeglorie!$C6:G6) &lt;= 3, ISNUMBER($C120)), $C120, $D120) * 10, 3))</f>
        <v/>
      </c>
      <c r="M120" s="299">
        <f>IF(Oudeglorie!H6="", "", ROUND(Oudeglorie!H6 / IF(AND(COUNT(Oudeglorie!$C6:H6) &lt;= 3, ISNUMBER($C120)), $C120, $D120) * 10, 3))</f>
        <v>7.742</v>
      </c>
      <c r="N120" s="299" t="str">
        <f>IF(Oudeglorie!I6="", "", ROUND(Oudeglorie!I6 / IF(AND(COUNT(Oudeglorie!$C6:I6) &lt;= 3, ISNUMBER($C120)), $C120, $D120) * 10, 3))</f>
        <v/>
      </c>
      <c r="O120" s="299" t="str">
        <f>IF(Oudeglorie!J6="", "", ROUND(Oudeglorie!J6 / IF(AND(COUNT(Oudeglorie!$C6:J6) &lt;= 3, ISNUMBER($C120)), $C120, $D120) * 10, 3))</f>
        <v/>
      </c>
      <c r="P120" s="299" t="str">
        <f>IF(Oudeglorie!K6="", "", ROUND(Oudeglorie!K6 / IF(AND(COUNT(Oudeglorie!$C6:K6) &lt;= 3, ISNUMBER($C120)), $C120, $D120) * 10, 3))</f>
        <v/>
      </c>
      <c r="Q120" s="299" t="str">
        <f>IF(Oudeglorie!L6="", "", ROUND(Oudeglorie!L6 / IF(AND(COUNT(Oudeglorie!$C6:L6) &lt;= 3, ISNUMBER($C120)), $C120, $D120) * 10, 3))</f>
        <v/>
      </c>
      <c r="R120" s="299" t="str">
        <f>IF(Oudeglorie!M6="", "", ROUND(Oudeglorie!M6 / IF(AND(COUNT(Oudeglorie!$C6:M6) &lt;= 3, ISNUMBER($C120)), $C120, $D120) * 10, 3))</f>
        <v/>
      </c>
      <c r="S120" s="299" t="str">
        <f>IF(Oudeglorie!N6="", "", ROUND(Oudeglorie!N6 / IF(AND(COUNT(Oudeglorie!$C6:N6) &lt;= 3, ISNUMBER($C120)), $C120, $D120) * 10, 3))</f>
        <v/>
      </c>
      <c r="T120" s="299" t="str">
        <f>IF(Oudeglorie!O6="", "", ROUND(Oudeglorie!O6 / IF(AND(COUNT(Oudeglorie!$C6:O6) &lt;= 3, ISNUMBER($C120)), $C120, $D120) * 10, 3))</f>
        <v/>
      </c>
      <c r="U120" s="299" t="str">
        <f>IF(Oudeglorie!U6="", "", ROUND(Oudeglorie!U6 / IF(AND(COUNT(Oudeglorie!$C6:$O6,Oudeglorie!$U6:U6) &lt;= 3, ISNUMBER($C120)), $C120, $E120) * 10, 3))</f>
        <v/>
      </c>
      <c r="V120" s="299" t="str">
        <f>IF(Oudeglorie!V6="", "", ROUND(Oudeglorie!V6 / IF(AND(COUNT(Oudeglorie!$C6:$O6,Oudeglorie!$U6:V6) &lt;= 3, ISNUMBER($C120)), $C120, $E120) * 10, 3))</f>
        <v/>
      </c>
      <c r="W120" s="299" t="str">
        <f>IF(Oudeglorie!W6="", "", ROUND(Oudeglorie!W6 / IF(AND(COUNT(Oudeglorie!$C6:$O6,Oudeglorie!$U6:W6) &lt;= 3, ISNUMBER($C120)), $C120, $E120) * 10, 3))</f>
        <v/>
      </c>
      <c r="X120" s="299" t="str">
        <f>IF(Oudeglorie!X6="", "", ROUND(Oudeglorie!X6 / IF(AND(COUNT(Oudeglorie!$C6:$O6,Oudeglorie!$U6:X6) &lt;= 3, ISNUMBER($C120)), $C120, $E120) * 10, 3))</f>
        <v/>
      </c>
      <c r="Y120" s="299" t="str">
        <f>IF(Oudeglorie!Y6="", "", ROUND(Oudeglorie!Y6 / IF(AND(COUNT(Oudeglorie!$C6:$O6,Oudeglorie!$U6:Y6) &lt;= 3, ISNUMBER($C120)), $C120, $E120) * 10, 3))</f>
        <v/>
      </c>
      <c r="Z120" s="299" t="str">
        <f>IF(Oudeglorie!Z6="", "", ROUND(Oudeglorie!Z6 / IF(AND(COUNT(Oudeglorie!$C6:$O6,Oudeglorie!$U6:Z6) &lt;= 3, ISNUMBER($C120)), $C120, $E120) * 10, 3))</f>
        <v/>
      </c>
      <c r="AA120" s="299" t="str">
        <f>IF(Oudeglorie!AA6="", "", ROUND(Oudeglorie!AA6 / IF(AND(COUNT(Oudeglorie!$C6:$O6,Oudeglorie!$U6:AA6) &lt;= 3, ISNUMBER($C120)), $C120, $E120) * 10, 3))</f>
        <v/>
      </c>
      <c r="AB120" s="299" t="str">
        <f>IF(Oudeglorie!AB6="", "", ROUND(Oudeglorie!AB6 / IF(AND(COUNT(Oudeglorie!$C6:$O6,Oudeglorie!$U6:AB6) &lt;= 3, ISNUMBER($C120)), $C120, $E120) * 10, 3))</f>
        <v/>
      </c>
      <c r="AC120" s="299" t="str">
        <f>IF(Oudeglorie!AC6="", "", ROUND(Oudeglorie!AC6 / IF(AND(COUNT(Oudeglorie!$C6:$O6,Oudeglorie!$U6:AC6) &lt;= 3, ISNUMBER($C120)), $C120, $E120) * 10, 3))</f>
        <v/>
      </c>
      <c r="AD120" s="299" t="str">
        <f>IF(Oudeglorie!AD6="", "", ROUND(Oudeglorie!AD6 / IF(AND(COUNT(Oudeglorie!$C6:$O6,Oudeglorie!$U6:AD6) &lt;= 3, ISNUMBER($C120)), $C120, $E120) * 10, 3))</f>
        <v/>
      </c>
      <c r="AE120" s="299" t="str">
        <f>IF(Oudeglorie!AE6="", "", ROUND(Oudeglorie!AE6 / IF(AND(COUNT(Oudeglorie!$C6:$O6,Oudeglorie!$U6:AE6) &lt;= 3, ISNUMBER($C120)), $C120, $E120) * 10, 3))</f>
        <v/>
      </c>
      <c r="AF120" s="299" t="str">
        <f>IF(Oudeglorie!AF6="", "", ROUND(Oudeglorie!AF6 / IF(AND(COUNT(Oudeglorie!$C6:$O6,Oudeglorie!$U6:AF6) &lt;= 3, ISNUMBER($C120)), $C120, $E120) * 10, 3))</f>
        <v/>
      </c>
      <c r="AG120" s="299" t="str">
        <f>IF(Oudeglorie!AG6="", "", ROUND(Oudeglorie!AG6 / IF(AND(COUNT(Oudeglorie!$C6:$O6,Oudeglorie!$U6:AG6) &lt;= 3, ISNUMBER($C120)), $C120, $E120) * 10, 3))</f>
        <v/>
      </c>
    </row>
    <row r="121" spans="1:33" ht="16.95" customHeight="1">
      <c r="A121" s="328">
        <f>IF(Oudeglorie!AM7=0, "", Oudeglorie!AM7)</f>
        <v>5</v>
      </c>
      <c r="B121" s="329" t="str">
        <f>Oudeglorie!A7</f>
        <v>Braat Guido</v>
      </c>
      <c r="C121" s="330" t="str">
        <f t="shared" si="12"/>
        <v/>
      </c>
      <c r="D121" s="331">
        <f>Oudeglorie!B7</f>
        <v>33</v>
      </c>
      <c r="E121" s="331">
        <f>Oudeglorie!T7</f>
        <v>33</v>
      </c>
      <c r="F121" s="297">
        <f>IF(Oudeglorie!AL7=0," ",SUM(H121:AG121))</f>
        <v>37.576999999999998</v>
      </c>
      <c r="G121" s="350"/>
      <c r="H121" s="299">
        <f>IF(Oudeglorie!C7="", "", ROUND(Oudeglorie!C7 / IF(AND(COUNT(Oudeglorie!$C7:C7) &lt;= 3, ISNUMBER($C121)), $C121, $D121) * 10, 3))</f>
        <v>9.0909999999999993</v>
      </c>
      <c r="I121" s="299" t="str">
        <f>IF(Oudeglorie!D7="", "", ROUND(Oudeglorie!D7 / IF(AND(COUNT(Oudeglorie!$C7:D7) &lt;= 3, ISNUMBER($C121)), $C121, $D121) * 10, 3))</f>
        <v/>
      </c>
      <c r="J121" s="299" t="str">
        <f>IF(Oudeglorie!E7="", "", ROUND(Oudeglorie!E7 / IF(AND(COUNT(Oudeglorie!$C7:E7) &lt;= 3, ISNUMBER($C121)), $C121, $D121) * 10, 3))</f>
        <v/>
      </c>
      <c r="K121" s="299">
        <f>IF(Oudeglorie!F7="", "", ROUND(Oudeglorie!F7 / IF(AND(COUNT(Oudeglorie!$C7:F7) &lt;= 3, ISNUMBER($C121)), $C121, $D121) * 10, 3))</f>
        <v>5.4550000000000001</v>
      </c>
      <c r="L121" s="299">
        <f>IF(Oudeglorie!G7="", "", ROUND(Oudeglorie!G7 / IF(AND(COUNT(Oudeglorie!$C7:G7) &lt;= 3, ISNUMBER($C121)), $C121, $D121) * 10, 3))</f>
        <v>8.4849999999999994</v>
      </c>
      <c r="M121" s="299">
        <f>IF(Oudeglorie!H7="", "", ROUND(Oudeglorie!H7 / IF(AND(COUNT(Oudeglorie!$C7:H7) &lt;= 3, ISNUMBER($C121)), $C121, $D121) * 10, 3))</f>
        <v>7.8789999999999996</v>
      </c>
      <c r="N121" s="299" t="str">
        <f>IF(Oudeglorie!I7="", "", ROUND(Oudeglorie!I7 / IF(AND(COUNT(Oudeglorie!$C7:I7) &lt;= 3, ISNUMBER($C121)), $C121, $D121) * 10, 3))</f>
        <v/>
      </c>
      <c r="O121" s="299">
        <f>IF(Oudeglorie!J7="", "", ROUND(Oudeglorie!J7 / IF(AND(COUNT(Oudeglorie!$C7:J7) &lt;= 3, ISNUMBER($C121)), $C121, $D121) * 10, 3))</f>
        <v>6.6669999999999998</v>
      </c>
      <c r="P121" s="299" t="str">
        <f>IF(Oudeglorie!K7="", "", ROUND(Oudeglorie!K7 / IF(AND(COUNT(Oudeglorie!$C7:K7) &lt;= 3, ISNUMBER($C121)), $C121, $D121) * 10, 3))</f>
        <v/>
      </c>
      <c r="Q121" s="299" t="str">
        <f>IF(Oudeglorie!L7="", "", ROUND(Oudeglorie!L7 / IF(AND(COUNT(Oudeglorie!$C7:L7) &lt;= 3, ISNUMBER($C121)), $C121, $D121) * 10, 3))</f>
        <v/>
      </c>
      <c r="R121" s="299" t="str">
        <f>IF(Oudeglorie!M7="", "", ROUND(Oudeglorie!M7 / IF(AND(COUNT(Oudeglorie!$C7:M7) &lt;= 3, ISNUMBER($C121)), $C121, $D121) * 10, 3))</f>
        <v/>
      </c>
      <c r="S121" s="299" t="str">
        <f>IF(Oudeglorie!N7="", "", ROUND(Oudeglorie!N7 / IF(AND(COUNT(Oudeglorie!$C7:N7) &lt;= 3, ISNUMBER($C121)), $C121, $D121) * 10, 3))</f>
        <v/>
      </c>
      <c r="T121" s="299" t="str">
        <f>IF(Oudeglorie!O7="", "", ROUND(Oudeglorie!O7 / IF(AND(COUNT(Oudeglorie!$C7:O7) &lt;= 3, ISNUMBER($C121)), $C121, $D121) * 10, 3))</f>
        <v/>
      </c>
      <c r="U121" s="299" t="str">
        <f>IF(Oudeglorie!U7="", "", ROUND(Oudeglorie!U7 / IF(AND(COUNT(Oudeglorie!$C7:$O7,Oudeglorie!$U7:U7) &lt;= 3, ISNUMBER($C121)), $C121, $E121) * 10, 3))</f>
        <v/>
      </c>
      <c r="V121" s="299" t="str">
        <f>IF(Oudeglorie!V7="", "", ROUND(Oudeglorie!V7 / IF(AND(COUNT(Oudeglorie!$C7:$O7,Oudeglorie!$U7:V7) &lt;= 3, ISNUMBER($C121)), $C121, $E121) * 10, 3))</f>
        <v/>
      </c>
      <c r="W121" s="299" t="str">
        <f>IF(Oudeglorie!W7="", "", ROUND(Oudeglorie!W7 / IF(AND(COUNT(Oudeglorie!$C7:$O7,Oudeglorie!$U7:W7) &lt;= 3, ISNUMBER($C121)), $C121, $E121) * 10, 3))</f>
        <v/>
      </c>
      <c r="X121" s="299" t="str">
        <f>IF(Oudeglorie!X7="", "", ROUND(Oudeglorie!X7 / IF(AND(COUNT(Oudeglorie!$C7:$O7,Oudeglorie!$U7:X7) &lt;= 3, ISNUMBER($C121)), $C121, $E121) * 10, 3))</f>
        <v/>
      </c>
      <c r="Y121" s="299" t="str">
        <f>IF(Oudeglorie!Y7="", "", ROUND(Oudeglorie!Y7 / IF(AND(COUNT(Oudeglorie!$C7:$O7,Oudeglorie!$U7:Y7) &lt;= 3, ISNUMBER($C121)), $C121, $E121) * 10, 3))</f>
        <v/>
      </c>
      <c r="Z121" s="299" t="str">
        <f>IF(Oudeglorie!Z7="", "", ROUND(Oudeglorie!Z7 / IF(AND(COUNT(Oudeglorie!$C7:$O7,Oudeglorie!$U7:Z7) &lt;= 3, ISNUMBER($C121)), $C121, $E121) * 10, 3))</f>
        <v/>
      </c>
      <c r="AA121" s="299" t="str">
        <f>IF(Oudeglorie!AA7="", "", ROUND(Oudeglorie!AA7 / IF(AND(COUNT(Oudeglorie!$C7:$O7,Oudeglorie!$U7:AA7) &lt;= 3, ISNUMBER($C121)), $C121, $E121) * 10, 3))</f>
        <v/>
      </c>
      <c r="AB121" s="299" t="str">
        <f>IF(Oudeglorie!AB7="", "", ROUND(Oudeglorie!AB7 / IF(AND(COUNT(Oudeglorie!$C7:$O7,Oudeglorie!$U7:AB7) &lt;= 3, ISNUMBER($C121)), $C121, $E121) * 10, 3))</f>
        <v/>
      </c>
      <c r="AC121" s="299" t="str">
        <f>IF(Oudeglorie!AC7="", "", ROUND(Oudeglorie!AC7 / IF(AND(COUNT(Oudeglorie!$C7:$O7,Oudeglorie!$U7:AC7) &lt;= 3, ISNUMBER($C121)), $C121, $E121) * 10, 3))</f>
        <v/>
      </c>
      <c r="AD121" s="299" t="str">
        <f>IF(Oudeglorie!AD7="", "", ROUND(Oudeglorie!AD7 / IF(AND(COUNT(Oudeglorie!$C7:$O7,Oudeglorie!$U7:AD7) &lt;= 3, ISNUMBER($C121)), $C121, $E121) * 10, 3))</f>
        <v/>
      </c>
      <c r="AE121" s="299" t="str">
        <f>IF(Oudeglorie!AE7="", "", ROUND(Oudeglorie!AE7 / IF(AND(COUNT(Oudeglorie!$C7:$O7,Oudeglorie!$U7:AE7) &lt;= 3, ISNUMBER($C121)), $C121, $E121) * 10, 3))</f>
        <v/>
      </c>
      <c r="AF121" s="299" t="str">
        <f>IF(Oudeglorie!AF7="", "", ROUND(Oudeglorie!AF7 / IF(AND(COUNT(Oudeglorie!$C7:$O7,Oudeglorie!$U7:AF7) &lt;= 3, ISNUMBER($C121)), $C121, $E121) * 10, 3))</f>
        <v/>
      </c>
      <c r="AG121" s="299" t="str">
        <f>IF(Oudeglorie!AG7="", "", ROUND(Oudeglorie!AG7 / IF(AND(COUNT(Oudeglorie!$C7:$O7,Oudeglorie!$U7:AG7) &lt;= 3, ISNUMBER($C121)), $C121, $E121) * 10, 3))</f>
        <v/>
      </c>
    </row>
    <row r="122" spans="1:33" ht="16.95" customHeight="1">
      <c r="A122" s="328">
        <f>IF(Oudeglorie!AM8=0, "", Oudeglorie!AM8)</f>
        <v>1</v>
      </c>
      <c r="B122" s="329" t="str">
        <f>Oudeglorie!A8</f>
        <v>Cleeren Guido</v>
      </c>
      <c r="C122" s="330" t="str">
        <f t="shared" si="12"/>
        <v/>
      </c>
      <c r="D122" s="331">
        <f>Oudeglorie!B8</f>
        <v>15</v>
      </c>
      <c r="E122" s="331">
        <f>Oudeglorie!T8</f>
        <v>15</v>
      </c>
      <c r="F122" s="297">
        <f>IF(Oudeglorie!AL8=0," ",SUM(H122:AG122))</f>
        <v>11.333</v>
      </c>
      <c r="G122" s="350"/>
      <c r="H122" s="299" t="str">
        <f>IF(Oudeglorie!C8="", "", ROUND(Oudeglorie!C8 / IF(AND(COUNT(Oudeglorie!$C8:C8) &lt;= 3, ISNUMBER($C122)), $C122, $D122) * 10, 3))</f>
        <v/>
      </c>
      <c r="I122" s="299" t="str">
        <f>IF(Oudeglorie!D8="", "", ROUND(Oudeglorie!D8 / IF(AND(COUNT(Oudeglorie!$C8:D8) &lt;= 3, ISNUMBER($C122)), $C122, $D122) * 10, 3))</f>
        <v/>
      </c>
      <c r="J122" s="299" t="str">
        <f>IF(Oudeglorie!E8="", "", ROUND(Oudeglorie!E8 / IF(AND(COUNT(Oudeglorie!$C8:E8) &lt;= 3, ISNUMBER($C122)), $C122, $D122) * 10, 3))</f>
        <v/>
      </c>
      <c r="K122" s="299" t="str">
        <f>IF(Oudeglorie!F8="", "", ROUND(Oudeglorie!F8 / IF(AND(COUNT(Oudeglorie!$C8:F8) &lt;= 3, ISNUMBER($C122)), $C122, $D122) * 10, 3))</f>
        <v/>
      </c>
      <c r="L122" s="299" t="str">
        <f>IF(Oudeglorie!G8="", "", ROUND(Oudeglorie!G8 / IF(AND(COUNT(Oudeglorie!$C8:G8) &lt;= 3, ISNUMBER($C122)), $C122, $D122) * 10, 3))</f>
        <v/>
      </c>
      <c r="M122" s="299" t="str">
        <f>IF(Oudeglorie!H8="", "", ROUND(Oudeglorie!H8 / IF(AND(COUNT(Oudeglorie!$C8:H8) &lt;= 3, ISNUMBER($C122)), $C122, $D122) * 10, 3))</f>
        <v/>
      </c>
      <c r="N122" s="299" t="str">
        <f>IF(Oudeglorie!I8="", "", ROUND(Oudeglorie!I8 / IF(AND(COUNT(Oudeglorie!$C8:I8) &lt;= 3, ISNUMBER($C122)), $C122, $D122) * 10, 3))</f>
        <v/>
      </c>
      <c r="O122" s="299">
        <f>IF(Oudeglorie!J8="", "", ROUND(Oudeglorie!J8 / IF(AND(COUNT(Oudeglorie!$C8:J8) &lt;= 3, ISNUMBER($C122)), $C122, $D122) * 10, 3))</f>
        <v>11.333</v>
      </c>
      <c r="P122" s="299" t="str">
        <f>IF(Oudeglorie!K8="", "", ROUND(Oudeglorie!K8 / IF(AND(COUNT(Oudeglorie!$C8:K8) &lt;= 3, ISNUMBER($C122)), $C122, $D122) * 10, 3))</f>
        <v/>
      </c>
      <c r="Q122" s="299" t="str">
        <f>IF(Oudeglorie!L8="", "", ROUND(Oudeglorie!L8 / IF(AND(COUNT(Oudeglorie!$C8:L8) &lt;= 3, ISNUMBER($C122)), $C122, $D122) * 10, 3))</f>
        <v/>
      </c>
      <c r="R122" s="299" t="str">
        <f>IF(Oudeglorie!M8="", "", ROUND(Oudeglorie!M8 / IF(AND(COUNT(Oudeglorie!$C8:M8) &lt;= 3, ISNUMBER($C122)), $C122, $D122) * 10, 3))</f>
        <v/>
      </c>
      <c r="S122" s="299" t="str">
        <f>IF(Oudeglorie!N8="", "", ROUND(Oudeglorie!N8 / IF(AND(COUNT(Oudeglorie!$C8:N8) &lt;= 3, ISNUMBER($C122)), $C122, $D122) * 10, 3))</f>
        <v/>
      </c>
      <c r="T122" s="299" t="str">
        <f>IF(Oudeglorie!O8="", "", ROUND(Oudeglorie!O8 / IF(AND(COUNT(Oudeglorie!$C8:O8) &lt;= 3, ISNUMBER($C122)), $C122, $D122) * 10, 3))</f>
        <v/>
      </c>
      <c r="U122" s="299" t="str">
        <f>IF(Oudeglorie!U8="", "", ROUND(Oudeglorie!U8 / IF(AND(COUNT(Oudeglorie!$C8:$O8,Oudeglorie!$U8:U8) &lt;= 3, ISNUMBER($C122)), $C122, $E122) * 10, 3))</f>
        <v/>
      </c>
      <c r="V122" s="299" t="str">
        <f>IF(Oudeglorie!V8="", "", ROUND(Oudeglorie!V8 / IF(AND(COUNT(Oudeglorie!$C8:$O8,Oudeglorie!$U8:V8) &lt;= 3, ISNUMBER($C122)), $C122, $E122) * 10, 3))</f>
        <v/>
      </c>
      <c r="W122" s="299" t="str">
        <f>IF(Oudeglorie!W8="", "", ROUND(Oudeglorie!W8 / IF(AND(COUNT(Oudeglorie!$C8:$O8,Oudeglorie!$U8:W8) &lt;= 3, ISNUMBER($C122)), $C122, $E122) * 10, 3))</f>
        <v/>
      </c>
      <c r="X122" s="299" t="str">
        <f>IF(Oudeglorie!X8="", "", ROUND(Oudeglorie!X8 / IF(AND(COUNT(Oudeglorie!$C8:$O8,Oudeglorie!$U8:X8) &lt;= 3, ISNUMBER($C122)), $C122, $E122) * 10, 3))</f>
        <v/>
      </c>
      <c r="Y122" s="299" t="str">
        <f>IF(Oudeglorie!Y8="", "", ROUND(Oudeglorie!Y8 / IF(AND(COUNT(Oudeglorie!$C8:$O8,Oudeglorie!$U8:Y8) &lt;= 3, ISNUMBER($C122)), $C122, $E122) * 10, 3))</f>
        <v/>
      </c>
      <c r="Z122" s="299" t="str">
        <f>IF(Oudeglorie!Z8="", "", ROUND(Oudeglorie!Z8 / IF(AND(COUNT(Oudeglorie!$C8:$O8,Oudeglorie!$U8:Z8) &lt;= 3, ISNUMBER($C122)), $C122, $E122) * 10, 3))</f>
        <v/>
      </c>
      <c r="AA122" s="299" t="str">
        <f>IF(Oudeglorie!AA8="", "", ROUND(Oudeglorie!AA8 / IF(AND(COUNT(Oudeglorie!$C8:$O8,Oudeglorie!$U8:AA8) &lt;= 3, ISNUMBER($C122)), $C122, $E122) * 10, 3))</f>
        <v/>
      </c>
      <c r="AB122" s="299" t="str">
        <f>IF(Oudeglorie!AB8="", "", ROUND(Oudeglorie!AB8 / IF(AND(COUNT(Oudeglorie!$C8:$O8,Oudeglorie!$U8:AB8) &lt;= 3, ISNUMBER($C122)), $C122, $E122) * 10, 3))</f>
        <v/>
      </c>
      <c r="AC122" s="299" t="str">
        <f>IF(Oudeglorie!AC8="", "", ROUND(Oudeglorie!AC8 / IF(AND(COUNT(Oudeglorie!$C8:$O8,Oudeglorie!$U8:AC8) &lt;= 3, ISNUMBER($C122)), $C122, $E122) * 10, 3))</f>
        <v/>
      </c>
      <c r="AD122" s="299" t="str">
        <f>IF(Oudeglorie!AD8="", "", ROUND(Oudeglorie!AD8 / IF(AND(COUNT(Oudeglorie!$C8:$O8,Oudeglorie!$U8:AD8) &lt;= 3, ISNUMBER($C122)), $C122, $E122) * 10, 3))</f>
        <v/>
      </c>
      <c r="AE122" s="299" t="str">
        <f>IF(Oudeglorie!AE8="", "", ROUND(Oudeglorie!AE8 / IF(AND(COUNT(Oudeglorie!$C8:$O8,Oudeglorie!$U8:AE8) &lt;= 3, ISNUMBER($C122)), $C122, $E122) * 10, 3))</f>
        <v/>
      </c>
      <c r="AF122" s="299" t="str">
        <f>IF(Oudeglorie!AF8="", "", ROUND(Oudeglorie!AF8 / IF(AND(COUNT(Oudeglorie!$C8:$O8,Oudeglorie!$U8:AF8) &lt;= 3, ISNUMBER($C122)), $C122, $E122) * 10, 3))</f>
        <v/>
      </c>
      <c r="AG122" s="299" t="str">
        <f>IF(Oudeglorie!AG8="", "", ROUND(Oudeglorie!AG8 / IF(AND(COUNT(Oudeglorie!$C8:$O8,Oudeglorie!$U8:AG8) &lt;= 3, ISNUMBER($C122)), $C122, $E122) * 10, 3))</f>
        <v/>
      </c>
    </row>
    <row r="123" spans="1:33" ht="16.95" customHeight="1">
      <c r="A123" s="328">
        <f>IF(Oudeglorie!AM9=0, "", Oudeglorie!AM9)</f>
        <v>4</v>
      </c>
      <c r="B123" s="329" t="str">
        <f>Oudeglorie!A9</f>
        <v>Gommers Jac</v>
      </c>
      <c r="C123" s="330" t="str">
        <f t="shared" si="12"/>
        <v/>
      </c>
      <c r="D123" s="331">
        <f>Oudeglorie!B9</f>
        <v>18</v>
      </c>
      <c r="E123" s="331">
        <f>Oudeglorie!T9</f>
        <v>18</v>
      </c>
      <c r="F123" s="297">
        <f>IF(Oudeglorie!AL9=0," ",SUM(H123:AG123))</f>
        <v>43.334000000000003</v>
      </c>
      <c r="G123" s="350"/>
      <c r="H123" s="299">
        <f>IF(Oudeglorie!C9="", "", ROUND(Oudeglorie!C9 / IF(AND(COUNT(Oudeglorie!$C9:C9) &lt;= 3, ISNUMBER($C123)), $C123, $D123) * 10, 3))</f>
        <v>6.6669999999999998</v>
      </c>
      <c r="I123" s="299" t="str">
        <f>IF(Oudeglorie!D9="", "", ROUND(Oudeglorie!D9 / IF(AND(COUNT(Oudeglorie!$C9:D9) &lt;= 3, ISNUMBER($C123)), $C123, $D123) * 10, 3))</f>
        <v/>
      </c>
      <c r="J123" s="299">
        <f>IF(Oudeglorie!E9="", "", ROUND(Oudeglorie!E9 / IF(AND(COUNT(Oudeglorie!$C9:E9) &lt;= 3, ISNUMBER($C123)), $C123, $D123) * 10, 3))</f>
        <v>10</v>
      </c>
      <c r="K123" s="299" t="str">
        <f>IF(Oudeglorie!F9="", "", ROUND(Oudeglorie!F9 / IF(AND(COUNT(Oudeglorie!$C9:F9) &lt;= 3, ISNUMBER($C123)), $C123, $D123) * 10, 3))</f>
        <v/>
      </c>
      <c r="L123" s="299">
        <f>IF(Oudeglorie!G9="", "", ROUND(Oudeglorie!G9 / IF(AND(COUNT(Oudeglorie!$C9:G9) &lt;= 3, ISNUMBER($C123)), $C123, $D123) * 10, 3))</f>
        <v>15.555999999999999</v>
      </c>
      <c r="M123" s="299" t="str">
        <f>IF(Oudeglorie!H9="", "", ROUND(Oudeglorie!H9 / IF(AND(COUNT(Oudeglorie!$C9:H9) &lt;= 3, ISNUMBER($C123)), $C123, $D123) * 10, 3))</f>
        <v/>
      </c>
      <c r="N123" s="299" t="str">
        <f>IF(Oudeglorie!I9="", "", ROUND(Oudeglorie!I9 / IF(AND(COUNT(Oudeglorie!$C9:I9) &lt;= 3, ISNUMBER($C123)), $C123, $D123) * 10, 3))</f>
        <v/>
      </c>
      <c r="O123" s="299">
        <f>IF(Oudeglorie!J9="", "", ROUND(Oudeglorie!J9 / IF(AND(COUNT(Oudeglorie!$C9:J9) &lt;= 3, ISNUMBER($C123)), $C123, $D123) * 10, 3))</f>
        <v>11.111000000000001</v>
      </c>
      <c r="P123" s="299" t="str">
        <f>IF(Oudeglorie!K9="", "", ROUND(Oudeglorie!K9 / IF(AND(COUNT(Oudeglorie!$C9:K9) &lt;= 3, ISNUMBER($C123)), $C123, $D123) * 10, 3))</f>
        <v/>
      </c>
      <c r="Q123" s="299" t="str">
        <f>IF(Oudeglorie!L9="", "", ROUND(Oudeglorie!L9 / IF(AND(COUNT(Oudeglorie!$C9:L9) &lt;= 3, ISNUMBER($C123)), $C123, $D123) * 10, 3))</f>
        <v/>
      </c>
      <c r="R123" s="299" t="str">
        <f>IF(Oudeglorie!M9="", "", ROUND(Oudeglorie!M9 / IF(AND(COUNT(Oudeglorie!$C9:M9) &lt;= 3, ISNUMBER($C123)), $C123, $D123) * 10, 3))</f>
        <v/>
      </c>
      <c r="S123" s="299" t="str">
        <f>IF(Oudeglorie!N9="", "", ROUND(Oudeglorie!N9 / IF(AND(COUNT(Oudeglorie!$C9:N9) &lt;= 3, ISNUMBER($C123)), $C123, $D123) * 10, 3))</f>
        <v/>
      </c>
      <c r="T123" s="299" t="str">
        <f>IF(Oudeglorie!O9="", "", ROUND(Oudeglorie!O9 / IF(AND(COUNT(Oudeglorie!$C9:O9) &lt;= 3, ISNUMBER($C123)), $C123, $D123) * 10, 3))</f>
        <v/>
      </c>
      <c r="U123" s="299" t="str">
        <f>IF(Oudeglorie!U9="", "", ROUND(Oudeglorie!U9 / IF(AND(COUNT(Oudeglorie!$C9:$O9,Oudeglorie!$U9:U9) &lt;= 3, ISNUMBER($C123)), $C123, $E123) * 10, 3))</f>
        <v/>
      </c>
      <c r="V123" s="299" t="str">
        <f>IF(Oudeglorie!V9="", "", ROUND(Oudeglorie!V9 / IF(AND(COUNT(Oudeglorie!$C9:$O9,Oudeglorie!$U9:V9) &lt;= 3, ISNUMBER($C123)), $C123, $E123) * 10, 3))</f>
        <v/>
      </c>
      <c r="W123" s="299" t="str">
        <f>IF(Oudeglorie!W9="", "", ROUND(Oudeglorie!W9 / IF(AND(COUNT(Oudeglorie!$C9:$O9,Oudeglorie!$U9:W9) &lt;= 3, ISNUMBER($C123)), $C123, $E123) * 10, 3))</f>
        <v/>
      </c>
      <c r="X123" s="299" t="str">
        <f>IF(Oudeglorie!X9="", "", ROUND(Oudeglorie!X9 / IF(AND(COUNT(Oudeglorie!$C9:$O9,Oudeglorie!$U9:X9) &lt;= 3, ISNUMBER($C123)), $C123, $E123) * 10, 3))</f>
        <v/>
      </c>
      <c r="Y123" s="299" t="str">
        <f>IF(Oudeglorie!Y9="", "", ROUND(Oudeglorie!Y9 / IF(AND(COUNT(Oudeglorie!$C9:$O9,Oudeglorie!$U9:Y9) &lt;= 3, ISNUMBER($C123)), $C123, $E123) * 10, 3))</f>
        <v/>
      </c>
      <c r="Z123" s="299" t="str">
        <f>IF(Oudeglorie!Z9="", "", ROUND(Oudeglorie!Z9 / IF(AND(COUNT(Oudeglorie!$C9:$O9,Oudeglorie!$U9:Z9) &lt;= 3, ISNUMBER($C123)), $C123, $E123) * 10, 3))</f>
        <v/>
      </c>
      <c r="AA123" s="299" t="str">
        <f>IF(Oudeglorie!AA9="", "", ROUND(Oudeglorie!AA9 / IF(AND(COUNT(Oudeglorie!$C9:$O9,Oudeglorie!$U9:AA9) &lt;= 3, ISNUMBER($C123)), $C123, $E123) * 10, 3))</f>
        <v/>
      </c>
      <c r="AB123" s="299" t="str">
        <f>IF(Oudeglorie!AB9="", "", ROUND(Oudeglorie!AB9 / IF(AND(COUNT(Oudeglorie!$C9:$O9,Oudeglorie!$U9:AB9) &lt;= 3, ISNUMBER($C123)), $C123, $E123) * 10, 3))</f>
        <v/>
      </c>
      <c r="AC123" s="299" t="str">
        <f>IF(Oudeglorie!AC9="", "", ROUND(Oudeglorie!AC9 / IF(AND(COUNT(Oudeglorie!$C9:$O9,Oudeglorie!$U9:AC9) &lt;= 3, ISNUMBER($C123)), $C123, $E123) * 10, 3))</f>
        <v/>
      </c>
      <c r="AD123" s="299" t="str">
        <f>IF(Oudeglorie!AD9="", "", ROUND(Oudeglorie!AD9 / IF(AND(COUNT(Oudeglorie!$C9:$O9,Oudeglorie!$U9:AD9) &lt;= 3, ISNUMBER($C123)), $C123, $E123) * 10, 3))</f>
        <v/>
      </c>
      <c r="AE123" s="299" t="str">
        <f>IF(Oudeglorie!AE9="", "", ROUND(Oudeglorie!AE9 / IF(AND(COUNT(Oudeglorie!$C9:$O9,Oudeglorie!$U9:AE9) &lt;= 3, ISNUMBER($C123)), $C123, $E123) * 10, 3))</f>
        <v/>
      </c>
      <c r="AF123" s="299" t="str">
        <f>IF(Oudeglorie!AF9="", "", ROUND(Oudeglorie!AF9 / IF(AND(COUNT(Oudeglorie!$C9:$O9,Oudeglorie!$U9:AF9) &lt;= 3, ISNUMBER($C123)), $C123, $E123) * 10, 3))</f>
        <v/>
      </c>
      <c r="AG123" s="299" t="str">
        <f>IF(Oudeglorie!AG9="", "", ROUND(Oudeglorie!AG9 / IF(AND(COUNT(Oudeglorie!$C9:$O9,Oudeglorie!$U9:AG9) &lt;= 3, ISNUMBER($C123)), $C123, $E123) * 10, 3))</f>
        <v/>
      </c>
    </row>
    <row r="124" spans="1:33" ht="16.95" customHeight="1">
      <c r="A124" s="328">
        <f>IF(Oudeglorie!AM10=0, "", Oudeglorie!AM10)</f>
        <v>4</v>
      </c>
      <c r="B124" s="329" t="str">
        <f>Oudeglorie!A10</f>
        <v>Jacobs Alfons</v>
      </c>
      <c r="C124" s="330" t="str">
        <f t="shared" si="12"/>
        <v/>
      </c>
      <c r="D124" s="331">
        <f>Oudeglorie!B10</f>
        <v>25</v>
      </c>
      <c r="E124" s="331">
        <f>Oudeglorie!T10</f>
        <v>25</v>
      </c>
      <c r="F124" s="297">
        <f>IF(Oudeglorie!AL10=0," ",SUM(H124:AG124))</f>
        <v>36</v>
      </c>
      <c r="G124" s="350"/>
      <c r="H124" s="299">
        <f>IF(Oudeglorie!C10="", "", ROUND(Oudeglorie!C10 / IF(AND(COUNT(Oudeglorie!$C10:C10) &lt;= 3, ISNUMBER($C124)), $C124, $D124) * 10, 3))</f>
        <v>8.8000000000000007</v>
      </c>
      <c r="I124" s="299" t="str">
        <f>IF(Oudeglorie!D10="", "", ROUND(Oudeglorie!D10 / IF(AND(COUNT(Oudeglorie!$C10:D10) &lt;= 3, ISNUMBER($C124)), $C124, $D124) * 10, 3))</f>
        <v/>
      </c>
      <c r="J124" s="299">
        <f>IF(Oudeglorie!E10="", "", ROUND(Oudeglorie!E10 / IF(AND(COUNT(Oudeglorie!$C10:E10) &lt;= 3, ISNUMBER($C124)), $C124, $D124) * 10, 3))</f>
        <v>11.2</v>
      </c>
      <c r="K124" s="299">
        <f>IF(Oudeglorie!F10="", "", ROUND(Oudeglorie!F10 / IF(AND(COUNT(Oudeglorie!$C10:F10) &lt;= 3, ISNUMBER($C124)), $C124, $D124) * 10, 3))</f>
        <v>9.6</v>
      </c>
      <c r="L124" s="299" t="str">
        <f>IF(Oudeglorie!G10="", "", ROUND(Oudeglorie!G10 / IF(AND(COUNT(Oudeglorie!$C10:G10) &lt;= 3, ISNUMBER($C124)), $C124, $D124) * 10, 3))</f>
        <v/>
      </c>
      <c r="M124" s="299">
        <f>IF(Oudeglorie!H10="", "", ROUND(Oudeglorie!H10 / IF(AND(COUNT(Oudeglorie!$C10:H10) &lt;= 3, ISNUMBER($C124)), $C124, $D124) * 10, 3))</f>
        <v>6.4</v>
      </c>
      <c r="N124" s="299" t="str">
        <f>IF(Oudeglorie!I10="", "", ROUND(Oudeglorie!I10 / IF(AND(COUNT(Oudeglorie!$C10:I10) &lt;= 3, ISNUMBER($C124)), $C124, $D124) * 10, 3))</f>
        <v/>
      </c>
      <c r="O124" s="299" t="str">
        <f>IF(Oudeglorie!J10="", "", ROUND(Oudeglorie!J10 / IF(AND(COUNT(Oudeglorie!$C10:J10) &lt;= 3, ISNUMBER($C124)), $C124, $D124) * 10, 3))</f>
        <v/>
      </c>
      <c r="P124" s="299" t="str">
        <f>IF(Oudeglorie!K10="", "", ROUND(Oudeglorie!K10 / IF(AND(COUNT(Oudeglorie!$C10:K10) &lt;= 3, ISNUMBER($C124)), $C124, $D124) * 10, 3))</f>
        <v/>
      </c>
      <c r="Q124" s="299" t="str">
        <f>IF(Oudeglorie!L10="", "", ROUND(Oudeglorie!L10 / IF(AND(COUNT(Oudeglorie!$C10:L10) &lt;= 3, ISNUMBER($C124)), $C124, $D124) * 10, 3))</f>
        <v/>
      </c>
      <c r="R124" s="299" t="str">
        <f>IF(Oudeglorie!M10="", "", ROUND(Oudeglorie!M10 / IF(AND(COUNT(Oudeglorie!$C10:M10) &lt;= 3, ISNUMBER($C124)), $C124, $D124) * 10, 3))</f>
        <v/>
      </c>
      <c r="S124" s="299" t="str">
        <f>IF(Oudeglorie!N10="", "", ROUND(Oudeglorie!N10 / IF(AND(COUNT(Oudeglorie!$C10:N10) &lt;= 3, ISNUMBER($C124)), $C124, $D124) * 10, 3))</f>
        <v/>
      </c>
      <c r="T124" s="299" t="str">
        <f>IF(Oudeglorie!O10="", "", ROUND(Oudeglorie!O10 / IF(AND(COUNT(Oudeglorie!$C10:O10) &lt;= 3, ISNUMBER($C124)), $C124, $D124) * 10, 3))</f>
        <v/>
      </c>
      <c r="U124" s="299" t="str">
        <f>IF(Oudeglorie!U10="", "", ROUND(Oudeglorie!U10 / IF(AND(COUNT(Oudeglorie!$C10:$O10,Oudeglorie!$U10:U10) &lt;= 3, ISNUMBER($C124)), $C124, $E124) * 10, 3))</f>
        <v/>
      </c>
      <c r="V124" s="299" t="str">
        <f>IF(Oudeglorie!V10="", "", ROUND(Oudeglorie!V10 / IF(AND(COUNT(Oudeglorie!$C10:$O10,Oudeglorie!$U10:V10) &lt;= 3, ISNUMBER($C124)), $C124, $E124) * 10, 3))</f>
        <v/>
      </c>
      <c r="W124" s="299" t="str">
        <f>IF(Oudeglorie!W10="", "", ROUND(Oudeglorie!W10 / IF(AND(COUNT(Oudeglorie!$C10:$O10,Oudeglorie!$U10:W10) &lt;= 3, ISNUMBER($C124)), $C124, $E124) * 10, 3))</f>
        <v/>
      </c>
      <c r="X124" s="299" t="str">
        <f>IF(Oudeglorie!X10="", "", ROUND(Oudeglorie!X10 / IF(AND(COUNT(Oudeglorie!$C10:$O10,Oudeglorie!$U10:X10) &lt;= 3, ISNUMBER($C124)), $C124, $E124) * 10, 3))</f>
        <v/>
      </c>
      <c r="Y124" s="299" t="str">
        <f>IF(Oudeglorie!Y10="", "", ROUND(Oudeglorie!Y10 / IF(AND(COUNT(Oudeglorie!$C10:$O10,Oudeglorie!$U10:Y10) &lt;= 3, ISNUMBER($C124)), $C124, $E124) * 10, 3))</f>
        <v/>
      </c>
      <c r="Z124" s="299" t="str">
        <f>IF(Oudeglorie!Z10="", "", ROUND(Oudeglorie!Z10 / IF(AND(COUNT(Oudeglorie!$C10:$O10,Oudeglorie!$U10:Z10) &lt;= 3, ISNUMBER($C124)), $C124, $E124) * 10, 3))</f>
        <v/>
      </c>
      <c r="AA124" s="299" t="str">
        <f>IF(Oudeglorie!AA10="", "", ROUND(Oudeglorie!AA10 / IF(AND(COUNT(Oudeglorie!$C10:$O10,Oudeglorie!$U10:AA10) &lt;= 3, ISNUMBER($C124)), $C124, $E124) * 10, 3))</f>
        <v/>
      </c>
      <c r="AB124" s="299" t="str">
        <f>IF(Oudeglorie!AB10="", "", ROUND(Oudeglorie!AB10 / IF(AND(COUNT(Oudeglorie!$C10:$O10,Oudeglorie!$U10:AB10) &lt;= 3, ISNUMBER($C124)), $C124, $E124) * 10, 3))</f>
        <v/>
      </c>
      <c r="AC124" s="299" t="str">
        <f>IF(Oudeglorie!AC10="", "", ROUND(Oudeglorie!AC10 / IF(AND(COUNT(Oudeglorie!$C10:$O10,Oudeglorie!$U10:AC10) &lt;= 3, ISNUMBER($C124)), $C124, $E124) * 10, 3))</f>
        <v/>
      </c>
      <c r="AD124" s="299" t="str">
        <f>IF(Oudeglorie!AD10="", "", ROUND(Oudeglorie!AD10 / IF(AND(COUNT(Oudeglorie!$C10:$O10,Oudeglorie!$U10:AD10) &lt;= 3, ISNUMBER($C124)), $C124, $E124) * 10, 3))</f>
        <v/>
      </c>
      <c r="AE124" s="299" t="str">
        <f>IF(Oudeglorie!AE10="", "", ROUND(Oudeglorie!AE10 / IF(AND(COUNT(Oudeglorie!$C10:$O10,Oudeglorie!$U10:AE10) &lt;= 3, ISNUMBER($C124)), $C124, $E124) * 10, 3))</f>
        <v/>
      </c>
      <c r="AF124" s="299" t="str">
        <f>IF(Oudeglorie!AF10="", "", ROUND(Oudeglorie!AF10 / IF(AND(COUNT(Oudeglorie!$C10:$O10,Oudeglorie!$U10:AF10) &lt;= 3, ISNUMBER($C124)), $C124, $E124) * 10, 3))</f>
        <v/>
      </c>
      <c r="AG124" s="299" t="str">
        <f>IF(Oudeglorie!AG10="", "", ROUND(Oudeglorie!AG10 / IF(AND(COUNT(Oudeglorie!$C10:$O10,Oudeglorie!$U10:AG10) &lt;= 3, ISNUMBER($C124)), $C124, $E124) * 10, 3))</f>
        <v/>
      </c>
    </row>
    <row r="125" spans="1:33" ht="16.95" customHeight="1">
      <c r="A125" s="328">
        <f>IF(Oudeglorie!AM11=0, "", Oudeglorie!AM11)</f>
        <v>4</v>
      </c>
      <c r="B125" s="329" t="str">
        <f>Oudeglorie!A11</f>
        <v>Jacobs Frans</v>
      </c>
      <c r="C125" s="330" t="str">
        <f t="shared" si="12"/>
        <v/>
      </c>
      <c r="D125" s="331">
        <f>Oudeglorie!B11</f>
        <v>56</v>
      </c>
      <c r="E125" s="331">
        <f>Oudeglorie!T11</f>
        <v>56</v>
      </c>
      <c r="F125" s="297">
        <f>IF(Oudeglorie!AL11=0," ",SUM(H125:AG125))</f>
        <v>35.892000000000003</v>
      </c>
      <c r="G125" s="350"/>
      <c r="H125" s="299">
        <f>IF(Oudeglorie!C11="", "", ROUND(Oudeglorie!C11 / IF(AND(COUNT(Oudeglorie!$C11:C11) &lt;= 3, ISNUMBER($C125)), $C125, $D125) * 10, 3))</f>
        <v>8.2140000000000004</v>
      </c>
      <c r="I125" s="299" t="str">
        <f>IF(Oudeglorie!D11="", "", ROUND(Oudeglorie!D11 / IF(AND(COUNT(Oudeglorie!$C11:D11) &lt;= 3, ISNUMBER($C125)), $C125, $D125) * 10, 3))</f>
        <v/>
      </c>
      <c r="J125" s="299">
        <f>IF(Oudeglorie!E11="", "", ROUND(Oudeglorie!E11 / IF(AND(COUNT(Oudeglorie!$C11:E11) &lt;= 3, ISNUMBER($C125)), $C125, $D125) * 10, 3))</f>
        <v>7.3209999999999997</v>
      </c>
      <c r="K125" s="299" t="str">
        <f>IF(Oudeglorie!F11="", "", ROUND(Oudeglorie!F11 / IF(AND(COUNT(Oudeglorie!$C11:F11) &lt;= 3, ISNUMBER($C125)), $C125, $D125) * 10, 3))</f>
        <v/>
      </c>
      <c r="L125" s="299">
        <f>IF(Oudeglorie!G11="", "", ROUND(Oudeglorie!G11 / IF(AND(COUNT(Oudeglorie!$C11:G11) &lt;= 3, ISNUMBER($C125)), $C125, $D125) * 10, 3))</f>
        <v>12.321</v>
      </c>
      <c r="M125" s="299" t="str">
        <f>IF(Oudeglorie!H11="", "", ROUND(Oudeglorie!H11 / IF(AND(COUNT(Oudeglorie!$C11:H11) &lt;= 3, ISNUMBER($C125)), $C125, $D125) * 10, 3))</f>
        <v/>
      </c>
      <c r="N125" s="299" t="str">
        <f>IF(Oudeglorie!I11="", "", ROUND(Oudeglorie!I11 / IF(AND(COUNT(Oudeglorie!$C11:I11) &lt;= 3, ISNUMBER($C125)), $C125, $D125) * 10, 3))</f>
        <v/>
      </c>
      <c r="O125" s="299">
        <f>IF(Oudeglorie!J11="", "", ROUND(Oudeglorie!J11 / IF(AND(COUNT(Oudeglorie!$C11:J11) &lt;= 3, ISNUMBER($C125)), $C125, $D125) * 10, 3))</f>
        <v>8.0359999999999996</v>
      </c>
      <c r="P125" s="299" t="str">
        <f>IF(Oudeglorie!K11="", "", ROUND(Oudeglorie!K11 / IF(AND(COUNT(Oudeglorie!$C11:K11) &lt;= 3, ISNUMBER($C125)), $C125, $D125) * 10, 3))</f>
        <v/>
      </c>
      <c r="Q125" s="299" t="str">
        <f>IF(Oudeglorie!L11="", "", ROUND(Oudeglorie!L11 / IF(AND(COUNT(Oudeglorie!$C11:L11) &lt;= 3, ISNUMBER($C125)), $C125, $D125) * 10, 3))</f>
        <v/>
      </c>
      <c r="R125" s="299" t="str">
        <f>IF(Oudeglorie!M11="", "", ROUND(Oudeglorie!M11 / IF(AND(COUNT(Oudeglorie!$C11:M11) &lt;= 3, ISNUMBER($C125)), $C125, $D125) * 10, 3))</f>
        <v/>
      </c>
      <c r="S125" s="299" t="str">
        <f>IF(Oudeglorie!N11="", "", ROUND(Oudeglorie!N11 / IF(AND(COUNT(Oudeglorie!$C11:N11) &lt;= 3, ISNUMBER($C125)), $C125, $D125) * 10, 3))</f>
        <v/>
      </c>
      <c r="T125" s="299" t="str">
        <f>IF(Oudeglorie!O11="", "", ROUND(Oudeglorie!O11 / IF(AND(COUNT(Oudeglorie!$C11:O11) &lt;= 3, ISNUMBER($C125)), $C125, $D125) * 10, 3))</f>
        <v/>
      </c>
      <c r="U125" s="299" t="str">
        <f>IF(Oudeglorie!U11="", "", ROUND(Oudeglorie!U11 / IF(AND(COUNT(Oudeglorie!$C11:$O11,Oudeglorie!$U11:U11) &lt;= 3, ISNUMBER($C125)), $C125, $E125) * 10, 3))</f>
        <v/>
      </c>
      <c r="V125" s="299" t="str">
        <f>IF(Oudeglorie!V11="", "", ROUND(Oudeglorie!V11 / IF(AND(COUNT(Oudeglorie!$C11:$O11,Oudeglorie!$U11:V11) &lt;= 3, ISNUMBER($C125)), $C125, $E125) * 10, 3))</f>
        <v/>
      </c>
      <c r="W125" s="299" t="str">
        <f>IF(Oudeglorie!W11="", "", ROUND(Oudeglorie!W11 / IF(AND(COUNT(Oudeglorie!$C11:$O11,Oudeglorie!$U11:W11) &lt;= 3, ISNUMBER($C125)), $C125, $E125) * 10, 3))</f>
        <v/>
      </c>
      <c r="X125" s="299" t="str">
        <f>IF(Oudeglorie!X11="", "", ROUND(Oudeglorie!X11 / IF(AND(COUNT(Oudeglorie!$C11:$O11,Oudeglorie!$U11:X11) &lt;= 3, ISNUMBER($C125)), $C125, $E125) * 10, 3))</f>
        <v/>
      </c>
      <c r="Y125" s="299" t="str">
        <f>IF(Oudeglorie!Y11="", "", ROUND(Oudeglorie!Y11 / IF(AND(COUNT(Oudeglorie!$C11:$O11,Oudeglorie!$U11:Y11) &lt;= 3, ISNUMBER($C125)), $C125, $E125) * 10, 3))</f>
        <v/>
      </c>
      <c r="Z125" s="299" t="str">
        <f>IF(Oudeglorie!Z11="", "", ROUND(Oudeglorie!Z11 / IF(AND(COUNT(Oudeglorie!$C11:$O11,Oudeglorie!$U11:Z11) &lt;= 3, ISNUMBER($C125)), $C125, $E125) * 10, 3))</f>
        <v/>
      </c>
      <c r="AA125" s="299" t="str">
        <f>IF(Oudeglorie!AA11="", "", ROUND(Oudeglorie!AA11 / IF(AND(COUNT(Oudeglorie!$C11:$O11,Oudeglorie!$U11:AA11) &lt;= 3, ISNUMBER($C125)), $C125, $E125) * 10, 3))</f>
        <v/>
      </c>
      <c r="AB125" s="299" t="str">
        <f>IF(Oudeglorie!AB11="", "", ROUND(Oudeglorie!AB11 / IF(AND(COUNT(Oudeglorie!$C11:$O11,Oudeglorie!$U11:AB11) &lt;= 3, ISNUMBER($C125)), $C125, $E125) * 10, 3))</f>
        <v/>
      </c>
      <c r="AC125" s="299" t="str">
        <f>IF(Oudeglorie!AC11="", "", ROUND(Oudeglorie!AC11 / IF(AND(COUNT(Oudeglorie!$C11:$O11,Oudeglorie!$U11:AC11) &lt;= 3, ISNUMBER($C125)), $C125, $E125) * 10, 3))</f>
        <v/>
      </c>
      <c r="AD125" s="299" t="str">
        <f>IF(Oudeglorie!AD11="", "", ROUND(Oudeglorie!AD11 / IF(AND(COUNT(Oudeglorie!$C11:$O11,Oudeglorie!$U11:AD11) &lt;= 3, ISNUMBER($C125)), $C125, $E125) * 10, 3))</f>
        <v/>
      </c>
      <c r="AE125" s="299" t="str">
        <f>IF(Oudeglorie!AE11="", "", ROUND(Oudeglorie!AE11 / IF(AND(COUNT(Oudeglorie!$C11:$O11,Oudeglorie!$U11:AE11) &lt;= 3, ISNUMBER($C125)), $C125, $E125) * 10, 3))</f>
        <v/>
      </c>
      <c r="AF125" s="299" t="str">
        <f>IF(Oudeglorie!AF11="", "", ROUND(Oudeglorie!AF11 / IF(AND(COUNT(Oudeglorie!$C11:$O11,Oudeglorie!$U11:AF11) &lt;= 3, ISNUMBER($C125)), $C125, $E125) * 10, 3))</f>
        <v/>
      </c>
      <c r="AG125" s="299" t="str">
        <f>IF(Oudeglorie!AG11="", "", ROUND(Oudeglorie!AG11 / IF(AND(COUNT(Oudeglorie!$C11:$O11,Oudeglorie!$U11:AG11) &lt;= 3, ISNUMBER($C125)), $C125, $E125) * 10, 3))</f>
        <v/>
      </c>
    </row>
    <row r="126" spans="1:33" ht="16.95" customHeight="1">
      <c r="A126" s="328">
        <f>IF(Oudeglorie!AM12=0, "", Oudeglorie!AM12)</f>
        <v>4</v>
      </c>
      <c r="B126" s="329" t="str">
        <f>Oudeglorie!A12</f>
        <v>Nelen Frans</v>
      </c>
      <c r="C126" s="330" t="str">
        <f t="shared" si="12"/>
        <v/>
      </c>
      <c r="D126" s="331">
        <f>Oudeglorie!B12</f>
        <v>30</v>
      </c>
      <c r="E126" s="331">
        <f>Oudeglorie!T12</f>
        <v>30</v>
      </c>
      <c r="F126" s="297">
        <f>IF(Oudeglorie!AL12=0," ",SUM(H126:AG126))</f>
        <v>22.332999999999998</v>
      </c>
      <c r="G126" s="350"/>
      <c r="H126" s="299" t="str">
        <f>IF(Oudeglorie!C12="", "", ROUND(Oudeglorie!C12 / IF(AND(COUNT(Oudeglorie!$C12:C12) &lt;= 3, ISNUMBER($C126)), $C126, $D126) * 10, 3))</f>
        <v/>
      </c>
      <c r="I126" s="299">
        <f>IF(Oudeglorie!D12="", "", ROUND(Oudeglorie!D12 / IF(AND(COUNT(Oudeglorie!$C12:D12) &lt;= 3, ISNUMBER($C126)), $C126, $D126) * 10, 3))</f>
        <v>4.3330000000000002</v>
      </c>
      <c r="J126" s="299" t="str">
        <f>IF(Oudeglorie!E12="", "", ROUND(Oudeglorie!E12 / IF(AND(COUNT(Oudeglorie!$C12:E12) &lt;= 3, ISNUMBER($C126)), $C126, $D126) * 10, 3))</f>
        <v/>
      </c>
      <c r="K126" s="299">
        <f>IF(Oudeglorie!F12="", "", ROUND(Oudeglorie!F12 / IF(AND(COUNT(Oudeglorie!$C12:F12) &lt;= 3, ISNUMBER($C126)), $C126, $D126) * 10, 3))</f>
        <v>9.6669999999999998</v>
      </c>
      <c r="L126" s="299" t="str">
        <f>IF(Oudeglorie!G12="", "", ROUND(Oudeglorie!G12 / IF(AND(COUNT(Oudeglorie!$C12:G12) &lt;= 3, ISNUMBER($C126)), $C126, $D126) * 10, 3))</f>
        <v/>
      </c>
      <c r="M126" s="299">
        <f>IF(Oudeglorie!H12="", "", ROUND(Oudeglorie!H12 / IF(AND(COUNT(Oudeglorie!$C12:H12) &lt;= 3, ISNUMBER($C126)), $C126, $D126) * 10, 3))</f>
        <v>6</v>
      </c>
      <c r="N126" s="299">
        <f>IF(Oudeglorie!I12="", "", ROUND(Oudeglorie!I12 / IF(AND(COUNT(Oudeglorie!$C12:I12) &lt;= 3, ISNUMBER($C126)), $C126, $D126) * 10, 3))</f>
        <v>2.3330000000000002</v>
      </c>
      <c r="O126" s="299" t="str">
        <f>IF(Oudeglorie!J12="", "", ROUND(Oudeglorie!J12 / IF(AND(COUNT(Oudeglorie!$C12:J12) &lt;= 3, ISNUMBER($C126)), $C126, $D126) * 10, 3))</f>
        <v/>
      </c>
      <c r="P126" s="299" t="str">
        <f>IF(Oudeglorie!K12="", "", ROUND(Oudeglorie!K12 / IF(AND(COUNT(Oudeglorie!$C12:K12) &lt;= 3, ISNUMBER($C126)), $C126, $D126) * 10, 3))</f>
        <v/>
      </c>
      <c r="Q126" s="299" t="str">
        <f>IF(Oudeglorie!L12="", "", ROUND(Oudeglorie!L12 / IF(AND(COUNT(Oudeglorie!$C12:L12) &lt;= 3, ISNUMBER($C126)), $C126, $D126) * 10, 3))</f>
        <v/>
      </c>
      <c r="R126" s="299" t="str">
        <f>IF(Oudeglorie!M12="", "", ROUND(Oudeglorie!M12 / IF(AND(COUNT(Oudeglorie!$C12:M12) &lt;= 3, ISNUMBER($C126)), $C126, $D126) * 10, 3))</f>
        <v/>
      </c>
      <c r="S126" s="299" t="str">
        <f>IF(Oudeglorie!N12="", "", ROUND(Oudeglorie!N12 / IF(AND(COUNT(Oudeglorie!$C12:N12) &lt;= 3, ISNUMBER($C126)), $C126, $D126) * 10, 3))</f>
        <v/>
      </c>
      <c r="T126" s="299" t="str">
        <f>IF(Oudeglorie!O12="", "", ROUND(Oudeglorie!O12 / IF(AND(COUNT(Oudeglorie!$C12:O12) &lt;= 3, ISNUMBER($C126)), $C126, $D126) * 10, 3))</f>
        <v/>
      </c>
      <c r="U126" s="299" t="str">
        <f>IF(Oudeglorie!U12="", "", ROUND(Oudeglorie!U12 / IF(AND(COUNT(Oudeglorie!$C12:$O12,Oudeglorie!$U12:U12) &lt;= 3, ISNUMBER($C126)), $C126, $E126) * 10, 3))</f>
        <v/>
      </c>
      <c r="V126" s="299" t="str">
        <f>IF(Oudeglorie!V12="", "", ROUND(Oudeglorie!V12 / IF(AND(COUNT(Oudeglorie!$C12:$O12,Oudeglorie!$U12:V12) &lt;= 3, ISNUMBER($C126)), $C126, $E126) * 10, 3))</f>
        <v/>
      </c>
      <c r="W126" s="299" t="str">
        <f>IF(Oudeglorie!W12="", "", ROUND(Oudeglorie!W12 / IF(AND(COUNT(Oudeglorie!$C12:$O12,Oudeglorie!$U12:W12) &lt;= 3, ISNUMBER($C126)), $C126, $E126) * 10, 3))</f>
        <v/>
      </c>
      <c r="X126" s="299" t="str">
        <f>IF(Oudeglorie!X12="", "", ROUND(Oudeglorie!X12 / IF(AND(COUNT(Oudeglorie!$C12:$O12,Oudeglorie!$U12:X12) &lt;= 3, ISNUMBER($C126)), $C126, $E126) * 10, 3))</f>
        <v/>
      </c>
      <c r="Y126" s="299" t="str">
        <f>IF(Oudeglorie!Y12="", "", ROUND(Oudeglorie!Y12 / IF(AND(COUNT(Oudeglorie!$C12:$O12,Oudeglorie!$U12:Y12) &lt;= 3, ISNUMBER($C126)), $C126, $E126) * 10, 3))</f>
        <v/>
      </c>
      <c r="Z126" s="299" t="str">
        <f>IF(Oudeglorie!Z12="", "", ROUND(Oudeglorie!Z12 / IF(AND(COUNT(Oudeglorie!$C12:$O12,Oudeglorie!$U12:Z12) &lt;= 3, ISNUMBER($C126)), $C126, $E126) * 10, 3))</f>
        <v/>
      </c>
      <c r="AA126" s="299" t="str">
        <f>IF(Oudeglorie!AA12="", "", ROUND(Oudeglorie!AA12 / IF(AND(COUNT(Oudeglorie!$C12:$O12,Oudeglorie!$U12:AA12) &lt;= 3, ISNUMBER($C126)), $C126, $E126) * 10, 3))</f>
        <v/>
      </c>
      <c r="AB126" s="299" t="str">
        <f>IF(Oudeglorie!AB12="", "", ROUND(Oudeglorie!AB12 / IF(AND(COUNT(Oudeglorie!$C12:$O12,Oudeglorie!$U12:AB12) &lt;= 3, ISNUMBER($C126)), $C126, $E126) * 10, 3))</f>
        <v/>
      </c>
      <c r="AC126" s="299" t="str">
        <f>IF(Oudeglorie!AC12="", "", ROUND(Oudeglorie!AC12 / IF(AND(COUNT(Oudeglorie!$C12:$O12,Oudeglorie!$U12:AC12) &lt;= 3, ISNUMBER($C126)), $C126, $E126) * 10, 3))</f>
        <v/>
      </c>
      <c r="AD126" s="299" t="str">
        <f>IF(Oudeglorie!AD12="", "", ROUND(Oudeglorie!AD12 / IF(AND(COUNT(Oudeglorie!$C12:$O12,Oudeglorie!$U12:AD12) &lt;= 3, ISNUMBER($C126)), $C126, $E126) * 10, 3))</f>
        <v/>
      </c>
      <c r="AE126" s="299" t="str">
        <f>IF(Oudeglorie!AE12="", "", ROUND(Oudeglorie!AE12 / IF(AND(COUNT(Oudeglorie!$C12:$O12,Oudeglorie!$U12:AE12) &lt;= 3, ISNUMBER($C126)), $C126, $E126) * 10, 3))</f>
        <v/>
      </c>
      <c r="AF126" s="299" t="str">
        <f>IF(Oudeglorie!AF12="", "", ROUND(Oudeglorie!AF12 / IF(AND(COUNT(Oudeglorie!$C12:$O12,Oudeglorie!$U12:AF12) &lt;= 3, ISNUMBER($C126)), $C126, $E126) * 10, 3))</f>
        <v/>
      </c>
      <c r="AG126" s="299" t="str">
        <f>IF(Oudeglorie!AG12="", "", ROUND(Oudeglorie!AG12 / IF(AND(COUNT(Oudeglorie!$C12:$O12,Oudeglorie!$U12:AG12) &lt;= 3, ISNUMBER($C126)), $C126, $E126) * 10, 3))</f>
        <v/>
      </c>
    </row>
    <row r="127" spans="1:33" ht="16.95" customHeight="1">
      <c r="A127" s="328">
        <f>IF(Oudeglorie!AM13=0, "", Oudeglorie!AM13)</f>
        <v>1</v>
      </c>
      <c r="B127" s="334" t="str">
        <f>Oudeglorie!A13</f>
        <v xml:space="preserve">Nelen Jef </v>
      </c>
      <c r="C127" s="330" t="str">
        <f t="shared" si="12"/>
        <v/>
      </c>
      <c r="D127" s="331">
        <f>Oudeglorie!B13</f>
        <v>28</v>
      </c>
      <c r="E127" s="331">
        <f>Oudeglorie!T13</f>
        <v>28</v>
      </c>
      <c r="F127" s="297">
        <f>IF(Oudeglorie!AL13=0," ",SUM(H127:AG127))</f>
        <v>8.5709999999999997</v>
      </c>
      <c r="G127" s="350"/>
      <c r="H127" s="299" t="str">
        <f>IF(Oudeglorie!C13="", "", ROUND(Oudeglorie!C13 / IF(AND(COUNT(Oudeglorie!$C13:C13) &lt;= 3, ISNUMBER($C127)), $C127, $D127) * 10, 3))</f>
        <v/>
      </c>
      <c r="I127" s="299">
        <f>IF(Oudeglorie!D13="", "", ROUND(Oudeglorie!D13 / IF(AND(COUNT(Oudeglorie!$C13:D13) &lt;= 3, ISNUMBER($C127)), $C127, $D127) * 10, 3))</f>
        <v>8.5709999999999997</v>
      </c>
      <c r="J127" s="299" t="str">
        <f>IF(Oudeglorie!E13="", "", ROUND(Oudeglorie!E13 / IF(AND(COUNT(Oudeglorie!$C13:E13) &lt;= 3, ISNUMBER($C127)), $C127, $D127) * 10, 3))</f>
        <v/>
      </c>
      <c r="K127" s="299" t="str">
        <f>IF(Oudeglorie!F13="", "", ROUND(Oudeglorie!F13 / IF(AND(COUNT(Oudeglorie!$C13:F13) &lt;= 3, ISNUMBER($C127)), $C127, $D127) * 10, 3))</f>
        <v/>
      </c>
      <c r="L127" s="299" t="str">
        <f>IF(Oudeglorie!G13="", "", ROUND(Oudeglorie!G13 / IF(AND(COUNT(Oudeglorie!$C13:G13) &lt;= 3, ISNUMBER($C127)), $C127, $D127) * 10, 3))</f>
        <v/>
      </c>
      <c r="M127" s="299" t="str">
        <f>IF(Oudeglorie!H13="", "", ROUND(Oudeglorie!H13 / IF(AND(COUNT(Oudeglorie!$C13:H13) &lt;= 3, ISNUMBER($C127)), $C127, $D127) * 10, 3))</f>
        <v/>
      </c>
      <c r="N127" s="299" t="str">
        <f>IF(Oudeglorie!I13="", "", ROUND(Oudeglorie!I13 / IF(AND(COUNT(Oudeglorie!$C13:I13) &lt;= 3, ISNUMBER($C127)), $C127, $D127) * 10, 3))</f>
        <v/>
      </c>
      <c r="O127" s="299" t="str">
        <f>IF(Oudeglorie!J13="", "", ROUND(Oudeglorie!J13 / IF(AND(COUNT(Oudeglorie!$C13:J13) &lt;= 3, ISNUMBER($C127)), $C127, $D127) * 10, 3))</f>
        <v/>
      </c>
      <c r="P127" s="299" t="str">
        <f>IF(Oudeglorie!K13="", "", ROUND(Oudeglorie!K13 / IF(AND(COUNT(Oudeglorie!$C13:K13) &lt;= 3, ISNUMBER($C127)), $C127, $D127) * 10, 3))</f>
        <v/>
      </c>
      <c r="Q127" s="299" t="str">
        <f>IF(Oudeglorie!L13="", "", ROUND(Oudeglorie!L13 / IF(AND(COUNT(Oudeglorie!$C13:L13) &lt;= 3, ISNUMBER($C127)), $C127, $D127) * 10, 3))</f>
        <v/>
      </c>
      <c r="R127" s="299" t="str">
        <f>IF(Oudeglorie!M13="", "", ROUND(Oudeglorie!M13 / IF(AND(COUNT(Oudeglorie!$C13:M13) &lt;= 3, ISNUMBER($C127)), $C127, $D127) * 10, 3))</f>
        <v/>
      </c>
      <c r="S127" s="299" t="str">
        <f>IF(Oudeglorie!N13="", "", ROUND(Oudeglorie!N13 / IF(AND(COUNT(Oudeglorie!$C13:N13) &lt;= 3, ISNUMBER($C127)), $C127, $D127) * 10, 3))</f>
        <v/>
      </c>
      <c r="T127" s="299" t="str">
        <f>IF(Oudeglorie!O13="", "", ROUND(Oudeglorie!O13 / IF(AND(COUNT(Oudeglorie!$C13:O13) &lt;= 3, ISNUMBER($C127)), $C127, $D127) * 10, 3))</f>
        <v/>
      </c>
      <c r="U127" s="299" t="str">
        <f>IF(Oudeglorie!U13="", "", ROUND(Oudeglorie!U13 / IF(AND(COUNT(Oudeglorie!$C13:$O13,Oudeglorie!$U13:U13) &lt;= 3, ISNUMBER($C127)), $C127, $E127) * 10, 3))</f>
        <v/>
      </c>
      <c r="V127" s="299" t="str">
        <f>IF(Oudeglorie!V13="", "", ROUND(Oudeglorie!V13 / IF(AND(COUNT(Oudeglorie!$C13:$O13,Oudeglorie!$U13:V13) &lt;= 3, ISNUMBER($C127)), $C127, $E127) * 10, 3))</f>
        <v/>
      </c>
      <c r="W127" s="299" t="str">
        <f>IF(Oudeglorie!W13="", "", ROUND(Oudeglorie!W13 / IF(AND(COUNT(Oudeglorie!$C13:$O13,Oudeglorie!$U13:W13) &lt;= 3, ISNUMBER($C127)), $C127, $E127) * 10, 3))</f>
        <v/>
      </c>
      <c r="X127" s="299" t="str">
        <f>IF(Oudeglorie!X13="", "", ROUND(Oudeglorie!X13 / IF(AND(COUNT(Oudeglorie!$C13:$O13,Oudeglorie!$U13:X13) &lt;= 3, ISNUMBER($C127)), $C127, $E127) * 10, 3))</f>
        <v/>
      </c>
      <c r="Y127" s="299" t="str">
        <f>IF(Oudeglorie!Y13="", "", ROUND(Oudeglorie!Y13 / IF(AND(COUNT(Oudeglorie!$C13:$O13,Oudeglorie!$U13:Y13) &lt;= 3, ISNUMBER($C127)), $C127, $E127) * 10, 3))</f>
        <v/>
      </c>
      <c r="Z127" s="299" t="str">
        <f>IF(Oudeglorie!Z13="", "", ROUND(Oudeglorie!Z13 / IF(AND(COUNT(Oudeglorie!$C13:$O13,Oudeglorie!$U13:Z13) &lt;= 3, ISNUMBER($C127)), $C127, $E127) * 10, 3))</f>
        <v/>
      </c>
      <c r="AA127" s="299" t="str">
        <f>IF(Oudeglorie!AA13="", "", ROUND(Oudeglorie!AA13 / IF(AND(COUNT(Oudeglorie!$C13:$O13,Oudeglorie!$U13:AA13) &lt;= 3, ISNUMBER($C127)), $C127, $E127) * 10, 3))</f>
        <v/>
      </c>
      <c r="AB127" s="299" t="str">
        <f>IF(Oudeglorie!AB13="", "", ROUND(Oudeglorie!AB13 / IF(AND(COUNT(Oudeglorie!$C13:$O13,Oudeglorie!$U13:AB13) &lt;= 3, ISNUMBER($C127)), $C127, $E127) * 10, 3))</f>
        <v/>
      </c>
      <c r="AC127" s="299" t="str">
        <f>IF(Oudeglorie!AC13="", "", ROUND(Oudeglorie!AC13 / IF(AND(COUNT(Oudeglorie!$C13:$O13,Oudeglorie!$U13:AC13) &lt;= 3, ISNUMBER($C127)), $C127, $E127) * 10, 3))</f>
        <v/>
      </c>
      <c r="AD127" s="299" t="str">
        <f>IF(Oudeglorie!AD13="", "", ROUND(Oudeglorie!AD13 / IF(AND(COUNT(Oudeglorie!$C13:$O13,Oudeglorie!$U13:AD13) &lt;= 3, ISNUMBER($C127)), $C127, $E127) * 10, 3))</f>
        <v/>
      </c>
      <c r="AE127" s="299" t="str">
        <f>IF(Oudeglorie!AE13="", "", ROUND(Oudeglorie!AE13 / IF(AND(COUNT(Oudeglorie!$C13:$O13,Oudeglorie!$U13:AE13) &lt;= 3, ISNUMBER($C127)), $C127, $E127) * 10, 3))</f>
        <v/>
      </c>
      <c r="AF127" s="299" t="str">
        <f>IF(Oudeglorie!AF13="", "", ROUND(Oudeglorie!AF13 / IF(AND(COUNT(Oudeglorie!$C13:$O13,Oudeglorie!$U13:AF13) &lt;= 3, ISNUMBER($C127)), $C127, $E127) * 10, 3))</f>
        <v/>
      </c>
      <c r="AG127" s="299" t="str">
        <f>IF(Oudeglorie!AG13="", "", ROUND(Oudeglorie!AG13 / IF(AND(COUNT(Oudeglorie!$C13:$O13,Oudeglorie!$U13:AG13) &lt;= 3, ISNUMBER($C127)), $C127, $E127) * 10, 3))</f>
        <v/>
      </c>
    </row>
    <row r="128" spans="1:33" ht="16.95" customHeight="1">
      <c r="A128" s="328">
        <f>IF(Oudeglorie!AM14=0, "", Oudeglorie!AM14)</f>
        <v>4</v>
      </c>
      <c r="B128" s="329" t="str">
        <f>Oudeglorie!A14</f>
        <v xml:space="preserve">Somers Ludo </v>
      </c>
      <c r="C128" s="330" t="str">
        <f t="shared" si="12"/>
        <v/>
      </c>
      <c r="D128" s="331">
        <f>Oudeglorie!B14</f>
        <v>31</v>
      </c>
      <c r="E128" s="331">
        <f>Oudeglorie!T14</f>
        <v>31</v>
      </c>
      <c r="F128" s="297">
        <f>IF(Oudeglorie!AL14=0," ",SUM(H128:AG128))</f>
        <v>31.936</v>
      </c>
      <c r="G128" s="350"/>
      <c r="H128" s="299" t="str">
        <f>IF(Oudeglorie!C14="", "", ROUND(Oudeglorie!C14 / IF(AND(COUNT(Oudeglorie!$C14:C14) &lt;= 3, ISNUMBER($C128)), $C128, $D128) * 10, 3))</f>
        <v/>
      </c>
      <c r="I128" s="299">
        <f>IF(Oudeglorie!D14="", "", ROUND(Oudeglorie!D14 / IF(AND(COUNT(Oudeglorie!$C14:D14) &lt;= 3, ISNUMBER($C128)), $C128, $D128) * 10, 3))</f>
        <v>5.1609999999999996</v>
      </c>
      <c r="J128" s="299">
        <f>IF(Oudeglorie!E14="", "", ROUND(Oudeglorie!E14 / IF(AND(COUNT(Oudeglorie!$C14:E14) &lt;= 3, ISNUMBER($C128)), $C128, $D128) * 10, 3))</f>
        <v>10.968</v>
      </c>
      <c r="K128" s="299" t="str">
        <f>IF(Oudeglorie!F14="", "", ROUND(Oudeglorie!F14 / IF(AND(COUNT(Oudeglorie!$C14:F14) &lt;= 3, ISNUMBER($C128)), $C128, $D128) * 10, 3))</f>
        <v/>
      </c>
      <c r="L128" s="299">
        <f>IF(Oudeglorie!G14="", "", ROUND(Oudeglorie!G14 / IF(AND(COUNT(Oudeglorie!$C14:G14) &lt;= 3, ISNUMBER($C128)), $C128, $D128) * 10, 3))</f>
        <v>5.484</v>
      </c>
      <c r="M128" s="299" t="str">
        <f>IF(Oudeglorie!H14="", "", ROUND(Oudeglorie!H14 / IF(AND(COUNT(Oudeglorie!$C14:H14) &lt;= 3, ISNUMBER($C128)), $C128, $D128) * 10, 3))</f>
        <v/>
      </c>
      <c r="N128" s="299">
        <f>IF(Oudeglorie!I14="", "", ROUND(Oudeglorie!I14 / IF(AND(COUNT(Oudeglorie!$C14:I14) &lt;= 3, ISNUMBER($C128)), $C128, $D128) * 10, 3))</f>
        <v>10.323</v>
      </c>
      <c r="O128" s="299" t="str">
        <f>IF(Oudeglorie!J14="", "", ROUND(Oudeglorie!J14 / IF(AND(COUNT(Oudeglorie!$C14:J14) &lt;= 3, ISNUMBER($C128)), $C128, $D128) * 10, 3))</f>
        <v/>
      </c>
      <c r="P128" s="299" t="str">
        <f>IF(Oudeglorie!K14="", "", ROUND(Oudeglorie!K14 / IF(AND(COUNT(Oudeglorie!$C14:K14) &lt;= 3, ISNUMBER($C128)), $C128, $D128) * 10, 3))</f>
        <v/>
      </c>
      <c r="Q128" s="299" t="str">
        <f>IF(Oudeglorie!L14="", "", ROUND(Oudeglorie!L14 / IF(AND(COUNT(Oudeglorie!$C14:L14) &lt;= 3, ISNUMBER($C128)), $C128, $D128) * 10, 3))</f>
        <v/>
      </c>
      <c r="R128" s="299" t="str">
        <f>IF(Oudeglorie!M14="", "", ROUND(Oudeglorie!M14 / IF(AND(COUNT(Oudeglorie!$C14:M14) &lt;= 3, ISNUMBER($C128)), $C128, $D128) * 10, 3))</f>
        <v/>
      </c>
      <c r="S128" s="299" t="str">
        <f>IF(Oudeglorie!N14="", "", ROUND(Oudeglorie!N14 / IF(AND(COUNT(Oudeglorie!$C14:N14) &lt;= 3, ISNUMBER($C128)), $C128, $D128) * 10, 3))</f>
        <v/>
      </c>
      <c r="T128" s="299" t="str">
        <f>IF(Oudeglorie!O14="", "", ROUND(Oudeglorie!O14 / IF(AND(COUNT(Oudeglorie!$C14:O14) &lt;= 3, ISNUMBER($C128)), $C128, $D128) * 10, 3))</f>
        <v/>
      </c>
      <c r="U128" s="299" t="str">
        <f>IF(Oudeglorie!U14="", "", ROUND(Oudeglorie!U14 / IF(AND(COUNT(Oudeglorie!$C14:$O14,Oudeglorie!$U14:U14) &lt;= 3, ISNUMBER($C128)), $C128, $E128) * 10, 3))</f>
        <v/>
      </c>
      <c r="V128" s="299" t="str">
        <f>IF(Oudeglorie!V14="", "", ROUND(Oudeglorie!V14 / IF(AND(COUNT(Oudeglorie!$C14:$O14,Oudeglorie!$U14:V14) &lt;= 3, ISNUMBER($C128)), $C128, $E128) * 10, 3))</f>
        <v/>
      </c>
      <c r="W128" s="299" t="str">
        <f>IF(Oudeglorie!W14="", "", ROUND(Oudeglorie!W14 / IF(AND(COUNT(Oudeglorie!$C14:$O14,Oudeglorie!$U14:W14) &lt;= 3, ISNUMBER($C128)), $C128, $E128) * 10, 3))</f>
        <v/>
      </c>
      <c r="X128" s="299" t="str">
        <f>IF(Oudeglorie!X14="", "", ROUND(Oudeglorie!X14 / IF(AND(COUNT(Oudeglorie!$C14:$O14,Oudeglorie!$U14:X14) &lt;= 3, ISNUMBER($C128)), $C128, $E128) * 10, 3))</f>
        <v/>
      </c>
      <c r="Y128" s="299" t="str">
        <f>IF(Oudeglorie!Y14="", "", ROUND(Oudeglorie!Y14 / IF(AND(COUNT(Oudeglorie!$C14:$O14,Oudeglorie!$U14:Y14) &lt;= 3, ISNUMBER($C128)), $C128, $E128) * 10, 3))</f>
        <v/>
      </c>
      <c r="Z128" s="299" t="str">
        <f>IF(Oudeglorie!Z14="", "", ROUND(Oudeglorie!Z14 / IF(AND(COUNT(Oudeglorie!$C14:$O14,Oudeglorie!$U14:Z14) &lt;= 3, ISNUMBER($C128)), $C128, $E128) * 10, 3))</f>
        <v/>
      </c>
      <c r="AA128" s="299" t="str">
        <f>IF(Oudeglorie!AA14="", "", ROUND(Oudeglorie!AA14 / IF(AND(COUNT(Oudeglorie!$C14:$O14,Oudeglorie!$U14:AA14) &lt;= 3, ISNUMBER($C128)), $C128, $E128) * 10, 3))</f>
        <v/>
      </c>
      <c r="AB128" s="299" t="str">
        <f>IF(Oudeglorie!AB14="", "", ROUND(Oudeglorie!AB14 / IF(AND(COUNT(Oudeglorie!$C14:$O14,Oudeglorie!$U14:AB14) &lt;= 3, ISNUMBER($C128)), $C128, $E128) * 10, 3))</f>
        <v/>
      </c>
      <c r="AC128" s="299" t="str">
        <f>IF(Oudeglorie!AC14="", "", ROUND(Oudeglorie!AC14 / IF(AND(COUNT(Oudeglorie!$C14:$O14,Oudeglorie!$U14:AC14) &lt;= 3, ISNUMBER($C128)), $C128, $E128) * 10, 3))</f>
        <v/>
      </c>
      <c r="AD128" s="299" t="str">
        <f>IF(Oudeglorie!AD14="", "", ROUND(Oudeglorie!AD14 / IF(AND(COUNT(Oudeglorie!$C14:$O14,Oudeglorie!$U14:AD14) &lt;= 3, ISNUMBER($C128)), $C128, $E128) * 10, 3))</f>
        <v/>
      </c>
      <c r="AE128" s="299" t="str">
        <f>IF(Oudeglorie!AE14="", "", ROUND(Oudeglorie!AE14 / IF(AND(COUNT(Oudeglorie!$C14:$O14,Oudeglorie!$U14:AE14) &lt;= 3, ISNUMBER($C128)), $C128, $E128) * 10, 3))</f>
        <v/>
      </c>
      <c r="AF128" s="299" t="str">
        <f>IF(Oudeglorie!AF14="", "", ROUND(Oudeglorie!AF14 / IF(AND(COUNT(Oudeglorie!$C14:$O14,Oudeglorie!$U14:AF14) &lt;= 3, ISNUMBER($C128)), $C128, $E128) * 10, 3))</f>
        <v/>
      </c>
      <c r="AG128" s="299" t="str">
        <f>IF(Oudeglorie!AG14="", "", ROUND(Oudeglorie!AG14 / IF(AND(COUNT(Oudeglorie!$C14:$O14,Oudeglorie!$U14:AG14) &lt;= 3, ISNUMBER($C128)), $C128, $E128) * 10, 3))</f>
        <v/>
      </c>
    </row>
    <row r="129" spans="1:34" ht="16.95" customHeight="1">
      <c r="A129" s="328">
        <f>IF(Oudeglorie!AM15=0, "", Oudeglorie!AM15)</f>
        <v>3</v>
      </c>
      <c r="B129" s="329" t="str">
        <f>Oudeglorie!A15</f>
        <v xml:space="preserve">Van Ginderen Ludo </v>
      </c>
      <c r="C129" s="330" t="str">
        <f t="shared" si="12"/>
        <v/>
      </c>
      <c r="D129" s="331">
        <f>Oudeglorie!B15</f>
        <v>17</v>
      </c>
      <c r="E129" s="331">
        <f>Oudeglorie!T15</f>
        <v>17</v>
      </c>
      <c r="F129" s="297">
        <f>IF(Oudeglorie!AL15=0," ",SUM(H129:AG129))</f>
        <v>28.234999999999999</v>
      </c>
      <c r="G129" s="350"/>
      <c r="H129" s="299" t="str">
        <f>IF(Oudeglorie!C15="", "", ROUND(Oudeglorie!C15 / IF(AND(COUNT(Oudeglorie!$C15:C15) &lt;= 3, ISNUMBER($C129)), $C129, $D129) * 10, 3))</f>
        <v/>
      </c>
      <c r="I129" s="299">
        <f>IF(Oudeglorie!D15="", "", ROUND(Oudeglorie!D15 / IF(AND(COUNT(Oudeglorie!$C15:D15) &lt;= 3, ISNUMBER($C129)), $C129, $D129) * 10, 3))</f>
        <v>6.4710000000000001</v>
      </c>
      <c r="J129" s="299" t="str">
        <f>IF(Oudeglorie!E15="", "", ROUND(Oudeglorie!E15 / IF(AND(COUNT(Oudeglorie!$C15:E15) &lt;= 3, ISNUMBER($C129)), $C129, $D129) * 10, 3))</f>
        <v/>
      </c>
      <c r="K129" s="299">
        <f>IF(Oudeglorie!F15="", "", ROUND(Oudeglorie!F15 / IF(AND(COUNT(Oudeglorie!$C15:F15) &lt;= 3, ISNUMBER($C129)), $C129, $D129) * 10, 3))</f>
        <v>5.8819999999999997</v>
      </c>
      <c r="L129" s="299" t="str">
        <f>IF(Oudeglorie!G15="", "", ROUND(Oudeglorie!G15 / IF(AND(COUNT(Oudeglorie!$C15:G15) &lt;= 3, ISNUMBER($C129)), $C129, $D129) * 10, 3))</f>
        <v/>
      </c>
      <c r="M129" s="299" t="str">
        <f>IF(Oudeglorie!H15="", "", ROUND(Oudeglorie!H15 / IF(AND(COUNT(Oudeglorie!$C15:H15) &lt;= 3, ISNUMBER($C129)), $C129, $D129) * 10, 3))</f>
        <v/>
      </c>
      <c r="N129" s="299">
        <f>IF(Oudeglorie!I15="", "", ROUND(Oudeglorie!I15 / IF(AND(COUNT(Oudeglorie!$C15:I15) &lt;= 3, ISNUMBER($C129)), $C129, $D129) * 10, 3))</f>
        <v>15.882</v>
      </c>
      <c r="O129" s="299" t="str">
        <f>IF(Oudeglorie!J15="", "", ROUND(Oudeglorie!J15 / IF(AND(COUNT(Oudeglorie!$C15:J15) &lt;= 3, ISNUMBER($C129)), $C129, $D129) * 10, 3))</f>
        <v/>
      </c>
      <c r="P129" s="299" t="str">
        <f>IF(Oudeglorie!K15="", "", ROUND(Oudeglorie!K15 / IF(AND(COUNT(Oudeglorie!$C15:K15) &lt;= 3, ISNUMBER($C129)), $C129, $D129) * 10, 3))</f>
        <v/>
      </c>
      <c r="Q129" s="299" t="str">
        <f>IF(Oudeglorie!L15="", "", ROUND(Oudeglorie!L15 / IF(AND(COUNT(Oudeglorie!$C15:L15) &lt;= 3, ISNUMBER($C129)), $C129, $D129) * 10, 3))</f>
        <v/>
      </c>
      <c r="R129" s="299" t="str">
        <f>IF(Oudeglorie!M15="", "", ROUND(Oudeglorie!M15 / IF(AND(COUNT(Oudeglorie!$C15:M15) &lt;= 3, ISNUMBER($C129)), $C129, $D129) * 10, 3))</f>
        <v/>
      </c>
      <c r="S129" s="299" t="str">
        <f>IF(Oudeglorie!N15="", "", ROUND(Oudeglorie!N15 / IF(AND(COUNT(Oudeglorie!$C15:N15) &lt;= 3, ISNUMBER($C129)), $C129, $D129) * 10, 3))</f>
        <v/>
      </c>
      <c r="T129" s="299" t="str">
        <f>IF(Oudeglorie!O15="", "", ROUND(Oudeglorie!O15 / IF(AND(COUNT(Oudeglorie!$C15:O15) &lt;= 3, ISNUMBER($C129)), $C129, $D129) * 10, 3))</f>
        <v/>
      </c>
      <c r="U129" s="299" t="str">
        <f>IF(Oudeglorie!U15="", "", ROUND(Oudeglorie!U15 / IF(AND(COUNT(Oudeglorie!$C15:$O15,Oudeglorie!$U15:U15) &lt;= 3, ISNUMBER($C129)), $C129, $E129) * 10, 3))</f>
        <v/>
      </c>
      <c r="V129" s="299" t="str">
        <f>IF(Oudeglorie!V15="", "", ROUND(Oudeglorie!V15 / IF(AND(COUNT(Oudeglorie!$C15:$O15,Oudeglorie!$U15:V15) &lt;= 3, ISNUMBER($C129)), $C129, $E129) * 10, 3))</f>
        <v/>
      </c>
      <c r="W129" s="299" t="str">
        <f>IF(Oudeglorie!W15="", "", ROUND(Oudeglorie!W15 / IF(AND(COUNT(Oudeglorie!$C15:$O15,Oudeglorie!$U15:W15) &lt;= 3, ISNUMBER($C129)), $C129, $E129) * 10, 3))</f>
        <v/>
      </c>
      <c r="X129" s="299" t="str">
        <f>IF(Oudeglorie!X15="", "", ROUND(Oudeglorie!X15 / IF(AND(COUNT(Oudeglorie!$C15:$O15,Oudeglorie!$U15:X15) &lt;= 3, ISNUMBER($C129)), $C129, $E129) * 10, 3))</f>
        <v/>
      </c>
      <c r="Y129" s="299" t="str">
        <f>IF(Oudeglorie!Y15="", "", ROUND(Oudeglorie!Y15 / IF(AND(COUNT(Oudeglorie!$C15:$O15,Oudeglorie!$U15:Y15) &lt;= 3, ISNUMBER($C129)), $C129, $E129) * 10, 3))</f>
        <v/>
      </c>
      <c r="Z129" s="299" t="str">
        <f>IF(Oudeglorie!Z15="", "", ROUND(Oudeglorie!Z15 / IF(AND(COUNT(Oudeglorie!$C15:$O15,Oudeglorie!$U15:Z15) &lt;= 3, ISNUMBER($C129)), $C129, $E129) * 10, 3))</f>
        <v/>
      </c>
      <c r="AA129" s="299" t="str">
        <f>IF(Oudeglorie!AA15="", "", ROUND(Oudeglorie!AA15 / IF(AND(COUNT(Oudeglorie!$C15:$O15,Oudeglorie!$U15:AA15) &lt;= 3, ISNUMBER($C129)), $C129, $E129) * 10, 3))</f>
        <v/>
      </c>
      <c r="AB129" s="299" t="str">
        <f>IF(Oudeglorie!AB15="", "", ROUND(Oudeglorie!AB15 / IF(AND(COUNT(Oudeglorie!$C15:$O15,Oudeglorie!$U15:AB15) &lt;= 3, ISNUMBER($C129)), $C129, $E129) * 10, 3))</f>
        <v/>
      </c>
      <c r="AC129" s="299" t="str">
        <f>IF(Oudeglorie!AC15="", "", ROUND(Oudeglorie!AC15 / IF(AND(COUNT(Oudeglorie!$C15:$O15,Oudeglorie!$U15:AC15) &lt;= 3, ISNUMBER($C129)), $C129, $E129) * 10, 3))</f>
        <v/>
      </c>
      <c r="AD129" s="299" t="str">
        <f>IF(Oudeglorie!AD15="", "", ROUND(Oudeglorie!AD15 / IF(AND(COUNT(Oudeglorie!$C15:$O15,Oudeglorie!$U15:AD15) &lt;= 3, ISNUMBER($C129)), $C129, $E129) * 10, 3))</f>
        <v/>
      </c>
      <c r="AE129" s="299" t="str">
        <f>IF(Oudeglorie!AE15="", "", ROUND(Oudeglorie!AE15 / IF(AND(COUNT(Oudeglorie!$C15:$O15,Oudeglorie!$U15:AE15) &lt;= 3, ISNUMBER($C129)), $C129, $E129) * 10, 3))</f>
        <v/>
      </c>
      <c r="AF129" s="299" t="str">
        <f>IF(Oudeglorie!AF15="", "", ROUND(Oudeglorie!AF15 / IF(AND(COUNT(Oudeglorie!$C15:$O15,Oudeglorie!$U15:AF15) &lt;= 3, ISNUMBER($C129)), $C129, $E129) * 10, 3))</f>
        <v/>
      </c>
      <c r="AG129" s="299" t="str">
        <f>IF(Oudeglorie!AG15="", "", ROUND(Oudeglorie!AG15 / IF(AND(COUNT(Oudeglorie!$C15:$O15,Oudeglorie!$U15:AG15) &lt;= 3, ISNUMBER($C129)), $C129, $E129) * 10, 3))</f>
        <v/>
      </c>
    </row>
    <row r="130" spans="1:34" ht="16.95" customHeight="1">
      <c r="A130" s="328">
        <f>IF(Oudeglorie!AM16=0, "", Oudeglorie!AM16)</f>
        <v>5</v>
      </c>
      <c r="B130" s="329" t="str">
        <f>Oudeglorie!A16</f>
        <v>Van Overvelt Ludo</v>
      </c>
      <c r="C130" s="330" t="str">
        <f t="shared" si="12"/>
        <v/>
      </c>
      <c r="D130" s="331">
        <f>Oudeglorie!B16</f>
        <v>40</v>
      </c>
      <c r="E130" s="331">
        <f>Oudeglorie!T16</f>
        <v>40</v>
      </c>
      <c r="F130" s="297">
        <f>IF(Oudeglorie!AL16=0," ",SUM(H130:AG130))</f>
        <v>47.25</v>
      </c>
      <c r="G130" s="350"/>
      <c r="H130" s="299">
        <f>IF(Oudeglorie!C16="", "", ROUND(Oudeglorie!C16 / IF(AND(COUNT(Oudeglorie!$C16:C16) &lt;= 3, ISNUMBER($C130)), $C130, $D130) * 10, 3))</f>
        <v>8.25</v>
      </c>
      <c r="I130" s="299" t="str">
        <f>IF(Oudeglorie!D16="", "", ROUND(Oudeglorie!D16 / IF(AND(COUNT(Oudeglorie!$C16:D16) &lt;= 3, ISNUMBER($C130)), $C130, $D130) * 10, 3))</f>
        <v/>
      </c>
      <c r="J130" s="299">
        <f>IF(Oudeglorie!E16="", "", ROUND(Oudeglorie!E16 / IF(AND(COUNT(Oudeglorie!$C16:E16) &lt;= 3, ISNUMBER($C130)), $C130, $D130) * 10, 3))</f>
        <v>12</v>
      </c>
      <c r="K130" s="299" t="str">
        <f>IF(Oudeglorie!F16="", "", ROUND(Oudeglorie!F16 / IF(AND(COUNT(Oudeglorie!$C16:F16) &lt;= 3, ISNUMBER($C130)), $C130, $D130) * 10, 3))</f>
        <v/>
      </c>
      <c r="L130" s="299" t="str">
        <f>IF(Oudeglorie!G16="", "", ROUND(Oudeglorie!G16 / IF(AND(COUNT(Oudeglorie!$C16:G16) &lt;= 3, ISNUMBER($C130)), $C130, $D130) * 10, 3))</f>
        <v/>
      </c>
      <c r="M130" s="299">
        <f>IF(Oudeglorie!H16="", "", ROUND(Oudeglorie!H16 / IF(AND(COUNT(Oudeglorie!$C16:H16) &lt;= 3, ISNUMBER($C130)), $C130, $D130) * 10, 3))</f>
        <v>12.25</v>
      </c>
      <c r="N130" s="299">
        <f>IF(Oudeglorie!I16="", "", ROUND(Oudeglorie!I16 / IF(AND(COUNT(Oudeglorie!$C16:I16) &lt;= 3, ISNUMBER($C130)), $C130, $D130) * 10, 3))</f>
        <v>8</v>
      </c>
      <c r="O130" s="299">
        <f>IF(Oudeglorie!J16="", "", ROUND(Oudeglorie!J16 / IF(AND(COUNT(Oudeglorie!$C16:J16) &lt;= 3, ISNUMBER($C130)), $C130, $D130) * 10, 3))</f>
        <v>6.75</v>
      </c>
      <c r="P130" s="299" t="str">
        <f>IF(Oudeglorie!K16="", "", ROUND(Oudeglorie!K16 / IF(AND(COUNT(Oudeglorie!$C16:K16) &lt;= 3, ISNUMBER($C130)), $C130, $D130) * 10, 3))</f>
        <v/>
      </c>
      <c r="Q130" s="299" t="str">
        <f>IF(Oudeglorie!L16="", "", ROUND(Oudeglorie!L16 / IF(AND(COUNT(Oudeglorie!$C16:L16) &lt;= 3, ISNUMBER($C130)), $C130, $D130) * 10, 3))</f>
        <v/>
      </c>
      <c r="R130" s="299" t="str">
        <f>IF(Oudeglorie!M16="", "", ROUND(Oudeglorie!M16 / IF(AND(COUNT(Oudeglorie!$C16:M16) &lt;= 3, ISNUMBER($C130)), $C130, $D130) * 10, 3))</f>
        <v/>
      </c>
      <c r="S130" s="299" t="str">
        <f>IF(Oudeglorie!N16="", "", ROUND(Oudeglorie!N16 / IF(AND(COUNT(Oudeglorie!$C16:N16) &lt;= 3, ISNUMBER($C130)), $C130, $D130) * 10, 3))</f>
        <v/>
      </c>
      <c r="T130" s="299" t="str">
        <f>IF(Oudeglorie!O16="", "", ROUND(Oudeglorie!O16 / IF(AND(COUNT(Oudeglorie!$C16:O16) &lt;= 3, ISNUMBER($C130)), $C130, $D130) * 10, 3))</f>
        <v/>
      </c>
      <c r="U130" s="299" t="str">
        <f>IF(Oudeglorie!U16="", "", ROUND(Oudeglorie!U16 / IF(AND(COUNT(Oudeglorie!$C16:$O16,Oudeglorie!$U16:U16) &lt;= 3, ISNUMBER($C130)), $C130, $E130) * 10, 3))</f>
        <v/>
      </c>
      <c r="V130" s="299" t="str">
        <f>IF(Oudeglorie!V16="", "", ROUND(Oudeglorie!V16 / IF(AND(COUNT(Oudeglorie!$C16:$O16,Oudeglorie!$U16:V16) &lt;= 3, ISNUMBER($C130)), $C130, $E130) * 10, 3))</f>
        <v/>
      </c>
      <c r="W130" s="299" t="str">
        <f>IF(Oudeglorie!W16="", "", ROUND(Oudeglorie!W16 / IF(AND(COUNT(Oudeglorie!$C16:$O16,Oudeglorie!$U16:W16) &lt;= 3, ISNUMBER($C130)), $C130, $E130) * 10, 3))</f>
        <v/>
      </c>
      <c r="X130" s="299" t="str">
        <f>IF(Oudeglorie!X16="", "", ROUND(Oudeglorie!X16 / IF(AND(COUNT(Oudeglorie!$C16:$O16,Oudeglorie!$U16:X16) &lt;= 3, ISNUMBER($C130)), $C130, $E130) * 10, 3))</f>
        <v/>
      </c>
      <c r="Y130" s="299" t="str">
        <f>IF(Oudeglorie!Y16="", "", ROUND(Oudeglorie!Y16 / IF(AND(COUNT(Oudeglorie!$C16:$O16,Oudeglorie!$U16:Y16) &lt;= 3, ISNUMBER($C130)), $C130, $E130) * 10, 3))</f>
        <v/>
      </c>
      <c r="Z130" s="299" t="str">
        <f>IF(Oudeglorie!Z16="", "", ROUND(Oudeglorie!Z16 / IF(AND(COUNT(Oudeglorie!$C16:$O16,Oudeglorie!$U16:Z16) &lt;= 3, ISNUMBER($C130)), $C130, $E130) * 10, 3))</f>
        <v/>
      </c>
      <c r="AA130" s="299" t="str">
        <f>IF(Oudeglorie!AA16="", "", ROUND(Oudeglorie!AA16 / IF(AND(COUNT(Oudeglorie!$C16:$O16,Oudeglorie!$U16:AA16) &lt;= 3, ISNUMBER($C130)), $C130, $E130) * 10, 3))</f>
        <v/>
      </c>
      <c r="AB130" s="299" t="str">
        <f>IF(Oudeglorie!AB16="", "", ROUND(Oudeglorie!AB16 / IF(AND(COUNT(Oudeglorie!$C16:$O16,Oudeglorie!$U16:AB16) &lt;= 3, ISNUMBER($C130)), $C130, $E130) * 10, 3))</f>
        <v/>
      </c>
      <c r="AC130" s="299" t="str">
        <f>IF(Oudeglorie!AC16="", "", ROUND(Oudeglorie!AC16 / IF(AND(COUNT(Oudeglorie!$C16:$O16,Oudeglorie!$U16:AC16) &lt;= 3, ISNUMBER($C130)), $C130, $E130) * 10, 3))</f>
        <v/>
      </c>
      <c r="AD130" s="299" t="str">
        <f>IF(Oudeglorie!AD16="", "", ROUND(Oudeglorie!AD16 / IF(AND(COUNT(Oudeglorie!$C16:$O16,Oudeglorie!$U16:AD16) &lt;= 3, ISNUMBER($C130)), $C130, $E130) * 10, 3))</f>
        <v/>
      </c>
      <c r="AE130" s="299" t="str">
        <f>IF(Oudeglorie!AE16="", "", ROUND(Oudeglorie!AE16 / IF(AND(COUNT(Oudeglorie!$C16:$O16,Oudeglorie!$U16:AE16) &lt;= 3, ISNUMBER($C130)), $C130, $E130) * 10, 3))</f>
        <v/>
      </c>
      <c r="AF130" s="299" t="str">
        <f>IF(Oudeglorie!AF16="", "", ROUND(Oudeglorie!AF16 / IF(AND(COUNT(Oudeglorie!$C16:$O16,Oudeglorie!$U16:AF16) &lt;= 3, ISNUMBER($C130)), $C130, $E130) * 10, 3))</f>
        <v/>
      </c>
      <c r="AG130" s="299" t="str">
        <f>IF(Oudeglorie!AG16="", "", ROUND(Oudeglorie!AG16 / IF(AND(COUNT(Oudeglorie!$C16:$O16,Oudeglorie!$U16:AG16) &lt;= 3, ISNUMBER($C130)), $C130, $E130) * 10, 3))</f>
        <v/>
      </c>
    </row>
    <row r="131" spans="1:34" ht="16.95" customHeight="1">
      <c r="A131" s="328">
        <f>IF(Oudeglorie!AM17=0, "", Oudeglorie!AM17)</f>
        <v>4</v>
      </c>
      <c r="B131" s="329" t="str">
        <f>Oudeglorie!A17</f>
        <v>Willemsen Willy</v>
      </c>
      <c r="C131" s="330" t="str">
        <f t="shared" si="12"/>
        <v/>
      </c>
      <c r="D131" s="331">
        <f>Oudeglorie!B17</f>
        <v>48</v>
      </c>
      <c r="E131" s="331">
        <f>Oudeglorie!T17</f>
        <v>48</v>
      </c>
      <c r="F131" s="297">
        <f>IF(Oudeglorie!AL17=0," ",SUM(H131:AG131))</f>
        <v>27.5</v>
      </c>
      <c r="G131" s="350"/>
      <c r="H131" s="299" t="str">
        <f>IF(Oudeglorie!C17="", "", ROUND(Oudeglorie!C17 / IF(AND(COUNT(Oudeglorie!$C17:C17) &lt;= 3, ISNUMBER($C131)), $C131, $D131) * 10, 3))</f>
        <v/>
      </c>
      <c r="I131" s="299">
        <f>IF(Oudeglorie!D17="", "", ROUND(Oudeglorie!D17 / IF(AND(COUNT(Oudeglorie!$C17:D17) &lt;= 3, ISNUMBER($C131)), $C131, $D131) * 10, 3))</f>
        <v>2.5</v>
      </c>
      <c r="J131" s="299" t="str">
        <f>IF(Oudeglorie!E17="", "", ROUND(Oudeglorie!E17 / IF(AND(COUNT(Oudeglorie!$C17:E17) &lt;= 3, ISNUMBER($C131)), $C131, $D131) * 10, 3))</f>
        <v/>
      </c>
      <c r="K131" s="299">
        <f>IF(Oudeglorie!F17="", "", ROUND(Oudeglorie!F17 / IF(AND(COUNT(Oudeglorie!$C17:F17) &lt;= 3, ISNUMBER($C131)), $C131, $D131) * 10, 3))</f>
        <v>10</v>
      </c>
      <c r="L131" s="299">
        <f>IF(Oudeglorie!G17="", "", ROUND(Oudeglorie!G17 / IF(AND(COUNT(Oudeglorie!$C17:G17) &lt;= 3, ISNUMBER($C131)), $C131, $D131) * 10, 3))</f>
        <v>10.417</v>
      </c>
      <c r="M131" s="299" t="str">
        <f>IF(Oudeglorie!H17="", "", ROUND(Oudeglorie!H17 / IF(AND(COUNT(Oudeglorie!$C17:H17) &lt;= 3, ISNUMBER($C131)), $C131, $D131) * 10, 3))</f>
        <v/>
      </c>
      <c r="N131" s="299">
        <f>IF(Oudeglorie!I17="", "", ROUND(Oudeglorie!I17 / IF(AND(COUNT(Oudeglorie!$C17:I17) &lt;= 3, ISNUMBER($C131)), $C131, $D131) * 10, 3))</f>
        <v>4.5830000000000002</v>
      </c>
      <c r="O131" s="299" t="str">
        <f>IF(Oudeglorie!J17="", "", ROUND(Oudeglorie!J17 / IF(AND(COUNT(Oudeglorie!$C17:J17) &lt;= 3, ISNUMBER($C131)), $C131, $D131) * 10, 3))</f>
        <v/>
      </c>
      <c r="P131" s="299" t="str">
        <f>IF(Oudeglorie!K17="", "", ROUND(Oudeglorie!K17 / IF(AND(COUNT(Oudeglorie!$C17:K17) &lt;= 3, ISNUMBER($C131)), $C131, $D131) * 10, 3))</f>
        <v/>
      </c>
      <c r="Q131" s="299" t="str">
        <f>IF(Oudeglorie!L17="", "", ROUND(Oudeglorie!L17 / IF(AND(COUNT(Oudeglorie!$C17:L17) &lt;= 3, ISNUMBER($C131)), $C131, $D131) * 10, 3))</f>
        <v/>
      </c>
      <c r="R131" s="299" t="str">
        <f>IF(Oudeglorie!M17="", "", ROUND(Oudeglorie!M17 / IF(AND(COUNT(Oudeglorie!$C17:M17) &lt;= 3, ISNUMBER($C131)), $C131, $D131) * 10, 3))</f>
        <v/>
      </c>
      <c r="S131" s="299" t="str">
        <f>IF(Oudeglorie!N17="", "", ROUND(Oudeglorie!N17 / IF(AND(COUNT(Oudeglorie!$C17:N17) &lt;= 3, ISNUMBER($C131)), $C131, $D131) * 10, 3))</f>
        <v/>
      </c>
      <c r="T131" s="299" t="str">
        <f>IF(Oudeglorie!O17="", "", ROUND(Oudeglorie!O17 / IF(AND(COUNT(Oudeglorie!$C17:O17) &lt;= 3, ISNUMBER($C131)), $C131, $D131) * 10, 3))</f>
        <v/>
      </c>
      <c r="U131" s="299" t="str">
        <f>IF(Oudeglorie!U17="", "", ROUND(Oudeglorie!U17 / IF(AND(COUNT(Oudeglorie!$C17:$O17,Oudeglorie!$U17:U17) &lt;= 3, ISNUMBER($C131)), $C131, $E131) * 10, 3))</f>
        <v/>
      </c>
      <c r="V131" s="299" t="str">
        <f>IF(Oudeglorie!V17="", "", ROUND(Oudeglorie!V17 / IF(AND(COUNT(Oudeglorie!$C17:$O17,Oudeglorie!$U17:V17) &lt;= 3, ISNUMBER($C131)), $C131, $E131) * 10, 3))</f>
        <v/>
      </c>
      <c r="W131" s="299" t="str">
        <f>IF(Oudeglorie!W17="", "", ROUND(Oudeglorie!W17 / IF(AND(COUNT(Oudeglorie!$C17:$O17,Oudeglorie!$U17:W17) &lt;= 3, ISNUMBER($C131)), $C131, $E131) * 10, 3))</f>
        <v/>
      </c>
      <c r="X131" s="299" t="str">
        <f>IF(Oudeglorie!X17="", "", ROUND(Oudeglorie!X17 / IF(AND(COUNT(Oudeglorie!$C17:$O17,Oudeglorie!$U17:X17) &lt;= 3, ISNUMBER($C131)), $C131, $E131) * 10, 3))</f>
        <v/>
      </c>
      <c r="Y131" s="299" t="str">
        <f>IF(Oudeglorie!Y17="", "", ROUND(Oudeglorie!Y17 / IF(AND(COUNT(Oudeglorie!$C17:$O17,Oudeglorie!$U17:Y17) &lt;= 3, ISNUMBER($C131)), $C131, $E131) * 10, 3))</f>
        <v/>
      </c>
      <c r="Z131" s="299" t="str">
        <f>IF(Oudeglorie!Z17="", "", ROUND(Oudeglorie!Z17 / IF(AND(COUNT(Oudeglorie!$C17:$O17,Oudeglorie!$U17:Z17) &lt;= 3, ISNUMBER($C131)), $C131, $E131) * 10, 3))</f>
        <v/>
      </c>
      <c r="AA131" s="299" t="str">
        <f>IF(Oudeglorie!AA17="", "", ROUND(Oudeglorie!AA17 / IF(AND(COUNT(Oudeglorie!$C17:$O17,Oudeglorie!$U17:AA17) &lt;= 3, ISNUMBER($C131)), $C131, $E131) * 10, 3))</f>
        <v/>
      </c>
      <c r="AB131" s="299" t="str">
        <f>IF(Oudeglorie!AB17="", "", ROUND(Oudeglorie!AB17 / IF(AND(COUNT(Oudeglorie!$C17:$O17,Oudeglorie!$U17:AB17) &lt;= 3, ISNUMBER($C131)), $C131, $E131) * 10, 3))</f>
        <v/>
      </c>
      <c r="AC131" s="299" t="str">
        <f>IF(Oudeglorie!AC17="", "", ROUND(Oudeglorie!AC17 / IF(AND(COUNT(Oudeglorie!$C17:$O17,Oudeglorie!$U17:AC17) &lt;= 3, ISNUMBER($C131)), $C131, $E131) * 10, 3))</f>
        <v/>
      </c>
      <c r="AD131" s="299" t="str">
        <f>IF(Oudeglorie!AD17="", "", ROUND(Oudeglorie!AD17 / IF(AND(COUNT(Oudeglorie!$C17:$O17,Oudeglorie!$U17:AD17) &lt;= 3, ISNUMBER($C131)), $C131, $E131) * 10, 3))</f>
        <v/>
      </c>
      <c r="AE131" s="299" t="str">
        <f>IF(Oudeglorie!AE17="", "", ROUND(Oudeglorie!AE17 / IF(AND(COUNT(Oudeglorie!$C17:$O17,Oudeglorie!$U17:AE17) &lt;= 3, ISNUMBER($C131)), $C131, $E131) * 10, 3))</f>
        <v/>
      </c>
      <c r="AF131" s="299" t="str">
        <f>IF(Oudeglorie!AF17="", "", ROUND(Oudeglorie!AF17 / IF(AND(COUNT(Oudeglorie!$C17:$O17,Oudeglorie!$U17:AF17) &lt;= 3, ISNUMBER($C131)), $C131, $E131) * 10, 3))</f>
        <v/>
      </c>
      <c r="AG131" s="299" t="str">
        <f>IF(Oudeglorie!AG17="", "", ROUND(Oudeglorie!AG17 / IF(AND(COUNT(Oudeglorie!$C17:$O17,Oudeglorie!$U17:AG17) &lt;= 3, ISNUMBER($C131)), $C131, $E131) * 10, 3))</f>
        <v/>
      </c>
    </row>
    <row r="132" spans="1:34" ht="16.95" customHeight="1">
      <c r="A132" s="328" t="str">
        <f>IF(Oudeglorie!AM18=0, "", Oudeglorie!AM18)</f>
        <v/>
      </c>
      <c r="B132" s="351">
        <f>Oudeglorie!A18</f>
        <v>0</v>
      </c>
      <c r="C132" s="351" t="str">
        <f t="shared" si="12"/>
        <v/>
      </c>
      <c r="D132" s="351">
        <f>Oudeglorie!B18</f>
        <v>0</v>
      </c>
      <c r="E132" s="351">
        <f>Oudeglorie!T18</f>
        <v>0</v>
      </c>
      <c r="F132" s="297" t="str">
        <f>IF(Oudeglorie!AL18=0," ",SUM(H132:AG132))</f>
        <v xml:space="preserve"> </v>
      </c>
      <c r="G132" s="350"/>
      <c r="H132" s="299" t="str">
        <f>IF(Oudeglorie!C18="", "", ROUND(Oudeglorie!C18 / IF(AND(COUNT(Oudeglorie!$C18:C18) &lt;= 3, ISNUMBER($C132)), $C132, $D132) * 10, 3))</f>
        <v/>
      </c>
      <c r="I132" s="299" t="str">
        <f>IF(Oudeglorie!D18="", "", ROUND(Oudeglorie!D18 / IF(AND(COUNT(Oudeglorie!$C18:D18) &lt;= 3, ISNUMBER($C132)), $C132, $D132) * 10, 3))</f>
        <v/>
      </c>
      <c r="J132" s="299" t="str">
        <f>IF(Oudeglorie!E18="", "", ROUND(Oudeglorie!E18 / IF(AND(COUNT(Oudeglorie!$C18:E18) &lt;= 3, ISNUMBER($C132)), $C132, $D132) * 10, 3))</f>
        <v/>
      </c>
      <c r="K132" s="299" t="str">
        <f>IF(Oudeglorie!F18="", "", ROUND(Oudeglorie!F18 / IF(AND(COUNT(Oudeglorie!$C18:F18) &lt;= 3, ISNUMBER($C132)), $C132, $D132) * 10, 3))</f>
        <v/>
      </c>
      <c r="L132" s="299" t="str">
        <f>IF(Oudeglorie!G18="", "", ROUND(Oudeglorie!G18 / IF(AND(COUNT(Oudeglorie!$C18:G18) &lt;= 3, ISNUMBER($C132)), $C132, $D132) * 10, 3))</f>
        <v/>
      </c>
      <c r="M132" s="299" t="str">
        <f>IF(Oudeglorie!H18="", "", ROUND(Oudeglorie!H18 / IF(AND(COUNT(Oudeglorie!$C18:H18) &lt;= 3, ISNUMBER($C132)), $C132, $D132) * 10, 3))</f>
        <v/>
      </c>
      <c r="N132" s="299" t="str">
        <f>IF(Oudeglorie!I18="", "", ROUND(Oudeglorie!I18 / IF(AND(COUNT(Oudeglorie!$C18:I18) &lt;= 3, ISNUMBER($C132)), $C132, $D132) * 10, 3))</f>
        <v/>
      </c>
      <c r="O132" s="299" t="str">
        <f>IF(Oudeglorie!J18="", "", ROUND(Oudeglorie!J18 / IF(AND(COUNT(Oudeglorie!$C18:J18) &lt;= 3, ISNUMBER($C132)), $C132, $D132) * 10, 3))</f>
        <v/>
      </c>
      <c r="P132" s="299" t="str">
        <f>IF(Oudeglorie!K18="", "", ROUND(Oudeglorie!K18 / IF(AND(COUNT(Oudeglorie!$C18:K18) &lt;= 3, ISNUMBER($C132)), $C132, $D132) * 10, 3))</f>
        <v/>
      </c>
      <c r="Q132" s="299" t="str">
        <f>IF(Oudeglorie!L18="", "", ROUND(Oudeglorie!L18 / IF(AND(COUNT(Oudeglorie!$C18:L18) &lt;= 3, ISNUMBER($C132)), $C132, $D132) * 10, 3))</f>
        <v/>
      </c>
      <c r="R132" s="299" t="str">
        <f>IF(Oudeglorie!M18="", "", ROUND(Oudeglorie!M18 / IF(AND(COUNT(Oudeglorie!$C18:M18) &lt;= 3, ISNUMBER($C132)), $C132, $D132) * 10, 3))</f>
        <v/>
      </c>
      <c r="S132" s="299" t="str">
        <f>IF(Oudeglorie!N18="", "", ROUND(Oudeglorie!N18 / IF(AND(COUNT(Oudeglorie!$C18:N18) &lt;= 3, ISNUMBER($C132)), $C132, $D132) * 10, 3))</f>
        <v/>
      </c>
      <c r="T132" s="299" t="str">
        <f>IF(Oudeglorie!O18="", "", ROUND(Oudeglorie!O18 / IF(AND(COUNT(Oudeglorie!$C18:O18) &lt;= 3, ISNUMBER($C132)), $C132, $D132) * 10, 3))</f>
        <v/>
      </c>
      <c r="U132" s="299" t="str">
        <f>IF(Oudeglorie!U18="", "", ROUND(Oudeglorie!U18 / IF(AND(COUNT(Oudeglorie!$C18:$O18,Oudeglorie!$U18:U18) &lt;= 3, ISNUMBER($C132)), $C132, $E132) * 10, 3))</f>
        <v/>
      </c>
      <c r="V132" s="299" t="str">
        <f>IF(Oudeglorie!V18="", "", ROUND(Oudeglorie!V18 / IF(AND(COUNT(Oudeglorie!$C18:$O18,Oudeglorie!$U18:V18) &lt;= 3, ISNUMBER($C132)), $C132, $E132) * 10, 3))</f>
        <v/>
      </c>
      <c r="W132" s="299" t="str">
        <f>IF(Oudeglorie!W18="", "", ROUND(Oudeglorie!W18 / IF(AND(COUNT(Oudeglorie!$C18:$O18,Oudeglorie!$U18:W18) &lt;= 3, ISNUMBER($C132)), $C132, $E132) * 10, 3))</f>
        <v/>
      </c>
      <c r="X132" s="299" t="str">
        <f>IF(Oudeglorie!X18="", "", ROUND(Oudeglorie!X18 / IF(AND(COUNT(Oudeglorie!$C18:$O18,Oudeglorie!$U18:X18) &lt;= 3, ISNUMBER($C132)), $C132, $E132) * 10, 3))</f>
        <v/>
      </c>
      <c r="Y132" s="299" t="str">
        <f>IF(Oudeglorie!Y18="", "", ROUND(Oudeglorie!Y18 / IF(AND(COUNT(Oudeglorie!$C18:$O18,Oudeglorie!$U18:Y18) &lt;= 3, ISNUMBER($C132)), $C132, $E132) * 10, 3))</f>
        <v/>
      </c>
      <c r="Z132" s="299" t="str">
        <f>IF(Oudeglorie!Z18="", "", ROUND(Oudeglorie!Z18 / IF(AND(COUNT(Oudeglorie!$C18:$O18,Oudeglorie!$U18:Z18) &lt;= 3, ISNUMBER($C132)), $C132, $E132) * 10, 3))</f>
        <v/>
      </c>
      <c r="AA132" s="299" t="str">
        <f>IF(Oudeglorie!AA18="", "", ROUND(Oudeglorie!AA18 / IF(AND(COUNT(Oudeglorie!$C18:$O18,Oudeglorie!$U18:AA18) &lt;= 3, ISNUMBER($C132)), $C132, $E132) * 10, 3))</f>
        <v/>
      </c>
      <c r="AB132" s="299" t="str">
        <f>IF(Oudeglorie!AB18="", "", ROUND(Oudeglorie!AB18 / IF(AND(COUNT(Oudeglorie!$C18:$O18,Oudeglorie!$U18:AB18) &lt;= 3, ISNUMBER($C132)), $C132, $E132) * 10, 3))</f>
        <v/>
      </c>
      <c r="AC132" s="299" t="str">
        <f>IF(Oudeglorie!AC18="", "", ROUND(Oudeglorie!AC18 / IF(AND(COUNT(Oudeglorie!$C18:$O18,Oudeglorie!$U18:AC18) &lt;= 3, ISNUMBER($C132)), $C132, $E132) * 10, 3))</f>
        <v/>
      </c>
      <c r="AD132" s="299" t="str">
        <f>IF(Oudeglorie!AD18="", "", ROUND(Oudeglorie!AD18 / IF(AND(COUNT(Oudeglorie!$C18:$O18,Oudeglorie!$U18:AD18) &lt;= 3, ISNUMBER($C132)), $C132, $E132) * 10, 3))</f>
        <v/>
      </c>
      <c r="AE132" s="299" t="str">
        <f>IF(Oudeglorie!AE18="", "", ROUND(Oudeglorie!AE18 / IF(AND(COUNT(Oudeglorie!$C18:$O18,Oudeglorie!$U18:AE18) &lt;= 3, ISNUMBER($C132)), $C132, $E132) * 10, 3))</f>
        <v/>
      </c>
      <c r="AF132" s="299" t="str">
        <f>IF(Oudeglorie!AF18="", "", ROUND(Oudeglorie!AF18 / IF(AND(COUNT(Oudeglorie!$C18:$O18,Oudeglorie!$U18:AF18) &lt;= 3, ISNUMBER($C132)), $C132, $E132) * 10, 3))</f>
        <v/>
      </c>
      <c r="AG132" s="299" t="str">
        <f>IF(Oudeglorie!AG18="", "", ROUND(Oudeglorie!AG18 / IF(AND(COUNT(Oudeglorie!$C18:$O18,Oudeglorie!$U18:AG18) &lt;= 3, ISNUMBER($C132)), $C132, $E132) * 10, 3))</f>
        <v/>
      </c>
    </row>
    <row r="133" spans="1:34" ht="22.2" customHeight="1">
      <c r="A133" s="352"/>
      <c r="B133" s="329"/>
      <c r="C133" s="329"/>
      <c r="D133" s="329"/>
      <c r="E133" s="329"/>
      <c r="F133" s="380" t="str">
        <f>B117</f>
        <v>OUDE GLORIE</v>
      </c>
      <c r="G133" s="350"/>
      <c r="H133" s="311">
        <f t="shared" ref="H133:AG133" si="13">IF(SUM(H118:H132)=0, "", SUM(H118:H132))</f>
        <v>46.99</v>
      </c>
      <c r="I133" s="311">
        <f t="shared" si="13"/>
        <v>37.036000000000001</v>
      </c>
      <c r="J133" s="311">
        <f t="shared" si="13"/>
        <v>55.521000000000001</v>
      </c>
      <c r="K133" s="311">
        <f t="shared" si="13"/>
        <v>52.456000000000003</v>
      </c>
      <c r="L133" s="311">
        <f t="shared" si="13"/>
        <v>60.662999999999997</v>
      </c>
      <c r="M133" s="311">
        <f t="shared" si="13"/>
        <v>49.53</v>
      </c>
      <c r="N133" s="311">
        <f t="shared" si="13"/>
        <v>55.521000000000001</v>
      </c>
      <c r="O133" s="311">
        <f t="shared" si="13"/>
        <v>56.489999999999995</v>
      </c>
      <c r="P133" s="311" t="str">
        <f t="shared" si="13"/>
        <v/>
      </c>
      <c r="Q133" s="311" t="str">
        <f t="shared" si="13"/>
        <v/>
      </c>
      <c r="R133" s="311" t="str">
        <f t="shared" si="13"/>
        <v/>
      </c>
      <c r="S133" s="311" t="str">
        <f t="shared" si="13"/>
        <v/>
      </c>
      <c r="T133" s="311" t="str">
        <f t="shared" si="13"/>
        <v/>
      </c>
      <c r="U133" s="311" t="str">
        <f t="shared" si="13"/>
        <v/>
      </c>
      <c r="V133" s="311" t="str">
        <f t="shared" si="13"/>
        <v/>
      </c>
      <c r="W133" s="311" t="str">
        <f t="shared" si="13"/>
        <v/>
      </c>
      <c r="X133" s="311" t="str">
        <f t="shared" si="13"/>
        <v/>
      </c>
      <c r="Y133" s="311" t="str">
        <f t="shared" si="13"/>
        <v/>
      </c>
      <c r="Z133" s="311" t="str">
        <f t="shared" si="13"/>
        <v/>
      </c>
      <c r="AA133" s="311" t="str">
        <f t="shared" si="13"/>
        <v/>
      </c>
      <c r="AB133" s="311" t="str">
        <f t="shared" si="13"/>
        <v/>
      </c>
      <c r="AC133" s="311" t="str">
        <f t="shared" si="13"/>
        <v/>
      </c>
      <c r="AD133" s="311" t="str">
        <f t="shared" si="13"/>
        <v/>
      </c>
      <c r="AE133" s="311" t="str">
        <f t="shared" si="13"/>
        <v/>
      </c>
      <c r="AF133" s="311" t="str">
        <f t="shared" si="13"/>
        <v/>
      </c>
      <c r="AG133" s="311" t="str">
        <f t="shared" si="13"/>
        <v/>
      </c>
    </row>
    <row r="134" spans="1:34" s="187" customFormat="1" ht="16.95" customHeight="1">
      <c r="A134" s="355"/>
      <c r="B134" s="314">
        <f>ROWS(B118:B132)</f>
        <v>15</v>
      </c>
      <c r="C134" s="356"/>
      <c r="D134" s="356"/>
      <c r="E134" s="356"/>
      <c r="F134" s="316">
        <f>SUM(F118:F131)</f>
        <v>414.20700000000005</v>
      </c>
      <c r="G134" s="357" t="str">
        <f>B117</f>
        <v>OUDE GLORIE</v>
      </c>
      <c r="H134" s="318">
        <f>IF(SUM(H118:H132)=0, "", SUM(H118:H132))</f>
        <v>46.99</v>
      </c>
      <c r="I134" s="318">
        <f>IF(I133="", "", ROUND(SUM($H133:I133), 3))</f>
        <v>84.025999999999996</v>
      </c>
      <c r="J134" s="318">
        <f>IF(J133="", "", ROUND(SUM($H133:J133), 3))</f>
        <v>139.547</v>
      </c>
      <c r="K134" s="318">
        <f>IF(K133="", "", ROUND(SUM($H133:K133), 3))</f>
        <v>192.00299999999999</v>
      </c>
      <c r="L134" s="318">
        <f>IF(L133="", "", ROUND(SUM($H133:L133), 3))</f>
        <v>252.666</v>
      </c>
      <c r="M134" s="318">
        <f>IF(M133="", "", ROUND(SUM($H133:M133), 3))</f>
        <v>302.19600000000003</v>
      </c>
      <c r="N134" s="318">
        <f>IF(N133="", "", ROUND(SUM($H133:N133), 3))</f>
        <v>357.71699999999998</v>
      </c>
      <c r="O134" s="318">
        <f>IF(O133="", "", ROUND(SUM($H133:O133), 3))</f>
        <v>414.20699999999999</v>
      </c>
      <c r="P134" s="318" t="str">
        <f>IF(P133="", "", ROUND(SUM($H133:P133), 3))</f>
        <v/>
      </c>
      <c r="Q134" s="318" t="str">
        <f>IF(Q133="", "", ROUND(SUM($H133:Q133), 3))</f>
        <v/>
      </c>
      <c r="R134" s="318" t="str">
        <f>IF(R133="", "", ROUND(SUM($H133:R133), 3))</f>
        <v/>
      </c>
      <c r="S134" s="318" t="str">
        <f>IF(S133="", "", ROUND(SUM($H133:S133), 3))</f>
        <v/>
      </c>
      <c r="T134" s="318" t="str">
        <f>IF(T133="", "", ROUND(SUM($H133:T133), 3))</f>
        <v/>
      </c>
      <c r="U134" s="318" t="str">
        <f>IF(U133="", "", ROUND(SUM($H133:U133), 3))</f>
        <v/>
      </c>
      <c r="V134" s="318" t="str">
        <f>IF(V133="", "", ROUND(SUM($H133:V133), 3))</f>
        <v/>
      </c>
      <c r="W134" s="318" t="str">
        <f>IF(W133="", "", ROUND(SUM($H133:W133), 3))</f>
        <v/>
      </c>
      <c r="X134" s="318" t="str">
        <f>IF(X133="", "", ROUND(SUM($H133:X133), 3))</f>
        <v/>
      </c>
      <c r="Y134" s="318" t="str">
        <f>IF(Y133="", "", ROUND(SUM($H133:Y133), 3))</f>
        <v/>
      </c>
      <c r="Z134" s="318" t="str">
        <f>IF(Z133="", "", ROUND(SUM($H133:Z133), 3))</f>
        <v/>
      </c>
      <c r="AA134" s="318" t="str">
        <f>IF(AA133="", "", ROUND(SUM($H133:AA133), 3))</f>
        <v/>
      </c>
      <c r="AB134" s="318" t="str">
        <f>IF(AB133="", "", ROUND(SUM($H133:AB133), 3))</f>
        <v/>
      </c>
      <c r="AC134" s="318" t="str">
        <f>IF(AC133="", "", ROUND(SUM($H133:AC133), 3))</f>
        <v/>
      </c>
      <c r="AD134" s="318" t="str">
        <f>IF(AD133="", "", ROUND(SUM($H133:AD133), 3))</f>
        <v/>
      </c>
      <c r="AE134" s="318" t="str">
        <f>IF(AE133="", "", ROUND(SUM($H133:AE133), 3))</f>
        <v/>
      </c>
      <c r="AF134" s="318" t="str">
        <f>IF(AF133="", "", ROUND(SUM($H133:AF133), 3))</f>
        <v/>
      </c>
      <c r="AG134" s="318" t="str">
        <f>IF(AG133="", "", ROUND(SUM($H133:AG133), 3))</f>
        <v/>
      </c>
      <c r="AH134" s="313"/>
    </row>
    <row r="135" spans="1:34" ht="25.2" customHeight="1">
      <c r="A135" s="352"/>
      <c r="B135" s="329"/>
      <c r="C135" s="329"/>
      <c r="D135" s="329"/>
      <c r="E135" s="329"/>
      <c r="F135" s="359"/>
      <c r="G135" s="350"/>
      <c r="H135" s="359"/>
      <c r="I135" s="359"/>
      <c r="J135" s="359"/>
      <c r="K135" s="359"/>
      <c r="L135" s="359"/>
      <c r="M135" s="359"/>
      <c r="N135" s="359"/>
      <c r="O135" s="359"/>
      <c r="P135" s="359"/>
      <c r="Q135" s="359"/>
      <c r="R135" s="359"/>
      <c r="S135" s="359"/>
      <c r="T135" s="359"/>
      <c r="U135" s="359"/>
      <c r="V135" s="359"/>
      <c r="W135" s="359"/>
      <c r="X135" s="329"/>
      <c r="Y135" s="329"/>
      <c r="Z135" s="329"/>
      <c r="AA135" s="329"/>
      <c r="AB135" s="329"/>
      <c r="AC135" s="329"/>
      <c r="AD135" s="329"/>
      <c r="AE135" s="329"/>
      <c r="AF135" s="329"/>
      <c r="AG135" s="329"/>
    </row>
    <row r="136" spans="1:34" s="327" customFormat="1" ht="19.95" customHeight="1">
      <c r="A136" s="345"/>
      <c r="B136" s="321" t="s">
        <v>29</v>
      </c>
      <c r="C136" s="322"/>
      <c r="D136" s="322"/>
      <c r="E136" s="322"/>
      <c r="F136" s="347"/>
      <c r="G136" s="348"/>
      <c r="H136" s="292">
        <v>1</v>
      </c>
      <c r="I136" s="292">
        <v>2</v>
      </c>
      <c r="J136" s="292">
        <v>3</v>
      </c>
      <c r="K136" s="292">
        <v>4</v>
      </c>
      <c r="L136" s="292">
        <v>5</v>
      </c>
      <c r="M136" s="292">
        <v>6</v>
      </c>
      <c r="N136" s="292">
        <v>7</v>
      </c>
      <c r="O136" s="292">
        <v>8</v>
      </c>
      <c r="P136" s="292">
        <v>9</v>
      </c>
      <c r="Q136" s="292">
        <v>10</v>
      </c>
      <c r="R136" s="292">
        <v>11</v>
      </c>
      <c r="S136" s="292">
        <v>12</v>
      </c>
      <c r="T136" s="292">
        <v>13</v>
      </c>
      <c r="U136" s="292">
        <v>14</v>
      </c>
      <c r="V136" s="292">
        <v>15</v>
      </c>
      <c r="W136" s="292">
        <v>16</v>
      </c>
      <c r="X136" s="292">
        <v>17</v>
      </c>
      <c r="Y136" s="292">
        <v>18</v>
      </c>
      <c r="Z136" s="292">
        <v>19</v>
      </c>
      <c r="AA136" s="292">
        <v>20</v>
      </c>
      <c r="AB136" s="292">
        <v>21</v>
      </c>
      <c r="AC136" s="292">
        <v>22</v>
      </c>
      <c r="AD136" s="292">
        <v>23</v>
      </c>
      <c r="AE136" s="292">
        <v>24</v>
      </c>
      <c r="AF136" s="292">
        <v>25</v>
      </c>
      <c r="AG136" s="292">
        <v>26</v>
      </c>
    </row>
    <row r="137" spans="1:34" ht="16.95" customHeight="1">
      <c r="A137" s="293">
        <f>IF(Meeuwkes!AM4=0, "", Meeuwkes!AM4)</f>
        <v>4</v>
      </c>
      <c r="B137" s="294" t="str">
        <f>Meeuwkes!A4</f>
        <v>Bove René</v>
      </c>
      <c r="C137" s="330" t="str">
        <f t="shared" ref="C137:C151" si="14">IFERROR(VALUE(MID($B137, SEARCH("[NS ", $B137)+4, 2)), "")</f>
        <v/>
      </c>
      <c r="D137" s="331">
        <f>Meeuwkes!B4</f>
        <v>24</v>
      </c>
      <c r="E137" s="331">
        <f>Meeuwkes!T4</f>
        <v>24</v>
      </c>
      <c r="F137" s="297">
        <f>IF(Meeuwkes!AL4=0," ",SUM(H137:AG137))</f>
        <v>39.999000000000002</v>
      </c>
      <c r="G137" s="350"/>
      <c r="H137" s="299">
        <f>IF(Meeuwkes!C4="", "", ROUND(Meeuwkes!C4 / IF(AND(COUNT(Meeuwkes!$C4:C4) &lt;= 3, ISNUMBER($C137)), $C137, $D137) * 10, 3))</f>
        <v>10.833</v>
      </c>
      <c r="I137" s="299" t="str">
        <f>IF(Meeuwkes!D4="", "", ROUND(Meeuwkes!D4 / IF(AND(COUNT(Meeuwkes!$C4:D4) &lt;= 3, ISNUMBER($C137)), $C137, $D137) * 10, 3))</f>
        <v/>
      </c>
      <c r="J137" s="299" t="str">
        <f>IF(Meeuwkes!E4="", "", ROUND(Meeuwkes!E4 / IF(AND(COUNT(Meeuwkes!$C4:E4) &lt;= 3, ISNUMBER($C137)), $C137, $D137) * 10, 3))</f>
        <v/>
      </c>
      <c r="K137" s="299">
        <f>IF(Meeuwkes!F4="", "", ROUND(Meeuwkes!F4 / IF(AND(COUNT(Meeuwkes!$C4:F4) &lt;= 3, ISNUMBER($C137)), $C137, $D137) * 10, 3))</f>
        <v>12.083</v>
      </c>
      <c r="L137" s="299">
        <f>IF(Meeuwkes!G4="", "", ROUND(Meeuwkes!G4 / IF(AND(COUNT(Meeuwkes!$C4:G4) &lt;= 3, ISNUMBER($C137)), $C137, $D137) * 10, 3))</f>
        <v>10.833</v>
      </c>
      <c r="M137" s="299" t="str">
        <f>IF(Meeuwkes!H4="", "", ROUND(Meeuwkes!H4 / IF(AND(COUNT(Meeuwkes!$C4:H4) &lt;= 3, ISNUMBER($C137)), $C137, $D137) * 10, 3))</f>
        <v/>
      </c>
      <c r="N137" s="299">
        <f>IF(Meeuwkes!I4="", "", ROUND(Meeuwkes!I4 / IF(AND(COUNT(Meeuwkes!$C4:I4) &lt;= 3, ISNUMBER($C137)), $C137, $D137) * 10, 3))</f>
        <v>6.25</v>
      </c>
      <c r="O137" s="299" t="str">
        <f>IF(Meeuwkes!J4="", "", ROUND(Meeuwkes!J4 / IF(AND(COUNT(Meeuwkes!$C4:J4) &lt;= 3, ISNUMBER($C137)), $C137, $D137) * 10, 3))</f>
        <v/>
      </c>
      <c r="P137" s="299" t="str">
        <f>IF(Meeuwkes!K4="", "", ROUND(Meeuwkes!K4 / IF(AND(COUNT(Meeuwkes!$C4:K4) &lt;= 3, ISNUMBER($C137)), $C137, $D137) * 10, 3))</f>
        <v/>
      </c>
      <c r="Q137" s="299" t="str">
        <f>IF(Meeuwkes!L4="", "", ROUND(Meeuwkes!L4 / IF(AND(COUNT(Meeuwkes!$C4:L4) &lt;= 3, ISNUMBER($C137)), $C137, $D137) * 10, 3))</f>
        <v/>
      </c>
      <c r="R137" s="299" t="str">
        <f>IF(Meeuwkes!M4="", "", ROUND(Meeuwkes!M4 / IF(AND(COUNT(Meeuwkes!$C4:M4) &lt;= 3, ISNUMBER($C137)), $C137, $D137) * 10, 3))</f>
        <v/>
      </c>
      <c r="S137" s="299" t="str">
        <f>IF(Meeuwkes!N4="", "", ROUND(Meeuwkes!N4 / IF(AND(COUNT(Meeuwkes!$C4:N4) &lt;= 3, ISNUMBER($C137)), $C137, $D137) * 10, 3))</f>
        <v/>
      </c>
      <c r="T137" s="299" t="str">
        <f>IF(Meeuwkes!O4="", "", ROUND(Meeuwkes!O4 / IF(AND(COUNT(Meeuwkes!$C4:O4) &lt;= 3, ISNUMBER($C137)), $C137, $D137) * 10, 3))</f>
        <v/>
      </c>
      <c r="U137" s="299" t="str">
        <f>IF(Meeuwkes!U4="", "", ROUND(Meeuwkes!U4 / IF(AND(COUNT(Meeuwkes!$C4:$O4,Meeuwkes!$U4:U4) &lt;= 3, ISNUMBER($C137)), $C137, $E137) * 10, 3))</f>
        <v/>
      </c>
      <c r="V137" s="299" t="str">
        <f>IF(Meeuwkes!V4="", "", ROUND(Meeuwkes!V4 / IF(AND(COUNT(Meeuwkes!$C4:$O4,Meeuwkes!$U4:V4) &lt;= 3, ISNUMBER($C137)), $C137, $E137) * 10, 3))</f>
        <v/>
      </c>
      <c r="W137" s="299" t="str">
        <f>IF(Meeuwkes!W4="", "", ROUND(Meeuwkes!W4 / IF(AND(COUNT(Meeuwkes!$C4:$O4,Meeuwkes!$U4:W4) &lt;= 3, ISNUMBER($C137)), $C137, $E137) * 10, 3))</f>
        <v/>
      </c>
      <c r="X137" s="299" t="str">
        <f>IF(Meeuwkes!X4="", "", ROUND(Meeuwkes!X4 / IF(AND(COUNT(Meeuwkes!$C4:$O4,Meeuwkes!$U4:X4) &lt;= 3, ISNUMBER($C137)), $C137, $E137) * 10, 3))</f>
        <v/>
      </c>
      <c r="Y137" s="299" t="str">
        <f>IF(Meeuwkes!Y4="", "", ROUND(Meeuwkes!Y4 / IF(AND(COUNT(Meeuwkes!$C4:$O4,Meeuwkes!$U4:Y4) &lt;= 3, ISNUMBER($C137)), $C137, $E137) * 10, 3))</f>
        <v/>
      </c>
      <c r="Z137" s="299" t="str">
        <f>IF(Meeuwkes!Z4="", "", ROUND(Meeuwkes!Z4 / IF(AND(COUNT(Meeuwkes!$C4:$O4,Meeuwkes!$U4:Z4) &lt;= 3, ISNUMBER($C137)), $C137, $E137) * 10, 3))</f>
        <v/>
      </c>
      <c r="AA137" s="299" t="str">
        <f>IF(Meeuwkes!AA4="", "", ROUND(Meeuwkes!AA4 / IF(AND(COUNT(Meeuwkes!$C4:$O4,Meeuwkes!$U4:AA4) &lt;= 3, ISNUMBER($C137)), $C137, $E137) * 10, 3))</f>
        <v/>
      </c>
      <c r="AB137" s="299" t="str">
        <f>IF(Meeuwkes!AB4="", "", ROUND(Meeuwkes!AB4 / IF(AND(COUNT(Meeuwkes!$C4:$O4,Meeuwkes!$U4:AB4) &lt;= 3, ISNUMBER($C137)), $C137, $E137) * 10, 3))</f>
        <v/>
      </c>
      <c r="AC137" s="299" t="str">
        <f>IF(Meeuwkes!AC4="", "", ROUND(Meeuwkes!AC4 / IF(AND(COUNT(Meeuwkes!$C4:$O4,Meeuwkes!$U4:AC4) &lt;= 3, ISNUMBER($C137)), $C137, $E137) * 10, 3))</f>
        <v/>
      </c>
      <c r="AD137" s="299" t="str">
        <f>IF(Meeuwkes!AD4="", "", ROUND(Meeuwkes!AD4 / IF(AND(COUNT(Meeuwkes!$C4:$O4,Meeuwkes!$U4:AD4) &lt;= 3, ISNUMBER($C137)), $C137, $E137) * 10, 3))</f>
        <v/>
      </c>
      <c r="AE137" s="299" t="str">
        <f>IF(Meeuwkes!AE4="", "", ROUND(Meeuwkes!AE4 / IF(AND(COUNT(Meeuwkes!$C4:$O4,Meeuwkes!$U4:AE4) &lt;= 3, ISNUMBER($C137)), $C137, $E137) * 10, 3))</f>
        <v/>
      </c>
      <c r="AF137" s="299" t="str">
        <f>IF(Meeuwkes!AF4="", "", ROUND(Meeuwkes!AF4 / IF(AND(COUNT(Meeuwkes!$C4:$O4,Meeuwkes!$U4:AF4) &lt;= 3, ISNUMBER($C137)), $C137, $E137) * 10, 3))</f>
        <v/>
      </c>
      <c r="AG137" s="299" t="str">
        <f>IF(Meeuwkes!AG4="", "", ROUND(Meeuwkes!AG4 / IF(AND(COUNT(Meeuwkes!$C4:$O4,Meeuwkes!$U4:AG4) &lt;= 3, ISNUMBER($C137)), $C137, $E137) * 10, 3))</f>
        <v/>
      </c>
    </row>
    <row r="138" spans="1:34" ht="16.95" customHeight="1">
      <c r="A138" s="293">
        <f>IF(Meeuwkes!AM5=0, "", Meeuwkes!AM5)</f>
        <v>4</v>
      </c>
      <c r="B138" s="294" t="str">
        <f>Meeuwkes!A5</f>
        <v>Buggenhout Danny</v>
      </c>
      <c r="C138" s="330" t="str">
        <f t="shared" si="14"/>
        <v/>
      </c>
      <c r="D138" s="331">
        <f>Meeuwkes!B5</f>
        <v>37</v>
      </c>
      <c r="E138" s="331">
        <f>Meeuwkes!T5</f>
        <v>37</v>
      </c>
      <c r="F138" s="297">
        <f>IF(Meeuwkes!AL5=0," ",SUM(H138:AG138))</f>
        <v>33.243000000000002</v>
      </c>
      <c r="G138" s="350"/>
      <c r="H138" s="299" t="str">
        <f>IF(Meeuwkes!C5="", "", ROUND(Meeuwkes!C5 / IF(AND(COUNT(Meeuwkes!$C5:C5) &lt;= 3, ISNUMBER($C138)), $C138, $D138) * 10, 3))</f>
        <v/>
      </c>
      <c r="I138" s="299" t="str">
        <f>IF(Meeuwkes!D5="", "", ROUND(Meeuwkes!D5 / IF(AND(COUNT(Meeuwkes!$C5:D5) &lt;= 3, ISNUMBER($C138)), $C138, $D138) * 10, 3))</f>
        <v/>
      </c>
      <c r="J138" s="299">
        <f>IF(Meeuwkes!E5="", "", ROUND(Meeuwkes!E5 / IF(AND(COUNT(Meeuwkes!$C5:E5) &lt;= 3, ISNUMBER($C138)), $C138, $D138) * 10, 3))</f>
        <v>9.1890000000000001</v>
      </c>
      <c r="K138" s="299">
        <f>IF(Meeuwkes!F5="", "", ROUND(Meeuwkes!F5 / IF(AND(COUNT(Meeuwkes!$C5:F5) &lt;= 3, ISNUMBER($C138)), $C138, $D138) * 10, 3))</f>
        <v>8.1080000000000005</v>
      </c>
      <c r="L138" s="299" t="str">
        <f>IF(Meeuwkes!G5="", "", ROUND(Meeuwkes!G5 / IF(AND(COUNT(Meeuwkes!$C5:G5) &lt;= 3, ISNUMBER($C138)), $C138, $D138) * 10, 3))</f>
        <v/>
      </c>
      <c r="M138" s="299">
        <f>IF(Meeuwkes!H5="", "", ROUND(Meeuwkes!H5 / IF(AND(COUNT(Meeuwkes!$C5:H5) &lt;= 3, ISNUMBER($C138)), $C138, $D138) * 10, 3))</f>
        <v>8.1080000000000005</v>
      </c>
      <c r="N138" s="299">
        <f>IF(Meeuwkes!I5="", "", ROUND(Meeuwkes!I5 / IF(AND(COUNT(Meeuwkes!$C5:I5) &lt;= 3, ISNUMBER($C138)), $C138, $D138) * 10, 3))</f>
        <v>7.8380000000000001</v>
      </c>
      <c r="O138" s="299" t="str">
        <f>IF(Meeuwkes!J5="", "", ROUND(Meeuwkes!J5 / IF(AND(COUNT(Meeuwkes!$C5:J5) &lt;= 3, ISNUMBER($C138)), $C138, $D138) * 10, 3))</f>
        <v/>
      </c>
      <c r="P138" s="299" t="str">
        <f>IF(Meeuwkes!K5="", "", ROUND(Meeuwkes!K5 / IF(AND(COUNT(Meeuwkes!$C5:K5) &lt;= 3, ISNUMBER($C138)), $C138, $D138) * 10, 3))</f>
        <v/>
      </c>
      <c r="Q138" s="299" t="str">
        <f>IF(Meeuwkes!L5="", "", ROUND(Meeuwkes!L5 / IF(AND(COUNT(Meeuwkes!$C5:L5) &lt;= 3, ISNUMBER($C138)), $C138, $D138) * 10, 3))</f>
        <v/>
      </c>
      <c r="R138" s="299" t="str">
        <f>IF(Meeuwkes!M5="", "", ROUND(Meeuwkes!M5 / IF(AND(COUNT(Meeuwkes!$C5:M5) &lt;= 3, ISNUMBER($C138)), $C138, $D138) * 10, 3))</f>
        <v/>
      </c>
      <c r="S138" s="299" t="str">
        <f>IF(Meeuwkes!N5="", "", ROUND(Meeuwkes!N5 / IF(AND(COUNT(Meeuwkes!$C5:N5) &lt;= 3, ISNUMBER($C138)), $C138, $D138) * 10, 3))</f>
        <v/>
      </c>
      <c r="T138" s="299" t="str">
        <f>IF(Meeuwkes!O5="", "", ROUND(Meeuwkes!O5 / IF(AND(COUNT(Meeuwkes!$C5:O5) &lt;= 3, ISNUMBER($C138)), $C138, $D138) * 10, 3))</f>
        <v/>
      </c>
      <c r="U138" s="299" t="str">
        <f>IF(Meeuwkes!U5="", "", ROUND(Meeuwkes!U5 / IF(AND(COUNT(Meeuwkes!$C5:$O5,Meeuwkes!$U5:U5) &lt;= 3, ISNUMBER($C138)), $C138, $E138) * 10, 3))</f>
        <v/>
      </c>
      <c r="V138" s="299" t="str">
        <f>IF(Meeuwkes!V5="", "", ROUND(Meeuwkes!V5 / IF(AND(COUNT(Meeuwkes!$C5:$O5,Meeuwkes!$U5:V5) &lt;= 3, ISNUMBER($C138)), $C138, $E138) * 10, 3))</f>
        <v/>
      </c>
      <c r="W138" s="299" t="str">
        <f>IF(Meeuwkes!W5="", "", ROUND(Meeuwkes!W5 / IF(AND(COUNT(Meeuwkes!$C5:$O5,Meeuwkes!$U5:W5) &lt;= 3, ISNUMBER($C138)), $C138, $E138) * 10, 3))</f>
        <v/>
      </c>
      <c r="X138" s="299" t="str">
        <f>IF(Meeuwkes!X5="", "", ROUND(Meeuwkes!X5 / IF(AND(COUNT(Meeuwkes!$C5:$O5,Meeuwkes!$U5:X5) &lt;= 3, ISNUMBER($C138)), $C138, $E138) * 10, 3))</f>
        <v/>
      </c>
      <c r="Y138" s="299" t="str">
        <f>IF(Meeuwkes!Y5="", "", ROUND(Meeuwkes!Y5 / IF(AND(COUNT(Meeuwkes!$C5:$O5,Meeuwkes!$U5:Y5) &lt;= 3, ISNUMBER($C138)), $C138, $E138) * 10, 3))</f>
        <v/>
      </c>
      <c r="Z138" s="299" t="str">
        <f>IF(Meeuwkes!Z5="", "", ROUND(Meeuwkes!Z5 / IF(AND(COUNT(Meeuwkes!$C5:$O5,Meeuwkes!$U5:Z5) &lt;= 3, ISNUMBER($C138)), $C138, $E138) * 10, 3))</f>
        <v/>
      </c>
      <c r="AA138" s="299" t="str">
        <f>IF(Meeuwkes!AA5="", "", ROUND(Meeuwkes!AA5 / IF(AND(COUNT(Meeuwkes!$C5:$O5,Meeuwkes!$U5:AA5) &lt;= 3, ISNUMBER($C138)), $C138, $E138) * 10, 3))</f>
        <v/>
      </c>
      <c r="AB138" s="299" t="str">
        <f>IF(Meeuwkes!AB5="", "", ROUND(Meeuwkes!AB5 / IF(AND(COUNT(Meeuwkes!$C5:$O5,Meeuwkes!$U5:AB5) &lt;= 3, ISNUMBER($C138)), $C138, $E138) * 10, 3))</f>
        <v/>
      </c>
      <c r="AC138" s="299" t="str">
        <f>IF(Meeuwkes!AC5="", "", ROUND(Meeuwkes!AC5 / IF(AND(COUNT(Meeuwkes!$C5:$O5,Meeuwkes!$U5:AC5) &lt;= 3, ISNUMBER($C138)), $C138, $E138) * 10, 3))</f>
        <v/>
      </c>
      <c r="AD138" s="299" t="str">
        <f>IF(Meeuwkes!AD5="", "", ROUND(Meeuwkes!AD5 / IF(AND(COUNT(Meeuwkes!$C5:$O5,Meeuwkes!$U5:AD5) &lt;= 3, ISNUMBER($C138)), $C138, $E138) * 10, 3))</f>
        <v/>
      </c>
      <c r="AE138" s="299" t="str">
        <f>IF(Meeuwkes!AE5="", "", ROUND(Meeuwkes!AE5 / IF(AND(COUNT(Meeuwkes!$C5:$O5,Meeuwkes!$U5:AE5) &lt;= 3, ISNUMBER($C138)), $C138, $E138) * 10, 3))</f>
        <v/>
      </c>
      <c r="AF138" s="299" t="str">
        <f>IF(Meeuwkes!AF5="", "", ROUND(Meeuwkes!AF5 / IF(AND(COUNT(Meeuwkes!$C5:$O5,Meeuwkes!$U5:AF5) &lt;= 3, ISNUMBER($C138)), $C138, $E138) * 10, 3))</f>
        <v/>
      </c>
      <c r="AG138" s="299" t="str">
        <f>IF(Meeuwkes!AG5="", "", ROUND(Meeuwkes!AG5 / IF(AND(COUNT(Meeuwkes!$C5:$O5,Meeuwkes!$U5:AG5) &lt;= 3, ISNUMBER($C138)), $C138, $E138) * 10, 3))</f>
        <v/>
      </c>
    </row>
    <row r="139" spans="1:34" ht="16.95" customHeight="1">
      <c r="A139" s="293">
        <f>IF(Meeuwkes!AM6=0, "", Meeuwkes!AM6)</f>
        <v>2</v>
      </c>
      <c r="B139" s="294" t="str">
        <f>Meeuwkes!A6</f>
        <v>Deckx Achiel</v>
      </c>
      <c r="C139" s="330" t="str">
        <f t="shared" si="14"/>
        <v/>
      </c>
      <c r="D139" s="331">
        <f>Meeuwkes!B6</f>
        <v>40</v>
      </c>
      <c r="E139" s="331">
        <f>Meeuwkes!T6</f>
        <v>40</v>
      </c>
      <c r="F139" s="297">
        <f>IF(Meeuwkes!AL6=0," ",SUM(H139:AG139))</f>
        <v>16</v>
      </c>
      <c r="G139" s="350"/>
      <c r="H139" s="299" t="str">
        <f>IF(Meeuwkes!C6="", "", ROUND(Meeuwkes!C6 / IF(AND(COUNT(Meeuwkes!$C6:C6) &lt;= 3, ISNUMBER($C139)), $C139, $D139) * 10, 3))</f>
        <v/>
      </c>
      <c r="I139" s="299" t="str">
        <f>IF(Meeuwkes!D6="", "", ROUND(Meeuwkes!D6 / IF(AND(COUNT(Meeuwkes!$C6:D6) &lt;= 3, ISNUMBER($C139)), $C139, $D139) * 10, 3))</f>
        <v/>
      </c>
      <c r="J139" s="299" t="str">
        <f>IF(Meeuwkes!E6="", "", ROUND(Meeuwkes!E6 / IF(AND(COUNT(Meeuwkes!$C6:E6) &lt;= 3, ISNUMBER($C139)), $C139, $D139) * 10, 3))</f>
        <v/>
      </c>
      <c r="K139" s="299" t="str">
        <f>IF(Meeuwkes!F6="", "", ROUND(Meeuwkes!F6 / IF(AND(COUNT(Meeuwkes!$C6:F6) &lt;= 3, ISNUMBER($C139)), $C139, $D139) * 10, 3))</f>
        <v/>
      </c>
      <c r="L139" s="299">
        <f>IF(Meeuwkes!G6="", "", ROUND(Meeuwkes!G6 / IF(AND(COUNT(Meeuwkes!$C6:G6) &lt;= 3, ISNUMBER($C139)), $C139, $D139) * 10, 3))</f>
        <v>10.5</v>
      </c>
      <c r="M139" s="299">
        <f>IF(Meeuwkes!H6="", "", ROUND(Meeuwkes!H6 / IF(AND(COUNT(Meeuwkes!$C6:H6) &lt;= 3, ISNUMBER($C139)), $C139, $D139) * 10, 3))</f>
        <v>5.5</v>
      </c>
      <c r="N139" s="299" t="str">
        <f>IF(Meeuwkes!I6="", "", ROUND(Meeuwkes!I6 / IF(AND(COUNT(Meeuwkes!$C6:I6) &lt;= 3, ISNUMBER($C139)), $C139, $D139) * 10, 3))</f>
        <v/>
      </c>
      <c r="O139" s="299" t="str">
        <f>IF(Meeuwkes!J6="", "", ROUND(Meeuwkes!J6 / IF(AND(COUNT(Meeuwkes!$C6:J6) &lt;= 3, ISNUMBER($C139)), $C139, $D139) * 10, 3))</f>
        <v/>
      </c>
      <c r="P139" s="299" t="str">
        <f>IF(Meeuwkes!K6="", "", ROUND(Meeuwkes!K6 / IF(AND(COUNT(Meeuwkes!$C6:K6) &lt;= 3, ISNUMBER($C139)), $C139, $D139) * 10, 3))</f>
        <v/>
      </c>
      <c r="Q139" s="299" t="str">
        <f>IF(Meeuwkes!L6="", "", ROUND(Meeuwkes!L6 / IF(AND(COUNT(Meeuwkes!$C6:L6) &lt;= 3, ISNUMBER($C139)), $C139, $D139) * 10, 3))</f>
        <v/>
      </c>
      <c r="R139" s="299" t="str">
        <f>IF(Meeuwkes!M6="", "", ROUND(Meeuwkes!M6 / IF(AND(COUNT(Meeuwkes!$C6:M6) &lt;= 3, ISNUMBER($C139)), $C139, $D139) * 10, 3))</f>
        <v/>
      </c>
      <c r="S139" s="299" t="str">
        <f>IF(Meeuwkes!N6="", "", ROUND(Meeuwkes!N6 / IF(AND(COUNT(Meeuwkes!$C6:N6) &lt;= 3, ISNUMBER($C139)), $C139, $D139) * 10, 3))</f>
        <v/>
      </c>
      <c r="T139" s="299" t="str">
        <f>IF(Meeuwkes!O6="", "", ROUND(Meeuwkes!O6 / IF(AND(COUNT(Meeuwkes!$C6:O6) &lt;= 3, ISNUMBER($C139)), $C139, $D139) * 10, 3))</f>
        <v/>
      </c>
      <c r="U139" s="299" t="str">
        <f>IF(Meeuwkes!U6="", "", ROUND(Meeuwkes!U6 / IF(AND(COUNT(Meeuwkes!$C6:$O6,Meeuwkes!$U6:U6) &lt;= 3, ISNUMBER($C139)), $C139, $E139) * 10, 3))</f>
        <v/>
      </c>
      <c r="V139" s="299" t="str">
        <f>IF(Meeuwkes!V6="", "", ROUND(Meeuwkes!V6 / IF(AND(COUNT(Meeuwkes!$C6:$O6,Meeuwkes!$U6:V6) &lt;= 3, ISNUMBER($C139)), $C139, $E139) * 10, 3))</f>
        <v/>
      </c>
      <c r="W139" s="299" t="str">
        <f>IF(Meeuwkes!W6="", "", ROUND(Meeuwkes!W6 / IF(AND(COUNT(Meeuwkes!$C6:$O6,Meeuwkes!$U6:W6) &lt;= 3, ISNUMBER($C139)), $C139, $E139) * 10, 3))</f>
        <v/>
      </c>
      <c r="X139" s="299" t="str">
        <f>IF(Meeuwkes!X6="", "", ROUND(Meeuwkes!X6 / IF(AND(COUNT(Meeuwkes!$C6:$O6,Meeuwkes!$U6:X6) &lt;= 3, ISNUMBER($C139)), $C139, $E139) * 10, 3))</f>
        <v/>
      </c>
      <c r="Y139" s="299" t="str">
        <f>IF(Meeuwkes!Y6="", "", ROUND(Meeuwkes!Y6 / IF(AND(COUNT(Meeuwkes!$C6:$O6,Meeuwkes!$U6:Y6) &lt;= 3, ISNUMBER($C139)), $C139, $E139) * 10, 3))</f>
        <v/>
      </c>
      <c r="Z139" s="299" t="str">
        <f>IF(Meeuwkes!Z6="", "", ROUND(Meeuwkes!Z6 / IF(AND(COUNT(Meeuwkes!$C6:$O6,Meeuwkes!$U6:Z6) &lt;= 3, ISNUMBER($C139)), $C139, $E139) * 10, 3))</f>
        <v/>
      </c>
      <c r="AA139" s="299" t="str">
        <f>IF(Meeuwkes!AA6="", "", ROUND(Meeuwkes!AA6 / IF(AND(COUNT(Meeuwkes!$C6:$O6,Meeuwkes!$U6:AA6) &lt;= 3, ISNUMBER($C139)), $C139, $E139) * 10, 3))</f>
        <v/>
      </c>
      <c r="AB139" s="299" t="str">
        <f>IF(Meeuwkes!AB6="", "", ROUND(Meeuwkes!AB6 / IF(AND(COUNT(Meeuwkes!$C6:$O6,Meeuwkes!$U6:AB6) &lt;= 3, ISNUMBER($C139)), $C139, $E139) * 10, 3))</f>
        <v/>
      </c>
      <c r="AC139" s="299" t="str">
        <f>IF(Meeuwkes!AC6="", "", ROUND(Meeuwkes!AC6 / IF(AND(COUNT(Meeuwkes!$C6:$O6,Meeuwkes!$U6:AC6) &lt;= 3, ISNUMBER($C139)), $C139, $E139) * 10, 3))</f>
        <v/>
      </c>
      <c r="AD139" s="299" t="str">
        <f>IF(Meeuwkes!AD6="", "", ROUND(Meeuwkes!AD6 / IF(AND(COUNT(Meeuwkes!$C6:$O6,Meeuwkes!$U6:AD6) &lt;= 3, ISNUMBER($C139)), $C139, $E139) * 10, 3))</f>
        <v/>
      </c>
      <c r="AE139" s="299" t="str">
        <f>IF(Meeuwkes!AE6="", "", ROUND(Meeuwkes!AE6 / IF(AND(COUNT(Meeuwkes!$C6:$O6,Meeuwkes!$U6:AE6) &lt;= 3, ISNUMBER($C139)), $C139, $E139) * 10, 3))</f>
        <v/>
      </c>
      <c r="AF139" s="299" t="str">
        <f>IF(Meeuwkes!AF6="", "", ROUND(Meeuwkes!AF6 / IF(AND(COUNT(Meeuwkes!$C6:$O6,Meeuwkes!$U6:AF6) &lt;= 3, ISNUMBER($C139)), $C139, $E139) * 10, 3))</f>
        <v/>
      </c>
      <c r="AG139" s="299" t="str">
        <f>IF(Meeuwkes!AG6="", "", ROUND(Meeuwkes!AG6 / IF(AND(COUNT(Meeuwkes!$C6:$O6,Meeuwkes!$U6:AG6) &lt;= 3, ISNUMBER($C139)), $C139, $E139) * 10, 3))</f>
        <v/>
      </c>
    </row>
    <row r="140" spans="1:34" ht="16.95" customHeight="1">
      <c r="A140" s="293">
        <f>IF(Meeuwkes!AM7=0, "", Meeuwkes!AM7)</f>
        <v>7</v>
      </c>
      <c r="B140" s="294" t="str">
        <f>Meeuwkes!A7</f>
        <v>Herreygers Leon</v>
      </c>
      <c r="C140" s="330" t="str">
        <f t="shared" si="14"/>
        <v/>
      </c>
      <c r="D140" s="331">
        <f>Meeuwkes!B7</f>
        <v>27</v>
      </c>
      <c r="E140" s="331">
        <f>Meeuwkes!T7</f>
        <v>27</v>
      </c>
      <c r="F140" s="297">
        <f>IF(Meeuwkes!AL7=0," ",SUM(H140:AG140))</f>
        <v>64.072000000000003</v>
      </c>
      <c r="G140" s="350"/>
      <c r="H140" s="299">
        <f>IF(Meeuwkes!C7="", "", ROUND(Meeuwkes!C7 / IF(AND(COUNT(Meeuwkes!$C7:C7) &lt;= 3, ISNUMBER($C140)), $C140, $D140) * 10, 3))</f>
        <v>7.407</v>
      </c>
      <c r="I140" s="299">
        <f>IF(Meeuwkes!D7="", "", ROUND(Meeuwkes!D7 / IF(AND(COUNT(Meeuwkes!$C7:D7) &lt;= 3, ISNUMBER($C140)), $C140, $D140) * 10, 3))</f>
        <v>11.481</v>
      </c>
      <c r="J140" s="299">
        <f>IF(Meeuwkes!E7="", "", ROUND(Meeuwkes!E7 / IF(AND(COUNT(Meeuwkes!$C7:E7) &lt;= 3, ISNUMBER($C140)), $C140, $D140) * 10, 3))</f>
        <v>6.2960000000000003</v>
      </c>
      <c r="K140" s="299">
        <f>IF(Meeuwkes!F7="", "", ROUND(Meeuwkes!F7 / IF(AND(COUNT(Meeuwkes!$C7:F7) &lt;= 3, ISNUMBER($C140)), $C140, $D140) * 10, 3))</f>
        <v>9.2590000000000003</v>
      </c>
      <c r="L140" s="299" t="str">
        <f>IF(Meeuwkes!G7="", "", ROUND(Meeuwkes!G7 / IF(AND(COUNT(Meeuwkes!$C7:G7) &lt;= 3, ISNUMBER($C140)), $C140, $D140) * 10, 3))</f>
        <v/>
      </c>
      <c r="M140" s="299">
        <f>IF(Meeuwkes!H7="", "", ROUND(Meeuwkes!H7 / IF(AND(COUNT(Meeuwkes!$C7:H7) &lt;= 3, ISNUMBER($C140)), $C140, $D140) * 10, 3))</f>
        <v>11.111000000000001</v>
      </c>
      <c r="N140" s="299">
        <f>IF(Meeuwkes!I7="", "", ROUND(Meeuwkes!I7 / IF(AND(COUNT(Meeuwkes!$C7:I7) &lt;= 3, ISNUMBER($C140)), $C140, $D140) * 10, 3))</f>
        <v>12.222</v>
      </c>
      <c r="O140" s="299">
        <f>IF(Meeuwkes!J7="", "", ROUND(Meeuwkes!J7 / IF(AND(COUNT(Meeuwkes!$C7:J7) &lt;= 3, ISNUMBER($C140)), $C140, $D140) * 10, 3))</f>
        <v>6.2960000000000003</v>
      </c>
      <c r="P140" s="299" t="str">
        <f>IF(Meeuwkes!K7="", "", ROUND(Meeuwkes!K7 / IF(AND(COUNT(Meeuwkes!$C7:K7) &lt;= 3, ISNUMBER($C140)), $C140, $D140) * 10, 3))</f>
        <v/>
      </c>
      <c r="Q140" s="299" t="str">
        <f>IF(Meeuwkes!L7="", "", ROUND(Meeuwkes!L7 / IF(AND(COUNT(Meeuwkes!$C7:L7) &lt;= 3, ISNUMBER($C140)), $C140, $D140) * 10, 3))</f>
        <v/>
      </c>
      <c r="R140" s="299" t="str">
        <f>IF(Meeuwkes!M7="", "", ROUND(Meeuwkes!M7 / IF(AND(COUNT(Meeuwkes!$C7:M7) &lt;= 3, ISNUMBER($C140)), $C140, $D140) * 10, 3))</f>
        <v/>
      </c>
      <c r="S140" s="299" t="str">
        <f>IF(Meeuwkes!N7="", "", ROUND(Meeuwkes!N7 / IF(AND(COUNT(Meeuwkes!$C7:N7) &lt;= 3, ISNUMBER($C140)), $C140, $D140) * 10, 3))</f>
        <v/>
      </c>
      <c r="T140" s="299" t="str">
        <f>IF(Meeuwkes!O7="", "", ROUND(Meeuwkes!O7 / IF(AND(COUNT(Meeuwkes!$C7:O7) &lt;= 3, ISNUMBER($C140)), $C140, $D140) * 10, 3))</f>
        <v/>
      </c>
      <c r="U140" s="299" t="str">
        <f>IF(Meeuwkes!U7="", "", ROUND(Meeuwkes!U7 / IF(AND(COUNT(Meeuwkes!$C7:$O7,Meeuwkes!$U7:U7) &lt;= 3, ISNUMBER($C140)), $C140, $E140) * 10, 3))</f>
        <v/>
      </c>
      <c r="V140" s="299" t="str">
        <f>IF(Meeuwkes!V7="", "", ROUND(Meeuwkes!V7 / IF(AND(COUNT(Meeuwkes!$C7:$O7,Meeuwkes!$U7:V7) &lt;= 3, ISNUMBER($C140)), $C140, $E140) * 10, 3))</f>
        <v/>
      </c>
      <c r="W140" s="299" t="str">
        <f>IF(Meeuwkes!W7="", "", ROUND(Meeuwkes!W7 / IF(AND(COUNT(Meeuwkes!$C7:$O7,Meeuwkes!$U7:W7) &lt;= 3, ISNUMBER($C140)), $C140, $E140) * 10, 3))</f>
        <v/>
      </c>
      <c r="X140" s="299" t="str">
        <f>IF(Meeuwkes!X7="", "", ROUND(Meeuwkes!X7 / IF(AND(COUNT(Meeuwkes!$C7:$O7,Meeuwkes!$U7:X7) &lt;= 3, ISNUMBER($C140)), $C140, $E140) * 10, 3))</f>
        <v/>
      </c>
      <c r="Y140" s="299" t="str">
        <f>IF(Meeuwkes!Y7="", "", ROUND(Meeuwkes!Y7 / IF(AND(COUNT(Meeuwkes!$C7:$O7,Meeuwkes!$U7:Y7) &lt;= 3, ISNUMBER($C140)), $C140, $E140) * 10, 3))</f>
        <v/>
      </c>
      <c r="Z140" s="299" t="str">
        <f>IF(Meeuwkes!Z7="", "", ROUND(Meeuwkes!Z7 / IF(AND(COUNT(Meeuwkes!$C7:$O7,Meeuwkes!$U7:Z7) &lt;= 3, ISNUMBER($C140)), $C140, $E140) * 10, 3))</f>
        <v/>
      </c>
      <c r="AA140" s="299" t="str">
        <f>IF(Meeuwkes!AA7="", "", ROUND(Meeuwkes!AA7 / IF(AND(COUNT(Meeuwkes!$C7:$O7,Meeuwkes!$U7:AA7) &lt;= 3, ISNUMBER($C140)), $C140, $E140) * 10, 3))</f>
        <v/>
      </c>
      <c r="AB140" s="299" t="str">
        <f>IF(Meeuwkes!AB7="", "", ROUND(Meeuwkes!AB7 / IF(AND(COUNT(Meeuwkes!$C7:$O7,Meeuwkes!$U7:AB7) &lt;= 3, ISNUMBER($C140)), $C140, $E140) * 10, 3))</f>
        <v/>
      </c>
      <c r="AC140" s="299" t="str">
        <f>IF(Meeuwkes!AC7="", "", ROUND(Meeuwkes!AC7 / IF(AND(COUNT(Meeuwkes!$C7:$O7,Meeuwkes!$U7:AC7) &lt;= 3, ISNUMBER($C140)), $C140, $E140) * 10, 3))</f>
        <v/>
      </c>
      <c r="AD140" s="299" t="str">
        <f>IF(Meeuwkes!AD7="", "", ROUND(Meeuwkes!AD7 / IF(AND(COUNT(Meeuwkes!$C7:$O7,Meeuwkes!$U7:AD7) &lt;= 3, ISNUMBER($C140)), $C140, $E140) * 10, 3))</f>
        <v/>
      </c>
      <c r="AE140" s="299" t="str">
        <f>IF(Meeuwkes!AE7="", "", ROUND(Meeuwkes!AE7 / IF(AND(COUNT(Meeuwkes!$C7:$O7,Meeuwkes!$U7:AE7) &lt;= 3, ISNUMBER($C140)), $C140, $E140) * 10, 3))</f>
        <v/>
      </c>
      <c r="AF140" s="299" t="str">
        <f>IF(Meeuwkes!AF7="", "", ROUND(Meeuwkes!AF7 / IF(AND(COUNT(Meeuwkes!$C7:$O7,Meeuwkes!$U7:AF7) &lt;= 3, ISNUMBER($C140)), $C140, $E140) * 10, 3))</f>
        <v/>
      </c>
      <c r="AG140" s="299" t="str">
        <f>IF(Meeuwkes!AG7="", "", ROUND(Meeuwkes!AG7 / IF(AND(COUNT(Meeuwkes!$C7:$O7,Meeuwkes!$U7:AG7) &lt;= 3, ISNUMBER($C140)), $C140, $E140) * 10, 3))</f>
        <v/>
      </c>
    </row>
    <row r="141" spans="1:34" ht="16.95" customHeight="1">
      <c r="A141" s="293">
        <f>IF(Meeuwkes!AM8=0, "", Meeuwkes!AM8)</f>
        <v>5</v>
      </c>
      <c r="B141" s="294" t="str">
        <f>Meeuwkes!A8</f>
        <v>Loos Piet</v>
      </c>
      <c r="C141" s="330" t="str">
        <f t="shared" si="14"/>
        <v/>
      </c>
      <c r="D141" s="331">
        <f>Meeuwkes!B8</f>
        <v>15</v>
      </c>
      <c r="E141" s="331">
        <f>Meeuwkes!T8</f>
        <v>15</v>
      </c>
      <c r="F141" s="297">
        <f>IF(Meeuwkes!AL8=0," ",SUM(H141:AG141))</f>
        <v>48.665999999999997</v>
      </c>
      <c r="G141" s="350"/>
      <c r="H141" s="299">
        <f>IF(Meeuwkes!C8="", "", ROUND(Meeuwkes!C8 / IF(AND(COUNT(Meeuwkes!$C8:C8) &lt;= 3, ISNUMBER($C141)), $C141, $D141) * 10, 3))</f>
        <v>13.333</v>
      </c>
      <c r="I141" s="299">
        <f>IF(Meeuwkes!D8="", "", ROUND(Meeuwkes!D8 / IF(AND(COUNT(Meeuwkes!$C8:D8) &lt;= 3, ISNUMBER($C141)), $C141, $D141) * 10, 3))</f>
        <v>4</v>
      </c>
      <c r="J141" s="299" t="str">
        <f>IF(Meeuwkes!E8="", "", ROUND(Meeuwkes!E8 / IF(AND(COUNT(Meeuwkes!$C8:E8) &lt;= 3, ISNUMBER($C141)), $C141, $D141) * 10, 3))</f>
        <v/>
      </c>
      <c r="K141" s="299">
        <f>IF(Meeuwkes!F8="", "", ROUND(Meeuwkes!F8 / IF(AND(COUNT(Meeuwkes!$C8:F8) &lt;= 3, ISNUMBER($C141)), $C141, $D141) * 10, 3))</f>
        <v>9.3330000000000002</v>
      </c>
      <c r="L141" s="299">
        <f>IF(Meeuwkes!G8="", "", ROUND(Meeuwkes!G8 / IF(AND(COUNT(Meeuwkes!$C8:G8) &lt;= 3, ISNUMBER($C141)), $C141, $D141) * 10, 3))</f>
        <v>11.333</v>
      </c>
      <c r="M141" s="299" t="str">
        <f>IF(Meeuwkes!H8="", "", ROUND(Meeuwkes!H8 / IF(AND(COUNT(Meeuwkes!$C8:H8) &lt;= 3, ISNUMBER($C141)), $C141, $D141) * 10, 3))</f>
        <v/>
      </c>
      <c r="N141" s="299" t="str">
        <f>IF(Meeuwkes!I8="", "", ROUND(Meeuwkes!I8 / IF(AND(COUNT(Meeuwkes!$C8:I8) &lt;= 3, ISNUMBER($C141)), $C141, $D141) * 10, 3))</f>
        <v/>
      </c>
      <c r="O141" s="299">
        <f>IF(Meeuwkes!J8="", "", ROUND(Meeuwkes!J8 / IF(AND(COUNT(Meeuwkes!$C8:J8) &lt;= 3, ISNUMBER($C141)), $C141, $D141) * 10, 3))</f>
        <v>10.667</v>
      </c>
      <c r="P141" s="299" t="str">
        <f>IF(Meeuwkes!K8="", "", ROUND(Meeuwkes!K8 / IF(AND(COUNT(Meeuwkes!$C8:K8) &lt;= 3, ISNUMBER($C141)), $C141, $D141) * 10, 3))</f>
        <v/>
      </c>
      <c r="Q141" s="299" t="str">
        <f>IF(Meeuwkes!L8="", "", ROUND(Meeuwkes!L8 / IF(AND(COUNT(Meeuwkes!$C8:L8) &lt;= 3, ISNUMBER($C141)), $C141, $D141) * 10, 3))</f>
        <v/>
      </c>
      <c r="R141" s="299" t="str">
        <f>IF(Meeuwkes!M8="", "", ROUND(Meeuwkes!M8 / IF(AND(COUNT(Meeuwkes!$C8:M8) &lt;= 3, ISNUMBER($C141)), $C141, $D141) * 10, 3))</f>
        <v/>
      </c>
      <c r="S141" s="299" t="str">
        <f>IF(Meeuwkes!N8="", "", ROUND(Meeuwkes!N8 / IF(AND(COUNT(Meeuwkes!$C8:N8) &lt;= 3, ISNUMBER($C141)), $C141, $D141) * 10, 3))</f>
        <v/>
      </c>
      <c r="T141" s="299" t="str">
        <f>IF(Meeuwkes!O8="", "", ROUND(Meeuwkes!O8 / IF(AND(COUNT(Meeuwkes!$C8:O8) &lt;= 3, ISNUMBER($C141)), $C141, $D141) * 10, 3))</f>
        <v/>
      </c>
      <c r="U141" s="299" t="str">
        <f>IF(Meeuwkes!U8="", "", ROUND(Meeuwkes!U8 / IF(AND(COUNT(Meeuwkes!$C8:$O8,Meeuwkes!$U8:U8) &lt;= 3, ISNUMBER($C141)), $C141, $E141) * 10, 3))</f>
        <v/>
      </c>
      <c r="V141" s="299" t="str">
        <f>IF(Meeuwkes!V8="", "", ROUND(Meeuwkes!V8 / IF(AND(COUNT(Meeuwkes!$C8:$O8,Meeuwkes!$U8:V8) &lt;= 3, ISNUMBER($C141)), $C141, $E141) * 10, 3))</f>
        <v/>
      </c>
      <c r="W141" s="299" t="str">
        <f>IF(Meeuwkes!W8="", "", ROUND(Meeuwkes!W8 / IF(AND(COUNT(Meeuwkes!$C8:$O8,Meeuwkes!$U8:W8) &lt;= 3, ISNUMBER($C141)), $C141, $E141) * 10, 3))</f>
        <v/>
      </c>
      <c r="X141" s="299" t="str">
        <f>IF(Meeuwkes!X8="", "", ROUND(Meeuwkes!X8 / IF(AND(COUNT(Meeuwkes!$C8:$O8,Meeuwkes!$U8:X8) &lt;= 3, ISNUMBER($C141)), $C141, $E141) * 10, 3))</f>
        <v/>
      </c>
      <c r="Y141" s="299" t="str">
        <f>IF(Meeuwkes!Y8="", "", ROUND(Meeuwkes!Y8 / IF(AND(COUNT(Meeuwkes!$C8:$O8,Meeuwkes!$U8:Y8) &lt;= 3, ISNUMBER($C141)), $C141, $E141) * 10, 3))</f>
        <v/>
      </c>
      <c r="Z141" s="299" t="str">
        <f>IF(Meeuwkes!Z8="", "", ROUND(Meeuwkes!Z8 / IF(AND(COUNT(Meeuwkes!$C8:$O8,Meeuwkes!$U8:Z8) &lt;= 3, ISNUMBER($C141)), $C141, $E141) * 10, 3))</f>
        <v/>
      </c>
      <c r="AA141" s="299" t="str">
        <f>IF(Meeuwkes!AA8="", "", ROUND(Meeuwkes!AA8 / IF(AND(COUNT(Meeuwkes!$C8:$O8,Meeuwkes!$U8:AA8) &lt;= 3, ISNUMBER($C141)), $C141, $E141) * 10, 3))</f>
        <v/>
      </c>
      <c r="AB141" s="299" t="str">
        <f>IF(Meeuwkes!AB8="", "", ROUND(Meeuwkes!AB8 / IF(AND(COUNT(Meeuwkes!$C8:$O8,Meeuwkes!$U8:AB8) &lt;= 3, ISNUMBER($C141)), $C141, $E141) * 10, 3))</f>
        <v/>
      </c>
      <c r="AC141" s="299" t="str">
        <f>IF(Meeuwkes!AC8="", "", ROUND(Meeuwkes!AC8 / IF(AND(COUNT(Meeuwkes!$C8:$O8,Meeuwkes!$U8:AC8) &lt;= 3, ISNUMBER($C141)), $C141, $E141) * 10, 3))</f>
        <v/>
      </c>
      <c r="AD141" s="299" t="str">
        <f>IF(Meeuwkes!AD8="", "", ROUND(Meeuwkes!AD8 / IF(AND(COUNT(Meeuwkes!$C8:$O8,Meeuwkes!$U8:AD8) &lt;= 3, ISNUMBER($C141)), $C141, $E141) * 10, 3))</f>
        <v/>
      </c>
      <c r="AE141" s="299" t="str">
        <f>IF(Meeuwkes!AE8="", "", ROUND(Meeuwkes!AE8 / IF(AND(COUNT(Meeuwkes!$C8:$O8,Meeuwkes!$U8:AE8) &lt;= 3, ISNUMBER($C141)), $C141, $E141) * 10, 3))</f>
        <v/>
      </c>
      <c r="AF141" s="299" t="str">
        <f>IF(Meeuwkes!AF8="", "", ROUND(Meeuwkes!AF8 / IF(AND(COUNT(Meeuwkes!$C8:$O8,Meeuwkes!$U8:AF8) &lt;= 3, ISNUMBER($C141)), $C141, $E141) * 10, 3))</f>
        <v/>
      </c>
      <c r="AG141" s="299" t="str">
        <f>IF(Meeuwkes!AG8="", "", ROUND(Meeuwkes!AG8 / IF(AND(COUNT(Meeuwkes!$C8:$O8,Meeuwkes!$U8:AG8) &lt;= 3, ISNUMBER($C141)), $C141, $E141) * 10, 3))</f>
        <v/>
      </c>
    </row>
    <row r="142" spans="1:34" ht="16.95" customHeight="1">
      <c r="A142" s="293">
        <f>IF(Meeuwkes!AM9=0, "", Meeuwkes!AM9)</f>
        <v>5</v>
      </c>
      <c r="B142" s="301" t="str">
        <f>Meeuwkes!A9</f>
        <v xml:space="preserve">Quick Louis </v>
      </c>
      <c r="C142" s="330" t="str">
        <f t="shared" si="14"/>
        <v/>
      </c>
      <c r="D142" s="331">
        <f>Meeuwkes!B9</f>
        <v>45</v>
      </c>
      <c r="E142" s="331">
        <f>Meeuwkes!T9</f>
        <v>45</v>
      </c>
      <c r="F142" s="297">
        <f>IF(Meeuwkes!AL9=0," ",SUM(H142:AG142))</f>
        <v>52.222999999999999</v>
      </c>
      <c r="G142" s="350"/>
      <c r="H142" s="299">
        <f>IF(Meeuwkes!C9="", "", ROUND(Meeuwkes!C9 / IF(AND(COUNT(Meeuwkes!$C9:C9) &lt;= 3, ISNUMBER($C142)), $C142, $D142) * 10, 3))</f>
        <v>9.7780000000000005</v>
      </c>
      <c r="I142" s="299" t="str">
        <f>IF(Meeuwkes!D9="", "", ROUND(Meeuwkes!D9 / IF(AND(COUNT(Meeuwkes!$C9:D9) &lt;= 3, ISNUMBER($C142)), $C142, $D142) * 10, 3))</f>
        <v/>
      </c>
      <c r="J142" s="299">
        <f>IF(Meeuwkes!E9="", "", ROUND(Meeuwkes!E9 / IF(AND(COUNT(Meeuwkes!$C9:E9) &lt;= 3, ISNUMBER($C142)), $C142, $D142) * 10, 3))</f>
        <v>13.555999999999999</v>
      </c>
      <c r="K142" s="299">
        <f>IF(Meeuwkes!F9="", "", ROUND(Meeuwkes!F9 / IF(AND(COUNT(Meeuwkes!$C9:F9) &lt;= 3, ISNUMBER($C142)), $C142, $D142) * 10, 3))</f>
        <v>8</v>
      </c>
      <c r="L142" s="299" t="str">
        <f>IF(Meeuwkes!G9="", "", ROUND(Meeuwkes!G9 / IF(AND(COUNT(Meeuwkes!$C9:G9) &lt;= 3, ISNUMBER($C142)), $C142, $D142) * 10, 3))</f>
        <v/>
      </c>
      <c r="M142" s="299" t="str">
        <f>IF(Meeuwkes!H9="", "", ROUND(Meeuwkes!H9 / IF(AND(COUNT(Meeuwkes!$C9:H9) &lt;= 3, ISNUMBER($C142)), $C142, $D142) * 10, 3))</f>
        <v/>
      </c>
      <c r="N142" s="299">
        <f>IF(Meeuwkes!I9="", "", ROUND(Meeuwkes!I9 / IF(AND(COUNT(Meeuwkes!$C9:I9) &lt;= 3, ISNUMBER($C142)), $C142, $D142) * 10, 3))</f>
        <v>9.1110000000000007</v>
      </c>
      <c r="O142" s="299">
        <f>IF(Meeuwkes!J9="", "", ROUND(Meeuwkes!J9 / IF(AND(COUNT(Meeuwkes!$C9:J9) &lt;= 3, ISNUMBER($C142)), $C142, $D142) * 10, 3))</f>
        <v>11.778</v>
      </c>
      <c r="P142" s="299" t="str">
        <f>IF(Meeuwkes!K9="", "", ROUND(Meeuwkes!K9 / IF(AND(COUNT(Meeuwkes!$C9:K9) &lt;= 3, ISNUMBER($C142)), $C142, $D142) * 10, 3))</f>
        <v/>
      </c>
      <c r="Q142" s="299" t="str">
        <f>IF(Meeuwkes!L9="", "", ROUND(Meeuwkes!L9 / IF(AND(COUNT(Meeuwkes!$C9:L9) &lt;= 3, ISNUMBER($C142)), $C142, $D142) * 10, 3))</f>
        <v/>
      </c>
      <c r="R142" s="299" t="str">
        <f>IF(Meeuwkes!M9="", "", ROUND(Meeuwkes!M9 / IF(AND(COUNT(Meeuwkes!$C9:M9) &lt;= 3, ISNUMBER($C142)), $C142, $D142) * 10, 3))</f>
        <v/>
      </c>
      <c r="S142" s="299" t="str">
        <f>IF(Meeuwkes!N9="", "", ROUND(Meeuwkes!N9 / IF(AND(COUNT(Meeuwkes!$C9:N9) &lt;= 3, ISNUMBER($C142)), $C142, $D142) * 10, 3))</f>
        <v/>
      </c>
      <c r="T142" s="299" t="str">
        <f>IF(Meeuwkes!O9="", "", ROUND(Meeuwkes!O9 / IF(AND(COUNT(Meeuwkes!$C9:O9) &lt;= 3, ISNUMBER($C142)), $C142, $D142) * 10, 3))</f>
        <v/>
      </c>
      <c r="U142" s="299" t="str">
        <f>IF(Meeuwkes!U9="", "", ROUND(Meeuwkes!U9 / IF(AND(COUNT(Meeuwkes!$C9:$O9,Meeuwkes!$U9:U9) &lt;= 3, ISNUMBER($C142)), $C142, $E142) * 10, 3))</f>
        <v/>
      </c>
      <c r="V142" s="299" t="str">
        <f>IF(Meeuwkes!V9="", "", ROUND(Meeuwkes!V9 / IF(AND(COUNT(Meeuwkes!$C9:$O9,Meeuwkes!$U9:V9) &lt;= 3, ISNUMBER($C142)), $C142, $E142) * 10, 3))</f>
        <v/>
      </c>
      <c r="W142" s="299" t="str">
        <f>IF(Meeuwkes!W9="", "", ROUND(Meeuwkes!W9 / IF(AND(COUNT(Meeuwkes!$C9:$O9,Meeuwkes!$U9:W9) &lt;= 3, ISNUMBER($C142)), $C142, $E142) * 10, 3))</f>
        <v/>
      </c>
      <c r="X142" s="299" t="str">
        <f>IF(Meeuwkes!X9="", "", ROUND(Meeuwkes!X9 / IF(AND(COUNT(Meeuwkes!$C9:$O9,Meeuwkes!$U9:X9) &lt;= 3, ISNUMBER($C142)), $C142, $E142) * 10, 3))</f>
        <v/>
      </c>
      <c r="Y142" s="299" t="str">
        <f>IF(Meeuwkes!Y9="", "", ROUND(Meeuwkes!Y9 / IF(AND(COUNT(Meeuwkes!$C9:$O9,Meeuwkes!$U9:Y9) &lt;= 3, ISNUMBER($C142)), $C142, $E142) * 10, 3))</f>
        <v/>
      </c>
      <c r="Z142" s="299" t="str">
        <f>IF(Meeuwkes!Z9="", "", ROUND(Meeuwkes!Z9 / IF(AND(COUNT(Meeuwkes!$C9:$O9,Meeuwkes!$U9:Z9) &lt;= 3, ISNUMBER($C142)), $C142, $E142) * 10, 3))</f>
        <v/>
      </c>
      <c r="AA142" s="299" t="str">
        <f>IF(Meeuwkes!AA9="", "", ROUND(Meeuwkes!AA9 / IF(AND(COUNT(Meeuwkes!$C9:$O9,Meeuwkes!$U9:AA9) &lt;= 3, ISNUMBER($C142)), $C142, $E142) * 10, 3))</f>
        <v/>
      </c>
      <c r="AB142" s="299" t="str">
        <f>IF(Meeuwkes!AB9="", "", ROUND(Meeuwkes!AB9 / IF(AND(COUNT(Meeuwkes!$C9:$O9,Meeuwkes!$U9:AB9) &lt;= 3, ISNUMBER($C142)), $C142, $E142) * 10, 3))</f>
        <v/>
      </c>
      <c r="AC142" s="299" t="str">
        <f>IF(Meeuwkes!AC9="", "", ROUND(Meeuwkes!AC9 / IF(AND(COUNT(Meeuwkes!$C9:$O9,Meeuwkes!$U9:AC9) &lt;= 3, ISNUMBER($C142)), $C142, $E142) * 10, 3))</f>
        <v/>
      </c>
      <c r="AD142" s="299" t="str">
        <f>IF(Meeuwkes!AD9="", "", ROUND(Meeuwkes!AD9 / IF(AND(COUNT(Meeuwkes!$C9:$O9,Meeuwkes!$U9:AD9) &lt;= 3, ISNUMBER($C142)), $C142, $E142) * 10, 3))</f>
        <v/>
      </c>
      <c r="AE142" s="299" t="str">
        <f>IF(Meeuwkes!AE9="", "", ROUND(Meeuwkes!AE9 / IF(AND(COUNT(Meeuwkes!$C9:$O9,Meeuwkes!$U9:AE9) &lt;= 3, ISNUMBER($C142)), $C142, $E142) * 10, 3))</f>
        <v/>
      </c>
      <c r="AF142" s="299" t="str">
        <f>IF(Meeuwkes!AF9="", "", ROUND(Meeuwkes!AF9 / IF(AND(COUNT(Meeuwkes!$C9:$O9,Meeuwkes!$U9:AF9) &lt;= 3, ISNUMBER($C142)), $C142, $E142) * 10, 3))</f>
        <v/>
      </c>
      <c r="AG142" s="299" t="str">
        <f>IF(Meeuwkes!AG9="", "", ROUND(Meeuwkes!AG9 / IF(AND(COUNT(Meeuwkes!$C9:$O9,Meeuwkes!$U9:AG9) &lt;= 3, ISNUMBER($C142)), $C142, $E142) * 10, 3))</f>
        <v/>
      </c>
    </row>
    <row r="143" spans="1:34" ht="16.95" customHeight="1">
      <c r="A143" s="293">
        <f>IF(Meeuwkes!AM10=0, "", Meeuwkes!AM10)</f>
        <v>4</v>
      </c>
      <c r="B143" s="294" t="str">
        <f>Meeuwkes!A10</f>
        <v>Reyssens Martin</v>
      </c>
      <c r="C143" s="330" t="str">
        <f t="shared" si="14"/>
        <v/>
      </c>
      <c r="D143" s="331">
        <f>Meeuwkes!B10</f>
        <v>24</v>
      </c>
      <c r="E143" s="331">
        <f>Meeuwkes!T10</f>
        <v>24</v>
      </c>
      <c r="F143" s="297">
        <f>IF(Meeuwkes!AL10=0," ",SUM(H143:AG143))</f>
        <v>27.082999999999998</v>
      </c>
      <c r="G143" s="350"/>
      <c r="H143" s="299" t="str">
        <f>IF(Meeuwkes!C10="", "", ROUND(Meeuwkes!C10 / IF(AND(COUNT(Meeuwkes!$C10:C10) &lt;= 3, ISNUMBER($C143)), $C143, $D143) * 10, 3))</f>
        <v/>
      </c>
      <c r="I143" s="299">
        <f>IF(Meeuwkes!D10="", "", ROUND(Meeuwkes!D10 / IF(AND(COUNT(Meeuwkes!$C10:D10) &lt;= 3, ISNUMBER($C143)), $C143, $D143) * 10, 3))</f>
        <v>8.3330000000000002</v>
      </c>
      <c r="J143" s="299">
        <f>IF(Meeuwkes!E10="", "", ROUND(Meeuwkes!E10 / IF(AND(COUNT(Meeuwkes!$C10:E10) &lt;= 3, ISNUMBER($C143)), $C143, $D143) * 10, 3))</f>
        <v>5</v>
      </c>
      <c r="K143" s="299" t="str">
        <f>IF(Meeuwkes!F10="", "", ROUND(Meeuwkes!F10 / IF(AND(COUNT(Meeuwkes!$C10:F10) &lt;= 3, ISNUMBER($C143)), $C143, $D143) * 10, 3))</f>
        <v/>
      </c>
      <c r="L143" s="299" t="str">
        <f>IF(Meeuwkes!G10="", "", ROUND(Meeuwkes!G10 / IF(AND(COUNT(Meeuwkes!$C10:G10) &lt;= 3, ISNUMBER($C143)), $C143, $D143) * 10, 3))</f>
        <v/>
      </c>
      <c r="M143" s="299" t="str">
        <f>IF(Meeuwkes!H10="", "", ROUND(Meeuwkes!H10 / IF(AND(COUNT(Meeuwkes!$C10:H10) &lt;= 3, ISNUMBER($C143)), $C143, $D143) * 10, 3))</f>
        <v/>
      </c>
      <c r="N143" s="299">
        <f>IF(Meeuwkes!I10="", "", ROUND(Meeuwkes!I10 / IF(AND(COUNT(Meeuwkes!$C10:I10) &lt;= 3, ISNUMBER($C143)), $C143, $D143) * 10, 3))</f>
        <v>5.8330000000000002</v>
      </c>
      <c r="O143" s="299">
        <f>IF(Meeuwkes!J10="", "", ROUND(Meeuwkes!J10 / IF(AND(COUNT(Meeuwkes!$C10:J10) &lt;= 3, ISNUMBER($C143)), $C143, $D143) * 10, 3))</f>
        <v>7.9169999999999998</v>
      </c>
      <c r="P143" s="299" t="str">
        <f>IF(Meeuwkes!K10="", "", ROUND(Meeuwkes!K10 / IF(AND(COUNT(Meeuwkes!$C10:K10) &lt;= 3, ISNUMBER($C143)), $C143, $D143) * 10, 3))</f>
        <v/>
      </c>
      <c r="Q143" s="299" t="str">
        <f>IF(Meeuwkes!L10="", "", ROUND(Meeuwkes!L10 / IF(AND(COUNT(Meeuwkes!$C10:L10) &lt;= 3, ISNUMBER($C143)), $C143, $D143) * 10, 3))</f>
        <v/>
      </c>
      <c r="R143" s="299" t="str">
        <f>IF(Meeuwkes!M10="", "", ROUND(Meeuwkes!M10 / IF(AND(COUNT(Meeuwkes!$C10:M10) &lt;= 3, ISNUMBER($C143)), $C143, $D143) * 10, 3))</f>
        <v/>
      </c>
      <c r="S143" s="299" t="str">
        <f>IF(Meeuwkes!N10="", "", ROUND(Meeuwkes!N10 / IF(AND(COUNT(Meeuwkes!$C10:N10) &lt;= 3, ISNUMBER($C143)), $C143, $D143) * 10, 3))</f>
        <v/>
      </c>
      <c r="T143" s="299" t="str">
        <f>IF(Meeuwkes!O10="", "", ROUND(Meeuwkes!O10 / IF(AND(COUNT(Meeuwkes!$C10:O10) &lt;= 3, ISNUMBER($C143)), $C143, $D143) * 10, 3))</f>
        <v/>
      </c>
      <c r="U143" s="299" t="str">
        <f>IF(Meeuwkes!U10="", "", ROUND(Meeuwkes!U10 / IF(AND(COUNT(Meeuwkes!$C10:$O10,Meeuwkes!$U10:U10) &lt;= 3, ISNUMBER($C143)), $C143, $E143) * 10, 3))</f>
        <v/>
      </c>
      <c r="V143" s="299" t="str">
        <f>IF(Meeuwkes!V10="", "", ROUND(Meeuwkes!V10 / IF(AND(COUNT(Meeuwkes!$C10:$O10,Meeuwkes!$U10:V10) &lt;= 3, ISNUMBER($C143)), $C143, $E143) * 10, 3))</f>
        <v/>
      </c>
      <c r="W143" s="299" t="str">
        <f>IF(Meeuwkes!W10="", "", ROUND(Meeuwkes!W10 / IF(AND(COUNT(Meeuwkes!$C10:$O10,Meeuwkes!$U10:W10) &lt;= 3, ISNUMBER($C143)), $C143, $E143) * 10, 3))</f>
        <v/>
      </c>
      <c r="X143" s="299" t="str">
        <f>IF(Meeuwkes!X10="", "", ROUND(Meeuwkes!X10 / IF(AND(COUNT(Meeuwkes!$C10:$O10,Meeuwkes!$U10:X10) &lt;= 3, ISNUMBER($C143)), $C143, $E143) * 10, 3))</f>
        <v/>
      </c>
      <c r="Y143" s="299" t="str">
        <f>IF(Meeuwkes!Y10="", "", ROUND(Meeuwkes!Y10 / IF(AND(COUNT(Meeuwkes!$C10:$O10,Meeuwkes!$U10:Y10) &lt;= 3, ISNUMBER($C143)), $C143, $E143) * 10, 3))</f>
        <v/>
      </c>
      <c r="Z143" s="299" t="str">
        <f>IF(Meeuwkes!Z10="", "", ROUND(Meeuwkes!Z10 / IF(AND(COUNT(Meeuwkes!$C10:$O10,Meeuwkes!$U10:Z10) &lt;= 3, ISNUMBER($C143)), $C143, $E143) * 10, 3))</f>
        <v/>
      </c>
      <c r="AA143" s="299" t="str">
        <f>IF(Meeuwkes!AA10="", "", ROUND(Meeuwkes!AA10 / IF(AND(COUNT(Meeuwkes!$C10:$O10,Meeuwkes!$U10:AA10) &lt;= 3, ISNUMBER($C143)), $C143, $E143) * 10, 3))</f>
        <v/>
      </c>
      <c r="AB143" s="299" t="str">
        <f>IF(Meeuwkes!AB10="", "", ROUND(Meeuwkes!AB10 / IF(AND(COUNT(Meeuwkes!$C10:$O10,Meeuwkes!$U10:AB10) &lt;= 3, ISNUMBER($C143)), $C143, $E143) * 10, 3))</f>
        <v/>
      </c>
      <c r="AC143" s="299" t="str">
        <f>IF(Meeuwkes!AC10="", "", ROUND(Meeuwkes!AC10 / IF(AND(COUNT(Meeuwkes!$C10:$O10,Meeuwkes!$U10:AC10) &lt;= 3, ISNUMBER($C143)), $C143, $E143) * 10, 3))</f>
        <v/>
      </c>
      <c r="AD143" s="299" t="str">
        <f>IF(Meeuwkes!AD10="", "", ROUND(Meeuwkes!AD10 / IF(AND(COUNT(Meeuwkes!$C10:$O10,Meeuwkes!$U10:AD10) &lt;= 3, ISNUMBER($C143)), $C143, $E143) * 10, 3))</f>
        <v/>
      </c>
      <c r="AE143" s="299" t="str">
        <f>IF(Meeuwkes!AE10="", "", ROUND(Meeuwkes!AE10 / IF(AND(COUNT(Meeuwkes!$C10:$O10,Meeuwkes!$U10:AE10) &lt;= 3, ISNUMBER($C143)), $C143, $E143) * 10, 3))</f>
        <v/>
      </c>
      <c r="AF143" s="299" t="str">
        <f>IF(Meeuwkes!AF10="", "", ROUND(Meeuwkes!AF10 / IF(AND(COUNT(Meeuwkes!$C10:$O10,Meeuwkes!$U10:AF10) &lt;= 3, ISNUMBER($C143)), $C143, $E143) * 10, 3))</f>
        <v/>
      </c>
      <c r="AG143" s="299" t="str">
        <f>IF(Meeuwkes!AG10="", "", ROUND(Meeuwkes!AG10 / IF(AND(COUNT(Meeuwkes!$C10:$O10,Meeuwkes!$U10:AG10) &lt;= 3, ISNUMBER($C143)), $C143, $E143) * 10, 3))</f>
        <v/>
      </c>
    </row>
    <row r="144" spans="1:34" ht="16.95" customHeight="1">
      <c r="A144" s="293">
        <f>IF(Meeuwkes!AM11=0, "", Meeuwkes!AM11)</f>
        <v>5</v>
      </c>
      <c r="B144" s="294" t="str">
        <f>Meeuwkes!A11</f>
        <v xml:space="preserve">Roomer Jan    </v>
      </c>
      <c r="C144" s="330" t="str">
        <f t="shared" si="14"/>
        <v/>
      </c>
      <c r="D144" s="331">
        <f>Meeuwkes!B11</f>
        <v>31</v>
      </c>
      <c r="E144" s="331">
        <f>Meeuwkes!T11</f>
        <v>31</v>
      </c>
      <c r="F144" s="297">
        <f>IF(Meeuwkes!AL11=0," ",SUM(H144:AG144))</f>
        <v>39.677999999999997</v>
      </c>
      <c r="G144" s="350"/>
      <c r="H144" s="299" t="str">
        <f>IF(Meeuwkes!C11="", "", ROUND(Meeuwkes!C11 / IF(AND(COUNT(Meeuwkes!$C11:C11) &lt;= 3, ISNUMBER($C144)), $C144, $D144) * 10, 3))</f>
        <v/>
      </c>
      <c r="I144" s="299">
        <f>IF(Meeuwkes!D11="", "", ROUND(Meeuwkes!D11 / IF(AND(COUNT(Meeuwkes!$C11:D11) &lt;= 3, ISNUMBER($C144)), $C144, $D144) * 10, 3))</f>
        <v>7.0970000000000004</v>
      </c>
      <c r="J144" s="299">
        <f>IF(Meeuwkes!E11="", "", ROUND(Meeuwkes!E11 / IF(AND(COUNT(Meeuwkes!$C11:E11) &lt;= 3, ISNUMBER($C144)), $C144, $D144) * 10, 3))</f>
        <v>8.7100000000000009</v>
      </c>
      <c r="K144" s="299" t="str">
        <f>IF(Meeuwkes!F11="", "", ROUND(Meeuwkes!F11 / IF(AND(COUNT(Meeuwkes!$C11:F11) &lt;= 3, ISNUMBER($C144)), $C144, $D144) * 10, 3))</f>
        <v/>
      </c>
      <c r="L144" s="299">
        <f>IF(Meeuwkes!G11="", "", ROUND(Meeuwkes!G11 / IF(AND(COUNT(Meeuwkes!$C11:G11) &lt;= 3, ISNUMBER($C144)), $C144, $D144) * 10, 3))</f>
        <v>10.323</v>
      </c>
      <c r="M144" s="299">
        <f>IF(Meeuwkes!H11="", "", ROUND(Meeuwkes!H11 / IF(AND(COUNT(Meeuwkes!$C11:H11) &lt;= 3, ISNUMBER($C144)), $C144, $D144) * 10, 3))</f>
        <v>3.871</v>
      </c>
      <c r="N144" s="299" t="str">
        <f>IF(Meeuwkes!I11="", "", ROUND(Meeuwkes!I11 / IF(AND(COUNT(Meeuwkes!$C11:I11) &lt;= 3, ISNUMBER($C144)), $C144, $D144) * 10, 3))</f>
        <v/>
      </c>
      <c r="O144" s="299">
        <f>IF(Meeuwkes!J11="", "", ROUND(Meeuwkes!J11 / IF(AND(COUNT(Meeuwkes!$C11:J11) &lt;= 3, ISNUMBER($C144)), $C144, $D144) * 10, 3))</f>
        <v>9.6769999999999996</v>
      </c>
      <c r="P144" s="299" t="str">
        <f>IF(Meeuwkes!K11="", "", ROUND(Meeuwkes!K11 / IF(AND(COUNT(Meeuwkes!$C11:K11) &lt;= 3, ISNUMBER($C144)), $C144, $D144) * 10, 3))</f>
        <v/>
      </c>
      <c r="Q144" s="299" t="str">
        <f>IF(Meeuwkes!L11="", "", ROUND(Meeuwkes!L11 / IF(AND(COUNT(Meeuwkes!$C11:L11) &lt;= 3, ISNUMBER($C144)), $C144, $D144) * 10, 3))</f>
        <v/>
      </c>
      <c r="R144" s="299" t="str">
        <f>IF(Meeuwkes!M11="", "", ROUND(Meeuwkes!M11 / IF(AND(COUNT(Meeuwkes!$C11:M11) &lt;= 3, ISNUMBER($C144)), $C144, $D144) * 10, 3))</f>
        <v/>
      </c>
      <c r="S144" s="299" t="str">
        <f>IF(Meeuwkes!N11="", "", ROUND(Meeuwkes!N11 / IF(AND(COUNT(Meeuwkes!$C11:N11) &lt;= 3, ISNUMBER($C144)), $C144, $D144) * 10, 3))</f>
        <v/>
      </c>
      <c r="T144" s="299" t="str">
        <f>IF(Meeuwkes!O11="", "", ROUND(Meeuwkes!O11 / IF(AND(COUNT(Meeuwkes!$C11:O11) &lt;= 3, ISNUMBER($C144)), $C144, $D144) * 10, 3))</f>
        <v/>
      </c>
      <c r="U144" s="299" t="str">
        <f>IF(Meeuwkes!U11="", "", ROUND(Meeuwkes!U11 / IF(AND(COUNT(Meeuwkes!$C11:$O11,Meeuwkes!$U11:U11) &lt;= 3, ISNUMBER($C144)), $C144, $E144) * 10, 3))</f>
        <v/>
      </c>
      <c r="V144" s="299" t="str">
        <f>IF(Meeuwkes!V11="", "", ROUND(Meeuwkes!V11 / IF(AND(COUNT(Meeuwkes!$C11:$O11,Meeuwkes!$U11:V11) &lt;= 3, ISNUMBER($C144)), $C144, $E144) * 10, 3))</f>
        <v/>
      </c>
      <c r="W144" s="299" t="str">
        <f>IF(Meeuwkes!W11="", "", ROUND(Meeuwkes!W11 / IF(AND(COUNT(Meeuwkes!$C11:$O11,Meeuwkes!$U11:W11) &lt;= 3, ISNUMBER($C144)), $C144, $E144) * 10, 3))</f>
        <v/>
      </c>
      <c r="X144" s="299" t="str">
        <f>IF(Meeuwkes!X11="", "", ROUND(Meeuwkes!X11 / IF(AND(COUNT(Meeuwkes!$C11:$O11,Meeuwkes!$U11:X11) &lt;= 3, ISNUMBER($C144)), $C144, $E144) * 10, 3))</f>
        <v/>
      </c>
      <c r="Y144" s="299" t="str">
        <f>IF(Meeuwkes!Y11="", "", ROUND(Meeuwkes!Y11 / IF(AND(COUNT(Meeuwkes!$C11:$O11,Meeuwkes!$U11:Y11) &lt;= 3, ISNUMBER($C144)), $C144, $E144) * 10, 3))</f>
        <v/>
      </c>
      <c r="Z144" s="299" t="str">
        <f>IF(Meeuwkes!Z11="", "", ROUND(Meeuwkes!Z11 / IF(AND(COUNT(Meeuwkes!$C11:$O11,Meeuwkes!$U11:Z11) &lt;= 3, ISNUMBER($C144)), $C144, $E144) * 10, 3))</f>
        <v/>
      </c>
      <c r="AA144" s="299" t="str">
        <f>IF(Meeuwkes!AA11="", "", ROUND(Meeuwkes!AA11 / IF(AND(COUNT(Meeuwkes!$C11:$O11,Meeuwkes!$U11:AA11) &lt;= 3, ISNUMBER($C144)), $C144, $E144) * 10, 3))</f>
        <v/>
      </c>
      <c r="AB144" s="299" t="str">
        <f>IF(Meeuwkes!AB11="", "", ROUND(Meeuwkes!AB11 / IF(AND(COUNT(Meeuwkes!$C11:$O11,Meeuwkes!$U11:AB11) &lt;= 3, ISNUMBER($C144)), $C144, $E144) * 10, 3))</f>
        <v/>
      </c>
      <c r="AC144" s="299" t="str">
        <f>IF(Meeuwkes!AC11="", "", ROUND(Meeuwkes!AC11 / IF(AND(COUNT(Meeuwkes!$C11:$O11,Meeuwkes!$U11:AC11) &lt;= 3, ISNUMBER($C144)), $C144, $E144) * 10, 3))</f>
        <v/>
      </c>
      <c r="AD144" s="299" t="str">
        <f>IF(Meeuwkes!AD11="", "", ROUND(Meeuwkes!AD11 / IF(AND(COUNT(Meeuwkes!$C11:$O11,Meeuwkes!$U11:AD11) &lt;= 3, ISNUMBER($C144)), $C144, $E144) * 10, 3))</f>
        <v/>
      </c>
      <c r="AE144" s="299" t="str">
        <f>IF(Meeuwkes!AE11="", "", ROUND(Meeuwkes!AE11 / IF(AND(COUNT(Meeuwkes!$C11:$O11,Meeuwkes!$U11:AE11) &lt;= 3, ISNUMBER($C144)), $C144, $E144) * 10, 3))</f>
        <v/>
      </c>
      <c r="AF144" s="299" t="str">
        <f>IF(Meeuwkes!AF11="", "", ROUND(Meeuwkes!AF11 / IF(AND(COUNT(Meeuwkes!$C11:$O11,Meeuwkes!$U11:AF11) &lt;= 3, ISNUMBER($C144)), $C144, $E144) * 10, 3))</f>
        <v/>
      </c>
      <c r="AG144" s="299" t="str">
        <f>IF(Meeuwkes!AG11="", "", ROUND(Meeuwkes!AG11 / IF(AND(COUNT(Meeuwkes!$C11:$O11,Meeuwkes!$U11:AG11) &lt;= 3, ISNUMBER($C144)), $C144, $E144) * 10, 3))</f>
        <v/>
      </c>
    </row>
    <row r="145" spans="1:34" ht="16.95" customHeight="1">
      <c r="A145" s="293">
        <f>IF(Meeuwkes!AM12=0, "", Meeuwkes!AM12)</f>
        <v>3</v>
      </c>
      <c r="B145" s="294" t="str">
        <f>Meeuwkes!A12</f>
        <v xml:space="preserve">Schenk André </v>
      </c>
      <c r="C145" s="330" t="str">
        <f t="shared" si="14"/>
        <v/>
      </c>
      <c r="D145" s="331">
        <f>Meeuwkes!B12</f>
        <v>78</v>
      </c>
      <c r="E145" s="331">
        <f>Meeuwkes!T12</f>
        <v>78</v>
      </c>
      <c r="F145" s="297">
        <f>IF(Meeuwkes!AL12=0," ",SUM(H145:AG145))</f>
        <v>22.179000000000002</v>
      </c>
      <c r="G145" s="350"/>
      <c r="H145" s="299">
        <f>IF(Meeuwkes!C12="", "", ROUND(Meeuwkes!C12 / IF(AND(COUNT(Meeuwkes!$C12:C12) &lt;= 3, ISNUMBER($C145)), $C145, $D145) * 10, 3))</f>
        <v>8.3330000000000002</v>
      </c>
      <c r="I145" s="299">
        <f>IF(Meeuwkes!D12="", "", ROUND(Meeuwkes!D12 / IF(AND(COUNT(Meeuwkes!$C12:D12) &lt;= 3, ISNUMBER($C145)), $C145, $D145) * 10, 3))</f>
        <v>9.2309999999999999</v>
      </c>
      <c r="J145" s="299" t="str">
        <f>IF(Meeuwkes!E12="", "", ROUND(Meeuwkes!E12 / IF(AND(COUNT(Meeuwkes!$C12:E12) &lt;= 3, ISNUMBER($C145)), $C145, $D145) * 10, 3))</f>
        <v/>
      </c>
      <c r="K145" s="299">
        <f>IF(Meeuwkes!F12="", "", ROUND(Meeuwkes!F12 / IF(AND(COUNT(Meeuwkes!$C12:F12) &lt;= 3, ISNUMBER($C145)), $C145, $D145) * 10, 3))</f>
        <v>4.6150000000000002</v>
      </c>
      <c r="L145" s="299" t="str">
        <f>IF(Meeuwkes!G12="", "", ROUND(Meeuwkes!G12 / IF(AND(COUNT(Meeuwkes!$C12:G12) &lt;= 3, ISNUMBER($C145)), $C145, $D145) * 10, 3))</f>
        <v/>
      </c>
      <c r="M145" s="299" t="str">
        <f>IF(Meeuwkes!H12="", "", ROUND(Meeuwkes!H12 / IF(AND(COUNT(Meeuwkes!$C12:H12) &lt;= 3, ISNUMBER($C145)), $C145, $D145) * 10, 3))</f>
        <v/>
      </c>
      <c r="N145" s="299" t="str">
        <f>IF(Meeuwkes!I12="", "", ROUND(Meeuwkes!I12 / IF(AND(COUNT(Meeuwkes!$C12:I12) &lt;= 3, ISNUMBER($C145)), $C145, $D145) * 10, 3))</f>
        <v/>
      </c>
      <c r="O145" s="299" t="str">
        <f>IF(Meeuwkes!J12="", "", ROUND(Meeuwkes!J12 / IF(AND(COUNT(Meeuwkes!$C12:J12) &lt;= 3, ISNUMBER($C145)), $C145, $D145) * 10, 3))</f>
        <v/>
      </c>
      <c r="P145" s="299" t="str">
        <f>IF(Meeuwkes!K12="", "", ROUND(Meeuwkes!K12 / IF(AND(COUNT(Meeuwkes!$C12:K12) &lt;= 3, ISNUMBER($C145)), $C145, $D145) * 10, 3))</f>
        <v/>
      </c>
      <c r="Q145" s="299" t="str">
        <f>IF(Meeuwkes!L12="", "", ROUND(Meeuwkes!L12 / IF(AND(COUNT(Meeuwkes!$C12:L12) &lt;= 3, ISNUMBER($C145)), $C145, $D145) * 10, 3))</f>
        <v/>
      </c>
      <c r="R145" s="299" t="str">
        <f>IF(Meeuwkes!M12="", "", ROUND(Meeuwkes!M12 / IF(AND(COUNT(Meeuwkes!$C12:M12) &lt;= 3, ISNUMBER($C145)), $C145, $D145) * 10, 3))</f>
        <v/>
      </c>
      <c r="S145" s="299" t="str">
        <f>IF(Meeuwkes!N12="", "", ROUND(Meeuwkes!N12 / IF(AND(COUNT(Meeuwkes!$C12:N12) &lt;= 3, ISNUMBER($C145)), $C145, $D145) * 10, 3))</f>
        <v/>
      </c>
      <c r="T145" s="299" t="str">
        <f>IF(Meeuwkes!O12="", "", ROUND(Meeuwkes!O12 / IF(AND(COUNT(Meeuwkes!$C12:O12) &lt;= 3, ISNUMBER($C145)), $C145, $D145) * 10, 3))</f>
        <v/>
      </c>
      <c r="U145" s="299" t="str">
        <f>IF(Meeuwkes!U12="", "", ROUND(Meeuwkes!U12 / IF(AND(COUNT(Meeuwkes!$C12:$O12,Meeuwkes!$U12:U12) &lt;= 3, ISNUMBER($C145)), $C145, $E145) * 10, 3))</f>
        <v/>
      </c>
      <c r="V145" s="299" t="str">
        <f>IF(Meeuwkes!V12="", "", ROUND(Meeuwkes!V12 / IF(AND(COUNT(Meeuwkes!$C12:$O12,Meeuwkes!$U12:V12) &lt;= 3, ISNUMBER($C145)), $C145, $E145) * 10, 3))</f>
        <v/>
      </c>
      <c r="W145" s="299" t="str">
        <f>IF(Meeuwkes!W12="", "", ROUND(Meeuwkes!W12 / IF(AND(COUNT(Meeuwkes!$C12:$O12,Meeuwkes!$U12:W12) &lt;= 3, ISNUMBER($C145)), $C145, $E145) * 10, 3))</f>
        <v/>
      </c>
      <c r="X145" s="299" t="str">
        <f>IF(Meeuwkes!X12="", "", ROUND(Meeuwkes!X12 / IF(AND(COUNT(Meeuwkes!$C12:$O12,Meeuwkes!$U12:X12) &lt;= 3, ISNUMBER($C145)), $C145, $E145) * 10, 3))</f>
        <v/>
      </c>
      <c r="Y145" s="299" t="str">
        <f>IF(Meeuwkes!Y12="", "", ROUND(Meeuwkes!Y12 / IF(AND(COUNT(Meeuwkes!$C12:$O12,Meeuwkes!$U12:Y12) &lt;= 3, ISNUMBER($C145)), $C145, $E145) * 10, 3))</f>
        <v/>
      </c>
      <c r="Z145" s="299" t="str">
        <f>IF(Meeuwkes!Z12="", "", ROUND(Meeuwkes!Z12 / IF(AND(COUNT(Meeuwkes!$C12:$O12,Meeuwkes!$U12:Z12) &lt;= 3, ISNUMBER($C145)), $C145, $E145) * 10, 3))</f>
        <v/>
      </c>
      <c r="AA145" s="299" t="str">
        <f>IF(Meeuwkes!AA12="", "", ROUND(Meeuwkes!AA12 / IF(AND(COUNT(Meeuwkes!$C12:$O12,Meeuwkes!$U12:AA12) &lt;= 3, ISNUMBER($C145)), $C145, $E145) * 10, 3))</f>
        <v/>
      </c>
      <c r="AB145" s="299" t="str">
        <f>IF(Meeuwkes!AB12="", "", ROUND(Meeuwkes!AB12 / IF(AND(COUNT(Meeuwkes!$C12:$O12,Meeuwkes!$U12:AB12) &lt;= 3, ISNUMBER($C145)), $C145, $E145) * 10, 3))</f>
        <v/>
      </c>
      <c r="AC145" s="299" t="str">
        <f>IF(Meeuwkes!AC12="", "", ROUND(Meeuwkes!AC12 / IF(AND(COUNT(Meeuwkes!$C12:$O12,Meeuwkes!$U12:AC12) &lt;= 3, ISNUMBER($C145)), $C145, $E145) * 10, 3))</f>
        <v/>
      </c>
      <c r="AD145" s="299" t="str">
        <f>IF(Meeuwkes!AD12="", "", ROUND(Meeuwkes!AD12 / IF(AND(COUNT(Meeuwkes!$C12:$O12,Meeuwkes!$U12:AD12) &lt;= 3, ISNUMBER($C145)), $C145, $E145) * 10, 3))</f>
        <v/>
      </c>
      <c r="AE145" s="299" t="str">
        <f>IF(Meeuwkes!AE12="", "", ROUND(Meeuwkes!AE12 / IF(AND(COUNT(Meeuwkes!$C12:$O12,Meeuwkes!$U12:AE12) &lt;= 3, ISNUMBER($C145)), $C145, $E145) * 10, 3))</f>
        <v/>
      </c>
      <c r="AF145" s="299" t="str">
        <f>IF(Meeuwkes!AF12="", "", ROUND(Meeuwkes!AF12 / IF(AND(COUNT(Meeuwkes!$C12:$O12,Meeuwkes!$U12:AF12) &lt;= 3, ISNUMBER($C145)), $C145, $E145) * 10, 3))</f>
        <v/>
      </c>
      <c r="AG145" s="299" t="str">
        <f>IF(Meeuwkes!AG12="", "", ROUND(Meeuwkes!AG12 / IF(AND(COUNT(Meeuwkes!$C12:$O12,Meeuwkes!$U12:AG12) &lt;= 3, ISNUMBER($C145)), $C145, $E145) * 10, 3))</f>
        <v/>
      </c>
    </row>
    <row r="146" spans="1:34" ht="16.95" customHeight="1">
      <c r="A146" s="293">
        <f>IF(Meeuwkes!AM13=0, "", Meeuwkes!AM13)</f>
        <v>4</v>
      </c>
      <c r="B146" s="294" t="str">
        <f>Meeuwkes!A13</f>
        <v>Van Doren Hugo</v>
      </c>
      <c r="C146" s="330" t="str">
        <f t="shared" si="14"/>
        <v/>
      </c>
      <c r="D146" s="331">
        <f>Meeuwkes!B13</f>
        <v>48</v>
      </c>
      <c r="E146" s="331">
        <f>Meeuwkes!T13</f>
        <v>48</v>
      </c>
      <c r="F146" s="297">
        <f>IF(Meeuwkes!AL13=0," ",SUM(H146:AG146))</f>
        <v>43.125</v>
      </c>
      <c r="G146" s="350"/>
      <c r="H146" s="299">
        <f>IF(Meeuwkes!C13="", "", ROUND(Meeuwkes!C13 / IF(AND(COUNT(Meeuwkes!$C13:C13) &lt;= 3, ISNUMBER($C146)), $C146, $D146) * 10, 3))</f>
        <v>7.5</v>
      </c>
      <c r="I146" s="299" t="str">
        <f>IF(Meeuwkes!D13="", "", ROUND(Meeuwkes!D13 / IF(AND(COUNT(Meeuwkes!$C13:D13) &lt;= 3, ISNUMBER($C146)), $C146, $D146) * 10, 3))</f>
        <v/>
      </c>
      <c r="J146" s="299" t="str">
        <f>IF(Meeuwkes!E13="", "", ROUND(Meeuwkes!E13 / IF(AND(COUNT(Meeuwkes!$C13:E13) &lt;= 3, ISNUMBER($C146)), $C146, $D146) * 10, 3))</f>
        <v/>
      </c>
      <c r="K146" s="299" t="str">
        <f>IF(Meeuwkes!F13="", "", ROUND(Meeuwkes!F13 / IF(AND(COUNT(Meeuwkes!$C13:F13) &lt;= 3, ISNUMBER($C146)), $C146, $D146) * 10, 3))</f>
        <v/>
      </c>
      <c r="L146" s="299">
        <f>IF(Meeuwkes!G13="", "", ROUND(Meeuwkes!G13 / IF(AND(COUNT(Meeuwkes!$C13:G13) &lt;= 3, ISNUMBER($C146)), $C146, $D146) * 10, 3))</f>
        <v>12.083</v>
      </c>
      <c r="M146" s="299">
        <f>IF(Meeuwkes!H13="", "", ROUND(Meeuwkes!H13 / IF(AND(COUNT(Meeuwkes!$C13:H13) &lt;= 3, ISNUMBER($C146)), $C146, $D146) * 10, 3))</f>
        <v>12.5</v>
      </c>
      <c r="N146" s="299" t="str">
        <f>IF(Meeuwkes!I13="", "", ROUND(Meeuwkes!I13 / IF(AND(COUNT(Meeuwkes!$C13:I13) &lt;= 3, ISNUMBER($C146)), $C146, $D146) * 10, 3))</f>
        <v/>
      </c>
      <c r="O146" s="299">
        <f>IF(Meeuwkes!J13="", "", ROUND(Meeuwkes!J13 / IF(AND(COUNT(Meeuwkes!$C13:J13) &lt;= 3, ISNUMBER($C146)), $C146, $D146) * 10, 3))</f>
        <v>11.042</v>
      </c>
      <c r="P146" s="299" t="str">
        <f>IF(Meeuwkes!K13="", "", ROUND(Meeuwkes!K13 / IF(AND(COUNT(Meeuwkes!$C13:K13) &lt;= 3, ISNUMBER($C146)), $C146, $D146) * 10, 3))</f>
        <v/>
      </c>
      <c r="Q146" s="299" t="str">
        <f>IF(Meeuwkes!L13="", "", ROUND(Meeuwkes!L13 / IF(AND(COUNT(Meeuwkes!$C13:L13) &lt;= 3, ISNUMBER($C146)), $C146, $D146) * 10, 3))</f>
        <v/>
      </c>
      <c r="R146" s="299" t="str">
        <f>IF(Meeuwkes!M13="", "", ROUND(Meeuwkes!M13 / IF(AND(COUNT(Meeuwkes!$C13:M13) &lt;= 3, ISNUMBER($C146)), $C146, $D146) * 10, 3))</f>
        <v/>
      </c>
      <c r="S146" s="299" t="str">
        <f>IF(Meeuwkes!N13="", "", ROUND(Meeuwkes!N13 / IF(AND(COUNT(Meeuwkes!$C13:N13) &lt;= 3, ISNUMBER($C146)), $C146, $D146) * 10, 3))</f>
        <v/>
      </c>
      <c r="T146" s="299" t="str">
        <f>IF(Meeuwkes!O13="", "", ROUND(Meeuwkes!O13 / IF(AND(COUNT(Meeuwkes!$C13:O13) &lt;= 3, ISNUMBER($C146)), $C146, $D146) * 10, 3))</f>
        <v/>
      </c>
      <c r="U146" s="299" t="str">
        <f>IF(Meeuwkes!U13="", "", ROUND(Meeuwkes!U13 / IF(AND(COUNT(Meeuwkes!$C13:$O13,Meeuwkes!$U13:U13) &lt;= 3, ISNUMBER($C146)), $C146, $E146) * 10, 3))</f>
        <v/>
      </c>
      <c r="V146" s="299" t="str">
        <f>IF(Meeuwkes!V13="", "", ROUND(Meeuwkes!V13 / IF(AND(COUNT(Meeuwkes!$C13:$O13,Meeuwkes!$U13:V13) &lt;= 3, ISNUMBER($C146)), $C146, $E146) * 10, 3))</f>
        <v/>
      </c>
      <c r="W146" s="299" t="str">
        <f>IF(Meeuwkes!W13="", "", ROUND(Meeuwkes!W13 / IF(AND(COUNT(Meeuwkes!$C13:$O13,Meeuwkes!$U13:W13) &lt;= 3, ISNUMBER($C146)), $C146, $E146) * 10, 3))</f>
        <v/>
      </c>
      <c r="X146" s="299" t="str">
        <f>IF(Meeuwkes!X13="", "", ROUND(Meeuwkes!X13 / IF(AND(COUNT(Meeuwkes!$C13:$O13,Meeuwkes!$U13:X13) &lt;= 3, ISNUMBER($C146)), $C146, $E146) * 10, 3))</f>
        <v/>
      </c>
      <c r="Y146" s="299" t="str">
        <f>IF(Meeuwkes!Y13="", "", ROUND(Meeuwkes!Y13 / IF(AND(COUNT(Meeuwkes!$C13:$O13,Meeuwkes!$U13:Y13) &lt;= 3, ISNUMBER($C146)), $C146, $E146) * 10, 3))</f>
        <v/>
      </c>
      <c r="Z146" s="299" t="str">
        <f>IF(Meeuwkes!Z13="", "", ROUND(Meeuwkes!Z13 / IF(AND(COUNT(Meeuwkes!$C13:$O13,Meeuwkes!$U13:Z13) &lt;= 3, ISNUMBER($C146)), $C146, $E146) * 10, 3))</f>
        <v/>
      </c>
      <c r="AA146" s="299" t="str">
        <f>IF(Meeuwkes!AA13="", "", ROUND(Meeuwkes!AA13 / IF(AND(COUNT(Meeuwkes!$C13:$O13,Meeuwkes!$U13:AA13) &lt;= 3, ISNUMBER($C146)), $C146, $E146) * 10, 3))</f>
        <v/>
      </c>
      <c r="AB146" s="299" t="str">
        <f>IF(Meeuwkes!AB13="", "", ROUND(Meeuwkes!AB13 / IF(AND(COUNT(Meeuwkes!$C13:$O13,Meeuwkes!$U13:AB13) &lt;= 3, ISNUMBER($C146)), $C146, $E146) * 10, 3))</f>
        <v/>
      </c>
      <c r="AC146" s="299" t="str">
        <f>IF(Meeuwkes!AC13="", "", ROUND(Meeuwkes!AC13 / IF(AND(COUNT(Meeuwkes!$C13:$O13,Meeuwkes!$U13:AC13) &lt;= 3, ISNUMBER($C146)), $C146, $E146) * 10, 3))</f>
        <v/>
      </c>
      <c r="AD146" s="299" t="str">
        <f>IF(Meeuwkes!AD13="", "", ROUND(Meeuwkes!AD13 / IF(AND(COUNT(Meeuwkes!$C13:$O13,Meeuwkes!$U13:AD13) &lt;= 3, ISNUMBER($C146)), $C146, $E146) * 10, 3))</f>
        <v/>
      </c>
      <c r="AE146" s="299" t="str">
        <f>IF(Meeuwkes!AE13="", "", ROUND(Meeuwkes!AE13 / IF(AND(COUNT(Meeuwkes!$C13:$O13,Meeuwkes!$U13:AE13) &lt;= 3, ISNUMBER($C146)), $C146, $E146) * 10, 3))</f>
        <v/>
      </c>
      <c r="AF146" s="299" t="str">
        <f>IF(Meeuwkes!AF13="", "", ROUND(Meeuwkes!AF13 / IF(AND(COUNT(Meeuwkes!$C13:$O13,Meeuwkes!$U13:AF13) &lt;= 3, ISNUMBER($C146)), $C146, $E146) * 10, 3))</f>
        <v/>
      </c>
      <c r="AG146" s="299" t="str">
        <f>IF(Meeuwkes!AG13="", "", ROUND(Meeuwkes!AG13 / IF(AND(COUNT(Meeuwkes!$C13:$O13,Meeuwkes!$U13:AG13) &lt;= 3, ISNUMBER($C146)), $C146, $E146) * 10, 3))</f>
        <v/>
      </c>
    </row>
    <row r="147" spans="1:34" ht="16.95" customHeight="1">
      <c r="A147" s="293">
        <f>IF(Meeuwkes!AM14=0, "", Meeuwkes!AM14)</f>
        <v>5</v>
      </c>
      <c r="B147" s="294" t="str">
        <f>Meeuwkes!A14</f>
        <v>Van Hees Eduard</v>
      </c>
      <c r="C147" s="330" t="str">
        <f t="shared" si="14"/>
        <v/>
      </c>
      <c r="D147" s="331">
        <f>Meeuwkes!B14</f>
        <v>27</v>
      </c>
      <c r="E147" s="331">
        <f>Meeuwkes!T14</f>
        <v>27</v>
      </c>
      <c r="F147" s="297">
        <f>IF(Meeuwkes!AL14=0," ",SUM(H147:AG147))</f>
        <v>54.814999999999998</v>
      </c>
      <c r="G147" s="350"/>
      <c r="H147" s="299" t="str">
        <f>IF(Meeuwkes!C14="", "", ROUND(Meeuwkes!C14 / IF(AND(COUNT(Meeuwkes!$C14:C14) &lt;= 3, ISNUMBER($C147)), $C147, $D147) * 10, 3))</f>
        <v/>
      </c>
      <c r="I147" s="299">
        <f>IF(Meeuwkes!D14="", "", ROUND(Meeuwkes!D14 / IF(AND(COUNT(Meeuwkes!$C14:D14) &lt;= 3, ISNUMBER($C147)), $C147, $D147) * 10, 3))</f>
        <v>14.074</v>
      </c>
      <c r="J147" s="299">
        <f>IF(Meeuwkes!E14="", "", ROUND(Meeuwkes!E14 / IF(AND(COUNT(Meeuwkes!$C14:E14) &lt;= 3, ISNUMBER($C147)), $C147, $D147) * 10, 3))</f>
        <v>10</v>
      </c>
      <c r="K147" s="299" t="str">
        <f>IF(Meeuwkes!F14="", "", ROUND(Meeuwkes!F14 / IF(AND(COUNT(Meeuwkes!$C14:F14) &lt;= 3, ISNUMBER($C147)), $C147, $D147) * 10, 3))</f>
        <v/>
      </c>
      <c r="L147" s="299">
        <f>IF(Meeuwkes!G14="", "", ROUND(Meeuwkes!G14 / IF(AND(COUNT(Meeuwkes!$C14:G14) &lt;= 3, ISNUMBER($C147)), $C147, $D147) * 10, 3))</f>
        <v>8.8889999999999993</v>
      </c>
      <c r="M147" s="299">
        <f>IF(Meeuwkes!H14="", "", ROUND(Meeuwkes!H14 / IF(AND(COUNT(Meeuwkes!$C14:H14) &lt;= 3, ISNUMBER($C147)), $C147, $D147) * 10, 3))</f>
        <v>9.2590000000000003</v>
      </c>
      <c r="N147" s="299">
        <f>IF(Meeuwkes!I14="", "", ROUND(Meeuwkes!I14 / IF(AND(COUNT(Meeuwkes!$C14:I14) &lt;= 3, ISNUMBER($C147)), $C147, $D147) * 10, 3))</f>
        <v>12.593</v>
      </c>
      <c r="O147" s="299" t="str">
        <f>IF(Meeuwkes!J14="", "", ROUND(Meeuwkes!J14 / IF(AND(COUNT(Meeuwkes!$C14:J14) &lt;= 3, ISNUMBER($C147)), $C147, $D147) * 10, 3))</f>
        <v/>
      </c>
      <c r="P147" s="299" t="str">
        <f>IF(Meeuwkes!K14="", "", ROUND(Meeuwkes!K14 / IF(AND(COUNT(Meeuwkes!$C14:K14) &lt;= 3, ISNUMBER($C147)), $C147, $D147) * 10, 3))</f>
        <v/>
      </c>
      <c r="Q147" s="299" t="str">
        <f>IF(Meeuwkes!L14="", "", ROUND(Meeuwkes!L14 / IF(AND(COUNT(Meeuwkes!$C14:L14) &lt;= 3, ISNUMBER($C147)), $C147, $D147) * 10, 3))</f>
        <v/>
      </c>
      <c r="R147" s="299" t="str">
        <f>IF(Meeuwkes!M14="", "", ROUND(Meeuwkes!M14 / IF(AND(COUNT(Meeuwkes!$C14:M14) &lt;= 3, ISNUMBER($C147)), $C147, $D147) * 10, 3))</f>
        <v/>
      </c>
      <c r="S147" s="299" t="str">
        <f>IF(Meeuwkes!N14="", "", ROUND(Meeuwkes!N14 / IF(AND(COUNT(Meeuwkes!$C14:N14) &lt;= 3, ISNUMBER($C147)), $C147, $D147) * 10, 3))</f>
        <v/>
      </c>
      <c r="T147" s="299" t="str">
        <f>IF(Meeuwkes!O14="", "", ROUND(Meeuwkes!O14 / IF(AND(COUNT(Meeuwkes!$C14:O14) &lt;= 3, ISNUMBER($C147)), $C147, $D147) * 10, 3))</f>
        <v/>
      </c>
      <c r="U147" s="299" t="str">
        <f>IF(Meeuwkes!U14="", "", ROUND(Meeuwkes!U14 / IF(AND(COUNT(Meeuwkes!$C14:$O14,Meeuwkes!$U14:U14) &lt;= 3, ISNUMBER($C147)), $C147, $E147) * 10, 3))</f>
        <v/>
      </c>
      <c r="V147" s="299" t="str">
        <f>IF(Meeuwkes!V14="", "", ROUND(Meeuwkes!V14 / IF(AND(COUNT(Meeuwkes!$C14:$O14,Meeuwkes!$U14:V14) &lt;= 3, ISNUMBER($C147)), $C147, $E147) * 10, 3))</f>
        <v/>
      </c>
      <c r="W147" s="299" t="str">
        <f>IF(Meeuwkes!W14="", "", ROUND(Meeuwkes!W14 / IF(AND(COUNT(Meeuwkes!$C14:$O14,Meeuwkes!$U14:W14) &lt;= 3, ISNUMBER($C147)), $C147, $E147) * 10, 3))</f>
        <v/>
      </c>
      <c r="X147" s="299" t="str">
        <f>IF(Meeuwkes!X14="", "", ROUND(Meeuwkes!X14 / IF(AND(COUNT(Meeuwkes!$C14:$O14,Meeuwkes!$U14:X14) &lt;= 3, ISNUMBER($C147)), $C147, $E147) * 10, 3))</f>
        <v/>
      </c>
      <c r="Y147" s="299" t="str">
        <f>IF(Meeuwkes!Y14="", "", ROUND(Meeuwkes!Y14 / IF(AND(COUNT(Meeuwkes!$C14:$O14,Meeuwkes!$U14:Y14) &lt;= 3, ISNUMBER($C147)), $C147, $E147) * 10, 3))</f>
        <v/>
      </c>
      <c r="Z147" s="299" t="str">
        <f>IF(Meeuwkes!Z14="", "", ROUND(Meeuwkes!Z14 / IF(AND(COUNT(Meeuwkes!$C14:$O14,Meeuwkes!$U14:Z14) &lt;= 3, ISNUMBER($C147)), $C147, $E147) * 10, 3))</f>
        <v/>
      </c>
      <c r="AA147" s="299" t="str">
        <f>IF(Meeuwkes!AA14="", "", ROUND(Meeuwkes!AA14 / IF(AND(COUNT(Meeuwkes!$C14:$O14,Meeuwkes!$U14:AA14) &lt;= 3, ISNUMBER($C147)), $C147, $E147) * 10, 3))</f>
        <v/>
      </c>
      <c r="AB147" s="299" t="str">
        <f>IF(Meeuwkes!AB14="", "", ROUND(Meeuwkes!AB14 / IF(AND(COUNT(Meeuwkes!$C14:$O14,Meeuwkes!$U14:AB14) &lt;= 3, ISNUMBER($C147)), $C147, $E147) * 10, 3))</f>
        <v/>
      </c>
      <c r="AC147" s="299" t="str">
        <f>IF(Meeuwkes!AC14="", "", ROUND(Meeuwkes!AC14 / IF(AND(COUNT(Meeuwkes!$C14:$O14,Meeuwkes!$U14:AC14) &lt;= 3, ISNUMBER($C147)), $C147, $E147) * 10, 3))</f>
        <v/>
      </c>
      <c r="AD147" s="299" t="str">
        <f>IF(Meeuwkes!AD14="", "", ROUND(Meeuwkes!AD14 / IF(AND(COUNT(Meeuwkes!$C14:$O14,Meeuwkes!$U14:AD14) &lt;= 3, ISNUMBER($C147)), $C147, $E147) * 10, 3))</f>
        <v/>
      </c>
      <c r="AE147" s="299" t="str">
        <f>IF(Meeuwkes!AE14="", "", ROUND(Meeuwkes!AE14 / IF(AND(COUNT(Meeuwkes!$C14:$O14,Meeuwkes!$U14:AE14) &lt;= 3, ISNUMBER($C147)), $C147, $E147) * 10, 3))</f>
        <v/>
      </c>
      <c r="AF147" s="299" t="str">
        <f>IF(Meeuwkes!AF14="", "", ROUND(Meeuwkes!AF14 / IF(AND(COUNT(Meeuwkes!$C14:$O14,Meeuwkes!$U14:AF14) &lt;= 3, ISNUMBER($C147)), $C147, $E147) * 10, 3))</f>
        <v/>
      </c>
      <c r="AG147" s="299" t="str">
        <f>IF(Meeuwkes!AG14="", "", ROUND(Meeuwkes!AG14 / IF(AND(COUNT(Meeuwkes!$C14:$O14,Meeuwkes!$U14:AG14) &lt;= 3, ISNUMBER($C147)), $C147, $E147) * 10, 3))</f>
        <v/>
      </c>
    </row>
    <row r="148" spans="1:34" ht="16.95" customHeight="1">
      <c r="A148" s="293" t="str">
        <f>IF(Meeuwkes!AM15=0, "", Meeuwkes!AM15)</f>
        <v/>
      </c>
      <c r="B148" s="351">
        <f>Meeuwkes!A15</f>
        <v>0</v>
      </c>
      <c r="C148" s="351" t="str">
        <f t="shared" si="14"/>
        <v/>
      </c>
      <c r="D148" s="351">
        <f>Meeuwkes!B15</f>
        <v>0</v>
      </c>
      <c r="E148" s="351">
        <f>Meeuwkes!T15</f>
        <v>0</v>
      </c>
      <c r="F148" s="297" t="str">
        <f>IF(Meeuwkes!AL15=0," ",SUM(H148:AG148))</f>
        <v xml:space="preserve"> </v>
      </c>
      <c r="G148" s="350"/>
      <c r="H148" s="299" t="str">
        <f>IF(Meeuwkes!C15="", "", ROUND(Meeuwkes!C15 / IF(AND(COUNT(Meeuwkes!$C15:C15) &lt;= 3, ISNUMBER($C148)), $C148, $D148) * 10, 3))</f>
        <v/>
      </c>
      <c r="I148" s="299" t="str">
        <f>IF(Meeuwkes!D15="", "", ROUND(Meeuwkes!D15 / IF(AND(COUNT(Meeuwkes!$C15:D15) &lt;= 3, ISNUMBER($C148)), $C148, $D148) * 10, 3))</f>
        <v/>
      </c>
      <c r="J148" s="299" t="str">
        <f>IF(Meeuwkes!E15="", "", ROUND(Meeuwkes!E15 / IF(AND(COUNT(Meeuwkes!$C15:E15) &lt;= 3, ISNUMBER($C148)), $C148, $D148) * 10, 3))</f>
        <v/>
      </c>
      <c r="K148" s="299" t="str">
        <f>IF(Meeuwkes!F15="", "", ROUND(Meeuwkes!F15 / IF(AND(COUNT(Meeuwkes!$C15:F15) &lt;= 3, ISNUMBER($C148)), $C148, $D148) * 10, 3))</f>
        <v/>
      </c>
      <c r="L148" s="299" t="str">
        <f>IF(Meeuwkes!G15="", "", ROUND(Meeuwkes!G15 / IF(AND(COUNT(Meeuwkes!$C15:G15) &lt;= 3, ISNUMBER($C148)), $C148, $D148) * 10, 3))</f>
        <v/>
      </c>
      <c r="M148" s="299" t="str">
        <f>IF(Meeuwkes!H15="", "", ROUND(Meeuwkes!H15 / IF(AND(COUNT(Meeuwkes!$C15:H15) &lt;= 3, ISNUMBER($C148)), $C148, $D148) * 10, 3))</f>
        <v/>
      </c>
      <c r="N148" s="299" t="str">
        <f>IF(Meeuwkes!I15="", "", ROUND(Meeuwkes!I15 / IF(AND(COUNT(Meeuwkes!$C15:I15) &lt;= 3, ISNUMBER($C148)), $C148, $D148) * 10, 3))</f>
        <v/>
      </c>
      <c r="O148" s="299" t="str">
        <f>IF(Meeuwkes!J15="", "", ROUND(Meeuwkes!J15 / IF(AND(COUNT(Meeuwkes!$C15:J15) &lt;= 3, ISNUMBER($C148)), $C148, $D148) * 10, 3))</f>
        <v/>
      </c>
      <c r="P148" s="299" t="str">
        <f>IF(Meeuwkes!K15="", "", ROUND(Meeuwkes!K15 / IF(AND(COUNT(Meeuwkes!$C15:K15) &lt;= 3, ISNUMBER($C148)), $C148, $D148) * 10, 3))</f>
        <v/>
      </c>
      <c r="Q148" s="299" t="str">
        <f>IF(Meeuwkes!L15="", "", ROUND(Meeuwkes!L15 / IF(AND(COUNT(Meeuwkes!$C15:L15) &lt;= 3, ISNUMBER($C148)), $C148, $D148) * 10, 3))</f>
        <v/>
      </c>
      <c r="R148" s="299" t="str">
        <f>IF(Meeuwkes!M15="", "", ROUND(Meeuwkes!M15 / IF(AND(COUNT(Meeuwkes!$C15:M15) &lt;= 3, ISNUMBER($C148)), $C148, $D148) * 10, 3))</f>
        <v/>
      </c>
      <c r="S148" s="299" t="str">
        <f>IF(Meeuwkes!N15="", "", ROUND(Meeuwkes!N15 / IF(AND(COUNT(Meeuwkes!$C15:N15) &lt;= 3, ISNUMBER($C148)), $C148, $D148) * 10, 3))</f>
        <v/>
      </c>
      <c r="T148" s="299" t="str">
        <f>IF(Meeuwkes!O15="", "", ROUND(Meeuwkes!O15 / IF(AND(COUNT(Meeuwkes!$C15:O15) &lt;= 3, ISNUMBER($C148)), $C148, $D148) * 10, 3))</f>
        <v/>
      </c>
      <c r="U148" s="299" t="str">
        <f>IF(Meeuwkes!U15="", "", ROUND(Meeuwkes!U15 / IF(AND(COUNT(Meeuwkes!$C15:$O15,Meeuwkes!$U15:U15) &lt;= 3, ISNUMBER($C148)), $C148, $E148) * 10, 3))</f>
        <v/>
      </c>
      <c r="V148" s="299" t="str">
        <f>IF(Meeuwkes!V15="", "", ROUND(Meeuwkes!V15 / IF(AND(COUNT(Meeuwkes!$C15:$O15,Meeuwkes!$U15:V15) &lt;= 3, ISNUMBER($C148)), $C148, $E148) * 10, 3))</f>
        <v/>
      </c>
      <c r="W148" s="299" t="str">
        <f>IF(Meeuwkes!W15="", "", ROUND(Meeuwkes!W15 / IF(AND(COUNT(Meeuwkes!$C15:$O15,Meeuwkes!$U15:W15) &lt;= 3, ISNUMBER($C148)), $C148, $E148) * 10, 3))</f>
        <v/>
      </c>
      <c r="X148" s="299" t="str">
        <f>IF(Meeuwkes!X15="", "", ROUND(Meeuwkes!X15 / IF(AND(COUNT(Meeuwkes!$C15:$O15,Meeuwkes!$U15:X15) &lt;= 3, ISNUMBER($C148)), $C148, $E148) * 10, 3))</f>
        <v/>
      </c>
      <c r="Y148" s="299" t="str">
        <f>IF(Meeuwkes!Y15="", "", ROUND(Meeuwkes!Y15 / IF(AND(COUNT(Meeuwkes!$C15:$O15,Meeuwkes!$U15:Y15) &lt;= 3, ISNUMBER($C148)), $C148, $E148) * 10, 3))</f>
        <v/>
      </c>
      <c r="Z148" s="299" t="str">
        <f>IF(Meeuwkes!Z15="", "", ROUND(Meeuwkes!Z15 / IF(AND(COUNT(Meeuwkes!$C15:$O15,Meeuwkes!$U15:Z15) &lt;= 3, ISNUMBER($C148)), $C148, $E148) * 10, 3))</f>
        <v/>
      </c>
      <c r="AA148" s="299" t="str">
        <f>IF(Meeuwkes!AA15="", "", ROUND(Meeuwkes!AA15 / IF(AND(COUNT(Meeuwkes!$C15:$O15,Meeuwkes!$U15:AA15) &lt;= 3, ISNUMBER($C148)), $C148, $E148) * 10, 3))</f>
        <v/>
      </c>
      <c r="AB148" s="299" t="str">
        <f>IF(Meeuwkes!AB15="", "", ROUND(Meeuwkes!AB15 / IF(AND(COUNT(Meeuwkes!$C15:$O15,Meeuwkes!$U15:AB15) &lt;= 3, ISNUMBER($C148)), $C148, $E148) * 10, 3))</f>
        <v/>
      </c>
      <c r="AC148" s="299" t="str">
        <f>IF(Meeuwkes!AC15="", "", ROUND(Meeuwkes!AC15 / IF(AND(COUNT(Meeuwkes!$C15:$O15,Meeuwkes!$U15:AC15) &lt;= 3, ISNUMBER($C148)), $C148, $E148) * 10, 3))</f>
        <v/>
      </c>
      <c r="AD148" s="299" t="str">
        <f>IF(Meeuwkes!AD15="", "", ROUND(Meeuwkes!AD15 / IF(AND(COUNT(Meeuwkes!$C15:$O15,Meeuwkes!$U15:AD15) &lt;= 3, ISNUMBER($C148)), $C148, $E148) * 10, 3))</f>
        <v/>
      </c>
      <c r="AE148" s="299" t="str">
        <f>IF(Meeuwkes!AE15="", "", ROUND(Meeuwkes!AE15 / IF(AND(COUNT(Meeuwkes!$C15:$O15,Meeuwkes!$U15:AE15) &lt;= 3, ISNUMBER($C148)), $C148, $E148) * 10, 3))</f>
        <v/>
      </c>
      <c r="AF148" s="299" t="str">
        <f>IF(Meeuwkes!AF15="", "", ROUND(Meeuwkes!AF15 / IF(AND(COUNT(Meeuwkes!$C15:$O15,Meeuwkes!$U15:AF15) &lt;= 3, ISNUMBER($C148)), $C148, $E148) * 10, 3))</f>
        <v/>
      </c>
      <c r="AG148" s="299" t="str">
        <f>IF(Meeuwkes!AG15="", "", ROUND(Meeuwkes!AG15 / IF(AND(COUNT(Meeuwkes!$C15:$O15,Meeuwkes!$U15:AG15) &lt;= 3, ISNUMBER($C148)), $C148, $E148) * 10, 3))</f>
        <v/>
      </c>
    </row>
    <row r="149" spans="1:34" ht="16.95" customHeight="1">
      <c r="A149" s="293" t="str">
        <f>IF(Meeuwkes!AM16=0, "", Meeuwkes!AM16)</f>
        <v/>
      </c>
      <c r="B149" s="304"/>
      <c r="C149" s="351" t="str">
        <f t="shared" si="14"/>
        <v/>
      </c>
      <c r="D149" s="351">
        <f>Meeuwkes!B16</f>
        <v>0</v>
      </c>
      <c r="E149" s="351">
        <f>Meeuwkes!T16</f>
        <v>0</v>
      </c>
      <c r="F149" s="297" t="str">
        <f>IF(Meeuwkes!AL16=0," ",SUM(H149:AG149))</f>
        <v xml:space="preserve"> </v>
      </c>
      <c r="G149" s="350"/>
      <c r="H149" s="299" t="str">
        <f>IF(Meeuwkes!C16="", "", ROUND(Meeuwkes!C16 / IF(AND(COUNT(Meeuwkes!$C16:C16) &lt;= 3, ISNUMBER($C149)), $C149, $D149) * 10, 3))</f>
        <v/>
      </c>
      <c r="I149" s="299" t="str">
        <f>IF(Meeuwkes!D16="", "", ROUND(Meeuwkes!D16 / IF(AND(COUNT(Meeuwkes!$C16:D16) &lt;= 3, ISNUMBER($C149)), $C149, $D149) * 10, 3))</f>
        <v/>
      </c>
      <c r="J149" s="299" t="str">
        <f>IF(Meeuwkes!E16="", "", ROUND(Meeuwkes!E16 / IF(AND(COUNT(Meeuwkes!$C16:E16) &lt;= 3, ISNUMBER($C149)), $C149, $D149) * 10, 3))</f>
        <v/>
      </c>
      <c r="K149" s="299" t="str">
        <f>IF(Meeuwkes!F16="", "", ROUND(Meeuwkes!F16 / IF(AND(COUNT(Meeuwkes!$C16:F16) &lt;= 3, ISNUMBER($C149)), $C149, $D149) * 10, 3))</f>
        <v/>
      </c>
      <c r="L149" s="299" t="str">
        <f>IF(Meeuwkes!G16="", "", ROUND(Meeuwkes!G16 / IF(AND(COUNT(Meeuwkes!$C16:G16) &lt;= 3, ISNUMBER($C149)), $C149, $D149) * 10, 3))</f>
        <v/>
      </c>
      <c r="M149" s="299" t="str">
        <f>IF(Meeuwkes!H16="", "", ROUND(Meeuwkes!H16 / IF(AND(COUNT(Meeuwkes!$C16:H16) &lt;= 3, ISNUMBER($C149)), $C149, $D149) * 10, 3))</f>
        <v/>
      </c>
      <c r="N149" s="299" t="str">
        <f>IF(Meeuwkes!I16="", "", ROUND(Meeuwkes!I16 / IF(AND(COUNT(Meeuwkes!$C16:I16) &lt;= 3, ISNUMBER($C149)), $C149, $D149) * 10, 3))</f>
        <v/>
      </c>
      <c r="O149" s="299" t="str">
        <f>IF(Meeuwkes!J16="", "", ROUND(Meeuwkes!J16 / IF(AND(COUNT(Meeuwkes!$C16:J16) &lt;= 3, ISNUMBER($C149)), $C149, $D149) * 10, 3))</f>
        <v/>
      </c>
      <c r="P149" s="299" t="str">
        <f>IF(Meeuwkes!K16="", "", ROUND(Meeuwkes!K16 / IF(AND(COUNT(Meeuwkes!$C16:K16) &lt;= 3, ISNUMBER($C149)), $C149, $D149) * 10, 3))</f>
        <v/>
      </c>
      <c r="Q149" s="299" t="str">
        <f>IF(Meeuwkes!L16="", "", ROUND(Meeuwkes!L16 / IF(AND(COUNT(Meeuwkes!$C16:L16) &lt;= 3, ISNUMBER($C149)), $C149, $D149) * 10, 3))</f>
        <v/>
      </c>
      <c r="R149" s="299" t="str">
        <f>IF(Meeuwkes!M16="", "", ROUND(Meeuwkes!M16 / IF(AND(COUNT(Meeuwkes!$C16:M16) &lt;= 3, ISNUMBER($C149)), $C149, $D149) * 10, 3))</f>
        <v/>
      </c>
      <c r="S149" s="299" t="str">
        <f>IF(Meeuwkes!N16="", "", ROUND(Meeuwkes!N16 / IF(AND(COUNT(Meeuwkes!$C16:N16) &lt;= 3, ISNUMBER($C149)), $C149, $D149) * 10, 3))</f>
        <v/>
      </c>
      <c r="T149" s="299" t="str">
        <f>IF(Meeuwkes!O16="", "", ROUND(Meeuwkes!O16 / IF(AND(COUNT(Meeuwkes!$C16:O16) &lt;= 3, ISNUMBER($C149)), $C149, $D149) * 10, 3))</f>
        <v/>
      </c>
      <c r="U149" s="299" t="str">
        <f>IF(Meeuwkes!U16="", "", ROUND(Meeuwkes!U16 / IF(AND(COUNT(Meeuwkes!$C16:$O16,Meeuwkes!$U16:U16) &lt;= 3, ISNUMBER($C149)), $C149, $E149) * 10, 3))</f>
        <v/>
      </c>
      <c r="V149" s="299" t="str">
        <f>IF(Meeuwkes!V16="", "", ROUND(Meeuwkes!V16 / IF(AND(COUNT(Meeuwkes!$C16:$O16,Meeuwkes!$U16:V16) &lt;= 3, ISNUMBER($C149)), $C149, $E149) * 10, 3))</f>
        <v/>
      </c>
      <c r="W149" s="299" t="str">
        <f>IF(Meeuwkes!W16="", "", ROUND(Meeuwkes!W16 / IF(AND(COUNT(Meeuwkes!$C16:$O16,Meeuwkes!$U16:W16) &lt;= 3, ISNUMBER($C149)), $C149, $E149) * 10, 3))</f>
        <v/>
      </c>
      <c r="X149" s="299" t="str">
        <f>IF(Meeuwkes!X16="", "", ROUND(Meeuwkes!X16 / IF(AND(COUNT(Meeuwkes!$C16:$O16,Meeuwkes!$U16:X16) &lt;= 3, ISNUMBER($C149)), $C149, $E149) * 10, 3))</f>
        <v/>
      </c>
      <c r="Y149" s="299" t="str">
        <f>IF(Meeuwkes!Y16="", "", ROUND(Meeuwkes!Y16 / IF(AND(COUNT(Meeuwkes!$C16:$O16,Meeuwkes!$U16:Y16) &lt;= 3, ISNUMBER($C149)), $C149, $E149) * 10, 3))</f>
        <v/>
      </c>
      <c r="Z149" s="299" t="str">
        <f>IF(Meeuwkes!Z16="", "", ROUND(Meeuwkes!Z16 / IF(AND(COUNT(Meeuwkes!$C16:$O16,Meeuwkes!$U16:Z16) &lt;= 3, ISNUMBER($C149)), $C149, $E149) * 10, 3))</f>
        <v/>
      </c>
      <c r="AA149" s="299" t="str">
        <f>IF(Meeuwkes!AA16="", "", ROUND(Meeuwkes!AA16 / IF(AND(COUNT(Meeuwkes!$C16:$O16,Meeuwkes!$U16:AA16) &lt;= 3, ISNUMBER($C149)), $C149, $E149) * 10, 3))</f>
        <v/>
      </c>
      <c r="AB149" s="299" t="str">
        <f>IF(Meeuwkes!AB16="", "", ROUND(Meeuwkes!AB16 / IF(AND(COUNT(Meeuwkes!$C16:$O16,Meeuwkes!$U16:AB16) &lt;= 3, ISNUMBER($C149)), $C149, $E149) * 10, 3))</f>
        <v/>
      </c>
      <c r="AC149" s="299" t="str">
        <f>IF(Meeuwkes!AC16="", "", ROUND(Meeuwkes!AC16 / IF(AND(COUNT(Meeuwkes!$C16:$O16,Meeuwkes!$U16:AC16) &lt;= 3, ISNUMBER($C149)), $C149, $E149) * 10, 3))</f>
        <v/>
      </c>
      <c r="AD149" s="299" t="str">
        <f>IF(Meeuwkes!AD16="", "", ROUND(Meeuwkes!AD16 / IF(AND(COUNT(Meeuwkes!$C16:$O16,Meeuwkes!$U16:AD16) &lt;= 3, ISNUMBER($C149)), $C149, $E149) * 10, 3))</f>
        <v/>
      </c>
      <c r="AE149" s="299" t="str">
        <f>IF(Meeuwkes!AE16="", "", ROUND(Meeuwkes!AE16 / IF(AND(COUNT(Meeuwkes!$C16:$O16,Meeuwkes!$U16:AE16) &lt;= 3, ISNUMBER($C149)), $C149, $E149) * 10, 3))</f>
        <v/>
      </c>
      <c r="AF149" s="299" t="str">
        <f>IF(Meeuwkes!AF16="", "", ROUND(Meeuwkes!AF16 / IF(AND(COUNT(Meeuwkes!$C16:$O16,Meeuwkes!$U16:AF16) &lt;= 3, ISNUMBER($C149)), $C149, $E149) * 10, 3))</f>
        <v/>
      </c>
      <c r="AG149" s="299" t="str">
        <f>IF(Meeuwkes!AG16="", "", ROUND(Meeuwkes!AG16 / IF(AND(COUNT(Meeuwkes!$C16:$O16,Meeuwkes!$U16:AG16) &lt;= 3, ISNUMBER($C149)), $C149, $E149) * 10, 3))</f>
        <v/>
      </c>
    </row>
    <row r="150" spans="1:34" ht="16.95" customHeight="1">
      <c r="A150" s="293" t="str">
        <f>IF(Meeuwkes!AM17=0, "", Meeuwkes!AM17)</f>
        <v/>
      </c>
      <c r="B150" s="304"/>
      <c r="C150" s="351" t="str">
        <f t="shared" si="14"/>
        <v/>
      </c>
      <c r="D150" s="351">
        <f>Meeuwkes!B17</f>
        <v>0</v>
      </c>
      <c r="E150" s="351">
        <f>Meeuwkes!T17</f>
        <v>0</v>
      </c>
      <c r="F150" s="297" t="str">
        <f>IF(Meeuwkes!AL17=0," ",SUM(H150:AG150))</f>
        <v xml:space="preserve"> </v>
      </c>
      <c r="G150" s="350"/>
      <c r="H150" s="299" t="str">
        <f>IF(Meeuwkes!C17="", "", ROUND(Meeuwkes!C17 / IF(AND(COUNT(Meeuwkes!$C17:C17) &lt;= 3, ISNUMBER($C150)), $C150, $D150) * 10, 3))</f>
        <v/>
      </c>
      <c r="I150" s="299" t="str">
        <f>IF(Meeuwkes!D17="", "", ROUND(Meeuwkes!D17 / IF(AND(COUNT(Meeuwkes!$C17:D17) &lt;= 3, ISNUMBER($C150)), $C150, $D150) * 10, 3))</f>
        <v/>
      </c>
      <c r="J150" s="299" t="str">
        <f>IF(Meeuwkes!E17="", "", ROUND(Meeuwkes!E17 / IF(AND(COUNT(Meeuwkes!$C17:E17) &lt;= 3, ISNUMBER($C150)), $C150, $D150) * 10, 3))</f>
        <v/>
      </c>
      <c r="K150" s="299" t="str">
        <f>IF(Meeuwkes!F17="", "", ROUND(Meeuwkes!F17 / IF(AND(COUNT(Meeuwkes!$C17:F17) &lt;= 3, ISNUMBER($C150)), $C150, $D150) * 10, 3))</f>
        <v/>
      </c>
      <c r="L150" s="299" t="str">
        <f>IF(Meeuwkes!G17="", "", ROUND(Meeuwkes!G17 / IF(AND(COUNT(Meeuwkes!$C17:G17) &lt;= 3, ISNUMBER($C150)), $C150, $D150) * 10, 3))</f>
        <v/>
      </c>
      <c r="M150" s="299" t="str">
        <f>IF(Meeuwkes!H17="", "", ROUND(Meeuwkes!H17 / IF(AND(COUNT(Meeuwkes!$C17:H17) &lt;= 3, ISNUMBER($C150)), $C150, $D150) * 10, 3))</f>
        <v/>
      </c>
      <c r="N150" s="299" t="str">
        <f>IF(Meeuwkes!I17="", "", ROUND(Meeuwkes!I17 / IF(AND(COUNT(Meeuwkes!$C17:I17) &lt;= 3, ISNUMBER($C150)), $C150, $D150) * 10, 3))</f>
        <v/>
      </c>
      <c r="O150" s="299" t="str">
        <f>IF(Meeuwkes!J17="", "", ROUND(Meeuwkes!J17 / IF(AND(COUNT(Meeuwkes!$C17:J17) &lt;= 3, ISNUMBER($C150)), $C150, $D150) * 10, 3))</f>
        <v/>
      </c>
      <c r="P150" s="299" t="str">
        <f>IF(Meeuwkes!K17="", "", ROUND(Meeuwkes!K17 / IF(AND(COUNT(Meeuwkes!$C17:K17) &lt;= 3, ISNUMBER($C150)), $C150, $D150) * 10, 3))</f>
        <v/>
      </c>
      <c r="Q150" s="299" t="str">
        <f>IF(Meeuwkes!L17="", "", ROUND(Meeuwkes!L17 / IF(AND(COUNT(Meeuwkes!$C17:L17) &lt;= 3, ISNUMBER($C150)), $C150, $D150) * 10, 3))</f>
        <v/>
      </c>
      <c r="R150" s="299" t="str">
        <f>IF(Meeuwkes!M17="", "", ROUND(Meeuwkes!M17 / IF(AND(COUNT(Meeuwkes!$C17:M17) &lt;= 3, ISNUMBER($C150)), $C150, $D150) * 10, 3))</f>
        <v/>
      </c>
      <c r="S150" s="299" t="str">
        <f>IF(Meeuwkes!N17="", "", ROUND(Meeuwkes!N17 / IF(AND(COUNT(Meeuwkes!$C17:N17) &lt;= 3, ISNUMBER($C150)), $C150, $D150) * 10, 3))</f>
        <v/>
      </c>
      <c r="T150" s="299" t="str">
        <f>IF(Meeuwkes!O17="", "", ROUND(Meeuwkes!O17 / IF(AND(COUNT(Meeuwkes!$C17:O17) &lt;= 3, ISNUMBER($C150)), $C150, $D150) * 10, 3))</f>
        <v/>
      </c>
      <c r="U150" s="299" t="str">
        <f>IF(Meeuwkes!U17="", "", ROUND(Meeuwkes!U17 / IF(AND(COUNT(Meeuwkes!$C17:$O17,Meeuwkes!$U17:U17) &lt;= 3, ISNUMBER($C150)), $C150, $E150) * 10, 3))</f>
        <v/>
      </c>
      <c r="V150" s="299" t="str">
        <f>IF(Meeuwkes!V17="", "", ROUND(Meeuwkes!V17 / IF(AND(COUNT(Meeuwkes!$C17:$O17,Meeuwkes!$U17:V17) &lt;= 3, ISNUMBER($C150)), $C150, $E150) * 10, 3))</f>
        <v/>
      </c>
      <c r="W150" s="299" t="str">
        <f>IF(Meeuwkes!W17="", "", ROUND(Meeuwkes!W17 / IF(AND(COUNT(Meeuwkes!$C17:$O17,Meeuwkes!$U17:W17) &lt;= 3, ISNUMBER($C150)), $C150, $E150) * 10, 3))</f>
        <v/>
      </c>
      <c r="X150" s="299" t="str">
        <f>IF(Meeuwkes!X17="", "", ROUND(Meeuwkes!X17 / IF(AND(COUNT(Meeuwkes!$C17:$O17,Meeuwkes!$U17:X17) &lt;= 3, ISNUMBER($C150)), $C150, $E150) * 10, 3))</f>
        <v/>
      </c>
      <c r="Y150" s="299" t="str">
        <f>IF(Meeuwkes!Y17="", "", ROUND(Meeuwkes!Y17 / IF(AND(COUNT(Meeuwkes!$C17:$O17,Meeuwkes!$U17:Y17) &lt;= 3, ISNUMBER($C150)), $C150, $E150) * 10, 3))</f>
        <v/>
      </c>
      <c r="Z150" s="299" t="str">
        <f>IF(Meeuwkes!Z17="", "", ROUND(Meeuwkes!Z17 / IF(AND(COUNT(Meeuwkes!$C17:$O17,Meeuwkes!$U17:Z17) &lt;= 3, ISNUMBER($C150)), $C150, $E150) * 10, 3))</f>
        <v/>
      </c>
      <c r="AA150" s="299" t="str">
        <f>IF(Meeuwkes!AA17="", "", ROUND(Meeuwkes!AA17 / IF(AND(COUNT(Meeuwkes!$C17:$O17,Meeuwkes!$U17:AA17) &lt;= 3, ISNUMBER($C150)), $C150, $E150) * 10, 3))</f>
        <v/>
      </c>
      <c r="AB150" s="299" t="str">
        <f>IF(Meeuwkes!AB17="", "", ROUND(Meeuwkes!AB17 / IF(AND(COUNT(Meeuwkes!$C17:$O17,Meeuwkes!$U17:AB17) &lt;= 3, ISNUMBER($C150)), $C150, $E150) * 10, 3))</f>
        <v/>
      </c>
      <c r="AC150" s="299" t="str">
        <f>IF(Meeuwkes!AC17="", "", ROUND(Meeuwkes!AC17 / IF(AND(COUNT(Meeuwkes!$C17:$O17,Meeuwkes!$U17:AC17) &lt;= 3, ISNUMBER($C150)), $C150, $E150) * 10, 3))</f>
        <v/>
      </c>
      <c r="AD150" s="299" t="str">
        <f>IF(Meeuwkes!AD17="", "", ROUND(Meeuwkes!AD17 / IF(AND(COUNT(Meeuwkes!$C17:$O17,Meeuwkes!$U17:AD17) &lt;= 3, ISNUMBER($C150)), $C150, $E150) * 10, 3))</f>
        <v/>
      </c>
      <c r="AE150" s="299" t="str">
        <f>IF(Meeuwkes!AE17="", "", ROUND(Meeuwkes!AE17 / IF(AND(COUNT(Meeuwkes!$C17:$O17,Meeuwkes!$U17:AE17) &lt;= 3, ISNUMBER($C150)), $C150, $E150) * 10, 3))</f>
        <v/>
      </c>
      <c r="AF150" s="299" t="str">
        <f>IF(Meeuwkes!AF17="", "", ROUND(Meeuwkes!AF17 / IF(AND(COUNT(Meeuwkes!$C17:$O17,Meeuwkes!$U17:AF17) &lt;= 3, ISNUMBER($C150)), $C150, $E150) * 10, 3))</f>
        <v/>
      </c>
      <c r="AG150" s="299" t="str">
        <f>IF(Meeuwkes!AG17="", "", ROUND(Meeuwkes!AG17 / IF(AND(COUNT(Meeuwkes!$C17:$O17,Meeuwkes!$U17:AG17) &lt;= 3, ISNUMBER($C150)), $C150, $E150) * 10, 3))</f>
        <v/>
      </c>
    </row>
    <row r="151" spans="1:34" ht="16.95" customHeight="1">
      <c r="A151" s="293" t="str">
        <f>IF(Meeuwkes!AM18=0, "", Meeuwkes!AM18)</f>
        <v/>
      </c>
      <c r="B151" s="304"/>
      <c r="C151" s="351" t="str">
        <f t="shared" si="14"/>
        <v/>
      </c>
      <c r="D151" s="351">
        <f>Meeuwkes!B18</f>
        <v>0</v>
      </c>
      <c r="E151" s="351">
        <f>Meeuwkes!T18</f>
        <v>0</v>
      </c>
      <c r="F151" s="297" t="str">
        <f>IF(Meeuwkes!AL18=0," ",SUM(H151:AG151))</f>
        <v xml:space="preserve"> </v>
      </c>
      <c r="G151" s="350"/>
      <c r="H151" s="299" t="str">
        <f>IF(Meeuwkes!C18="", "", ROUND(Meeuwkes!C18 / IF(AND(COUNT(Meeuwkes!$C18:C18) &lt;= 3, ISNUMBER($C151)), $C151, $D151) * 10, 3))</f>
        <v/>
      </c>
      <c r="I151" s="299" t="str">
        <f>IF(Meeuwkes!D18="", "", ROUND(Meeuwkes!D18 / IF(AND(COUNT(Meeuwkes!$C18:D18) &lt;= 3, ISNUMBER($C151)), $C151, $D151) * 10, 3))</f>
        <v/>
      </c>
      <c r="J151" s="299" t="str">
        <f>IF(Meeuwkes!E18="", "", ROUND(Meeuwkes!E18 / IF(AND(COUNT(Meeuwkes!$C18:E18) &lt;= 3, ISNUMBER($C151)), $C151, $D151) * 10, 3))</f>
        <v/>
      </c>
      <c r="K151" s="299" t="str">
        <f>IF(Meeuwkes!F18="", "", ROUND(Meeuwkes!F18 / IF(AND(COUNT(Meeuwkes!$C18:F18) &lt;= 3, ISNUMBER($C151)), $C151, $D151) * 10, 3))</f>
        <v/>
      </c>
      <c r="L151" s="299" t="str">
        <f>IF(Meeuwkes!G18="", "", ROUND(Meeuwkes!G18 / IF(AND(COUNT(Meeuwkes!$C18:G18) &lt;= 3, ISNUMBER($C151)), $C151, $D151) * 10, 3))</f>
        <v/>
      </c>
      <c r="M151" s="299" t="str">
        <f>IF(Meeuwkes!H18="", "", ROUND(Meeuwkes!H18 / IF(AND(COUNT(Meeuwkes!$C18:H18) &lt;= 3, ISNUMBER($C151)), $C151, $D151) * 10, 3))</f>
        <v/>
      </c>
      <c r="N151" s="299" t="str">
        <f>IF(Meeuwkes!I18="", "", ROUND(Meeuwkes!I18 / IF(AND(COUNT(Meeuwkes!$C18:I18) &lt;= 3, ISNUMBER($C151)), $C151, $D151) * 10, 3))</f>
        <v/>
      </c>
      <c r="O151" s="299" t="str">
        <f>IF(Meeuwkes!J18="", "", ROUND(Meeuwkes!J18 / IF(AND(COUNT(Meeuwkes!$C18:J18) &lt;= 3, ISNUMBER($C151)), $C151, $D151) * 10, 3))</f>
        <v/>
      </c>
      <c r="P151" s="299" t="str">
        <f>IF(Meeuwkes!K18="", "", ROUND(Meeuwkes!K18 / IF(AND(COUNT(Meeuwkes!$C18:K18) &lt;= 3, ISNUMBER($C151)), $C151, $D151) * 10, 3))</f>
        <v/>
      </c>
      <c r="Q151" s="299" t="str">
        <f>IF(Meeuwkes!L18="", "", ROUND(Meeuwkes!L18 / IF(AND(COUNT(Meeuwkes!$C18:L18) &lt;= 3, ISNUMBER($C151)), $C151, $D151) * 10, 3))</f>
        <v/>
      </c>
      <c r="R151" s="299" t="str">
        <f>IF(Meeuwkes!M18="", "", ROUND(Meeuwkes!M18 / IF(AND(COUNT(Meeuwkes!$C18:M18) &lt;= 3, ISNUMBER($C151)), $C151, $D151) * 10, 3))</f>
        <v/>
      </c>
      <c r="S151" s="299" t="str">
        <f>IF(Meeuwkes!N18="", "", ROUND(Meeuwkes!N18 / IF(AND(COUNT(Meeuwkes!$C18:N18) &lt;= 3, ISNUMBER($C151)), $C151, $D151) * 10, 3))</f>
        <v/>
      </c>
      <c r="T151" s="299" t="str">
        <f>IF(Meeuwkes!O18="", "", ROUND(Meeuwkes!O18 / IF(AND(COUNT(Meeuwkes!$C18:O18) &lt;= 3, ISNUMBER($C151)), $C151, $D151) * 10, 3))</f>
        <v/>
      </c>
      <c r="U151" s="299" t="str">
        <f>IF(Meeuwkes!U18="", "", ROUND(Meeuwkes!U18 / IF(AND(COUNT(Meeuwkes!$C18:$O18,Meeuwkes!$U18:U18) &lt;= 3, ISNUMBER($C151)), $C151, $E151) * 10, 3))</f>
        <v/>
      </c>
      <c r="V151" s="299" t="str">
        <f>IF(Meeuwkes!V18="", "", ROUND(Meeuwkes!V18 / IF(AND(COUNT(Meeuwkes!$C18:$O18,Meeuwkes!$U18:V18) &lt;= 3, ISNUMBER($C151)), $C151, $E151) * 10, 3))</f>
        <v/>
      </c>
      <c r="W151" s="299" t="str">
        <f>IF(Meeuwkes!W18="", "", ROUND(Meeuwkes!W18 / IF(AND(COUNT(Meeuwkes!$C18:$O18,Meeuwkes!$U18:W18) &lt;= 3, ISNUMBER($C151)), $C151, $E151) * 10, 3))</f>
        <v/>
      </c>
      <c r="X151" s="299" t="str">
        <f>IF(Meeuwkes!X18="", "", ROUND(Meeuwkes!X18 / IF(AND(COUNT(Meeuwkes!$C18:$O18,Meeuwkes!$U18:X18) &lt;= 3, ISNUMBER($C151)), $C151, $E151) * 10, 3))</f>
        <v/>
      </c>
      <c r="Y151" s="299" t="str">
        <f>IF(Meeuwkes!Y18="", "", ROUND(Meeuwkes!Y18 / IF(AND(COUNT(Meeuwkes!$C18:$O18,Meeuwkes!$U18:Y18) &lt;= 3, ISNUMBER($C151)), $C151, $E151) * 10, 3))</f>
        <v/>
      </c>
      <c r="Z151" s="299" t="str">
        <f>IF(Meeuwkes!Z18="", "", ROUND(Meeuwkes!Z18 / IF(AND(COUNT(Meeuwkes!$C18:$O18,Meeuwkes!$U18:Z18) &lt;= 3, ISNUMBER($C151)), $C151, $E151) * 10, 3))</f>
        <v/>
      </c>
      <c r="AA151" s="299" t="str">
        <f>IF(Meeuwkes!AA18="", "", ROUND(Meeuwkes!AA18 / IF(AND(COUNT(Meeuwkes!$C18:$O18,Meeuwkes!$U18:AA18) &lt;= 3, ISNUMBER($C151)), $C151, $E151) * 10, 3))</f>
        <v/>
      </c>
      <c r="AB151" s="299" t="str">
        <f>IF(Meeuwkes!AB18="", "", ROUND(Meeuwkes!AB18 / IF(AND(COUNT(Meeuwkes!$C18:$O18,Meeuwkes!$U18:AB18) &lt;= 3, ISNUMBER($C151)), $C151, $E151) * 10, 3))</f>
        <v/>
      </c>
      <c r="AC151" s="299" t="str">
        <f>IF(Meeuwkes!AC18="", "", ROUND(Meeuwkes!AC18 / IF(AND(COUNT(Meeuwkes!$C18:$O18,Meeuwkes!$U18:AC18) &lt;= 3, ISNUMBER($C151)), $C151, $E151) * 10, 3))</f>
        <v/>
      </c>
      <c r="AD151" s="299" t="str">
        <f>IF(Meeuwkes!AD18="", "", ROUND(Meeuwkes!AD18 / IF(AND(COUNT(Meeuwkes!$C18:$O18,Meeuwkes!$U18:AD18) &lt;= 3, ISNUMBER($C151)), $C151, $E151) * 10, 3))</f>
        <v/>
      </c>
      <c r="AE151" s="299" t="str">
        <f>IF(Meeuwkes!AE18="", "", ROUND(Meeuwkes!AE18 / IF(AND(COUNT(Meeuwkes!$C18:$O18,Meeuwkes!$U18:AE18) &lt;= 3, ISNUMBER($C151)), $C151, $E151) * 10, 3))</f>
        <v/>
      </c>
      <c r="AF151" s="299" t="str">
        <f>IF(Meeuwkes!AF18="", "", ROUND(Meeuwkes!AF18 / IF(AND(COUNT(Meeuwkes!$C18:$O18,Meeuwkes!$U18:AF18) &lt;= 3, ISNUMBER($C151)), $C151, $E151) * 10, 3))</f>
        <v/>
      </c>
      <c r="AG151" s="299" t="str">
        <f>IF(Meeuwkes!AG18="", "", ROUND(Meeuwkes!AG18 / IF(AND(COUNT(Meeuwkes!$C18:$O18,Meeuwkes!$U18:AG18) &lt;= 3, ISNUMBER($C151)), $C151, $E151) * 10, 3))</f>
        <v/>
      </c>
    </row>
    <row r="152" spans="1:34" ht="22.2" customHeight="1">
      <c r="A152" s="352"/>
      <c r="B152" s="329"/>
      <c r="C152" s="329"/>
      <c r="D152" s="329"/>
      <c r="E152" s="329"/>
      <c r="F152" s="380" t="str">
        <f>B136</f>
        <v>REBELSE MEEUWKES</v>
      </c>
      <c r="G152" s="350"/>
      <c r="H152" s="385">
        <f t="shared" ref="H152:AG152" si="15">IF(SUM(H137:H151)=0, "", SUM(H137:H151))</f>
        <v>57.183999999999997</v>
      </c>
      <c r="I152" s="385">
        <f t="shared" si="15"/>
        <v>54.216000000000001</v>
      </c>
      <c r="J152" s="385">
        <f t="shared" si="15"/>
        <v>52.750999999999998</v>
      </c>
      <c r="K152" s="385">
        <f t="shared" si="15"/>
        <v>51.398000000000003</v>
      </c>
      <c r="L152" s="385">
        <f t="shared" si="15"/>
        <v>63.960999999999999</v>
      </c>
      <c r="M152" s="385">
        <f t="shared" si="15"/>
        <v>50.349000000000004</v>
      </c>
      <c r="N152" s="385">
        <f t="shared" si="15"/>
        <v>53.847000000000008</v>
      </c>
      <c r="O152" s="385">
        <f t="shared" si="15"/>
        <v>57.377000000000002</v>
      </c>
      <c r="P152" s="385" t="str">
        <f t="shared" si="15"/>
        <v/>
      </c>
      <c r="Q152" s="385" t="str">
        <f t="shared" si="15"/>
        <v/>
      </c>
      <c r="R152" s="385" t="str">
        <f t="shared" si="15"/>
        <v/>
      </c>
      <c r="S152" s="385" t="str">
        <f t="shared" si="15"/>
        <v/>
      </c>
      <c r="T152" s="385" t="str">
        <f t="shared" si="15"/>
        <v/>
      </c>
      <c r="U152" s="385" t="str">
        <f t="shared" si="15"/>
        <v/>
      </c>
      <c r="V152" s="385" t="str">
        <f t="shared" si="15"/>
        <v/>
      </c>
      <c r="W152" s="385" t="str">
        <f t="shared" si="15"/>
        <v/>
      </c>
      <c r="X152" s="385" t="str">
        <f t="shared" si="15"/>
        <v/>
      </c>
      <c r="Y152" s="385" t="str">
        <f t="shared" si="15"/>
        <v/>
      </c>
      <c r="Z152" s="385" t="str">
        <f t="shared" si="15"/>
        <v/>
      </c>
      <c r="AA152" s="385" t="str">
        <f t="shared" si="15"/>
        <v/>
      </c>
      <c r="AB152" s="385" t="str">
        <f t="shared" si="15"/>
        <v/>
      </c>
      <c r="AC152" s="385" t="str">
        <f t="shared" si="15"/>
        <v/>
      </c>
      <c r="AD152" s="385" t="str">
        <f t="shared" si="15"/>
        <v/>
      </c>
      <c r="AE152" s="385" t="str">
        <f t="shared" si="15"/>
        <v/>
      </c>
      <c r="AF152" s="385" t="str">
        <f t="shared" si="15"/>
        <v/>
      </c>
      <c r="AG152" s="385" t="str">
        <f t="shared" si="15"/>
        <v/>
      </c>
    </row>
    <row r="153" spans="1:34" s="187" customFormat="1" ht="16.95" customHeight="1">
      <c r="A153" s="355"/>
      <c r="B153" s="314">
        <f>ROWS(B137:B151)</f>
        <v>15</v>
      </c>
      <c r="C153" s="356"/>
      <c r="D153" s="356"/>
      <c r="E153" s="356"/>
      <c r="F153" s="316">
        <f>SUM(F135:F148)</f>
        <v>441.08300000000003</v>
      </c>
      <c r="G153" s="386" t="str">
        <f>B136</f>
        <v>REBELSE MEEUWKES</v>
      </c>
      <c r="H153" s="318">
        <f>IF(SUM(H137:H151)=0, "", SUM(H137:H151))</f>
        <v>57.183999999999997</v>
      </c>
      <c r="I153" s="318">
        <f>IF(I152="", "", ROUND(SUM($H152:I152), 3))</f>
        <v>111.4</v>
      </c>
      <c r="J153" s="318">
        <f>IF(J152="", "", ROUND(SUM($H152:J152), 3))</f>
        <v>164.15100000000001</v>
      </c>
      <c r="K153" s="318">
        <f>IF(K152="", "", ROUND(SUM($H152:K152), 3))</f>
        <v>215.54900000000001</v>
      </c>
      <c r="L153" s="318">
        <f>IF(L152="", "", ROUND(SUM($H152:L152), 3))</f>
        <v>279.51</v>
      </c>
      <c r="M153" s="318">
        <f>IF(M152="", "", ROUND(SUM($H152:M152), 3))</f>
        <v>329.85899999999998</v>
      </c>
      <c r="N153" s="318">
        <f>IF(N152="", "", ROUND(SUM($H152:N152), 3))</f>
        <v>383.70600000000002</v>
      </c>
      <c r="O153" s="318">
        <f>IF(O152="", "", ROUND(SUM($H152:O152), 3))</f>
        <v>441.08300000000003</v>
      </c>
      <c r="P153" s="318" t="str">
        <f>IF(P152="", "", ROUND(SUM($H152:P152), 3))</f>
        <v/>
      </c>
      <c r="Q153" s="318" t="str">
        <f>IF(Q152="", "", ROUND(SUM($H152:Q152), 3))</f>
        <v/>
      </c>
      <c r="R153" s="318" t="str">
        <f>IF(R152="", "", ROUND(SUM($H152:R152), 3))</f>
        <v/>
      </c>
      <c r="S153" s="318" t="str">
        <f>IF(S152="", "", ROUND(SUM($H152:S152), 3))</f>
        <v/>
      </c>
      <c r="T153" s="318" t="str">
        <f>IF(T152="", "", ROUND(SUM($H152:T152), 3))</f>
        <v/>
      </c>
      <c r="U153" s="318" t="str">
        <f>IF(U152="", "", ROUND(SUM($H152:U152), 3))</f>
        <v/>
      </c>
      <c r="V153" s="318" t="str">
        <f>IF(V152="", "", ROUND(SUM($H152:V152), 3))</f>
        <v/>
      </c>
      <c r="W153" s="318" t="str">
        <f>IF(W152="", "", ROUND(SUM($H152:W152), 3))</f>
        <v/>
      </c>
      <c r="X153" s="318" t="str">
        <f>IF(X152="", "", ROUND(SUM($H152:X152), 3))</f>
        <v/>
      </c>
      <c r="Y153" s="318" t="str">
        <f>IF(Y152="", "", ROUND(SUM($H152:Y152), 3))</f>
        <v/>
      </c>
      <c r="Z153" s="318" t="str">
        <f>IF(Z152="", "", ROUND(SUM($H152:Z152), 3))</f>
        <v/>
      </c>
      <c r="AA153" s="318" t="str">
        <f>IF(AA152="", "", ROUND(SUM($H152:AA152), 3))</f>
        <v/>
      </c>
      <c r="AB153" s="318" t="str">
        <f>IF(AB152="", "", ROUND(SUM($H152:AB152), 3))</f>
        <v/>
      </c>
      <c r="AC153" s="318" t="str">
        <f>IF(AC152="", "", ROUND(SUM($H152:AC152), 3))</f>
        <v/>
      </c>
      <c r="AD153" s="318" t="str">
        <f>IF(AD152="", "", ROUND(SUM($H152:AD152), 3))</f>
        <v/>
      </c>
      <c r="AE153" s="318" t="str">
        <f>IF(AE152="", "", ROUND(SUM($H152:AE152), 3))</f>
        <v/>
      </c>
      <c r="AF153" s="318" t="str">
        <f>IF(AF152="", "", ROUND(SUM($H152:AF152), 3))</f>
        <v/>
      </c>
      <c r="AG153" s="318" t="str">
        <f>IF(AG152="", "", ROUND(SUM($H152:AG152), 3))</f>
        <v/>
      </c>
    </row>
    <row r="154" spans="1:34" ht="25.2" customHeight="1">
      <c r="A154" s="352"/>
      <c r="B154" s="329"/>
      <c r="C154" s="329"/>
      <c r="D154" s="329"/>
      <c r="E154" s="329"/>
      <c r="F154" s="359"/>
      <c r="G154" s="350"/>
      <c r="H154" s="359"/>
      <c r="I154" s="359"/>
      <c r="J154" s="359"/>
      <c r="K154" s="35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29"/>
      <c r="Y154" s="329"/>
      <c r="Z154" s="329"/>
      <c r="AA154" s="329"/>
      <c r="AB154" s="329"/>
      <c r="AC154" s="329"/>
      <c r="AD154" s="329"/>
      <c r="AE154" s="329"/>
      <c r="AF154" s="329"/>
      <c r="AG154" s="329"/>
    </row>
    <row r="155" spans="1:34" s="327" customFormat="1" ht="19.95" customHeight="1">
      <c r="A155" s="345"/>
      <c r="B155" s="321" t="s">
        <v>30</v>
      </c>
      <c r="C155" s="322"/>
      <c r="D155" s="322"/>
      <c r="E155" s="322"/>
      <c r="F155" s="347"/>
      <c r="G155" s="348"/>
      <c r="H155" s="345">
        <v>1</v>
      </c>
      <c r="I155" s="345">
        <v>2</v>
      </c>
      <c r="J155" s="345">
        <v>3</v>
      </c>
      <c r="K155" s="345">
        <v>4</v>
      </c>
      <c r="L155" s="349">
        <v>5</v>
      </c>
      <c r="M155" s="345">
        <v>6</v>
      </c>
      <c r="N155" s="345">
        <v>7</v>
      </c>
      <c r="O155" s="345">
        <v>8</v>
      </c>
      <c r="P155" s="345">
        <v>9</v>
      </c>
      <c r="Q155" s="345">
        <v>10</v>
      </c>
      <c r="R155" s="345">
        <v>11</v>
      </c>
      <c r="S155" s="345">
        <v>12</v>
      </c>
      <c r="T155" s="345">
        <v>13</v>
      </c>
      <c r="U155" s="345">
        <v>14</v>
      </c>
      <c r="V155" s="345">
        <v>15</v>
      </c>
      <c r="W155" s="345">
        <v>16</v>
      </c>
      <c r="X155" s="345">
        <v>17</v>
      </c>
      <c r="Y155" s="345">
        <v>18</v>
      </c>
      <c r="Z155" s="345">
        <v>19</v>
      </c>
      <c r="AA155" s="345">
        <v>20</v>
      </c>
      <c r="AB155" s="345">
        <v>21</v>
      </c>
      <c r="AC155" s="345">
        <v>22</v>
      </c>
      <c r="AD155" s="345">
        <v>23</v>
      </c>
      <c r="AE155" s="345">
        <v>24</v>
      </c>
      <c r="AF155" s="345">
        <v>25</v>
      </c>
      <c r="AG155" s="345">
        <v>26</v>
      </c>
    </row>
    <row r="156" spans="1:34" ht="16.95" customHeight="1">
      <c r="A156" s="293">
        <f>IF(Rooiebal1!AM4=0, "", Rooiebal1!AM4)</f>
        <v>2</v>
      </c>
      <c r="B156" s="294" t="str">
        <f>Rooiebal1!A4</f>
        <v>Aerts Jan</v>
      </c>
      <c r="C156" s="330" t="str">
        <f t="shared" ref="C156:C170" si="16">IFERROR(VALUE(MID($B156, SEARCH("[NS ", $B156)+4, 2)), "")</f>
        <v/>
      </c>
      <c r="D156" s="294">
        <f>Rooiebal1!B4</f>
        <v>20</v>
      </c>
      <c r="E156" s="294">
        <f>Rooiebal1!T4</f>
        <v>20</v>
      </c>
      <c r="F156" s="387">
        <f>IF(Rooiebal1!AL4=0," ",SUM(H156:AG156))</f>
        <v>17</v>
      </c>
      <c r="G156" s="350"/>
      <c r="H156" s="299">
        <f>IF(Rooiebal1!C4="", "", ROUND(Rooiebal1!C4 / IF(AND(COUNT(Rooiebal1!$C4:C4) &lt;= 3, ISNUMBER($C156)), $C156, $D156) * 10, 3))</f>
        <v>8.5</v>
      </c>
      <c r="I156" s="299" t="str">
        <f>IF(Rooiebal1!D4="", "", ROUND(Rooiebal1!D4 / IF(AND(COUNT(Rooiebal1!$C4:D4) &lt;= 3, ISNUMBER($C156)), $C156, $D156) * 10, 3))</f>
        <v/>
      </c>
      <c r="J156" s="299" t="str">
        <f>IF(Rooiebal1!E4="", "", ROUND(Rooiebal1!E4 / IF(AND(COUNT(Rooiebal1!$C4:E4) &lt;= 3, ISNUMBER($C156)), $C156, $D156) * 10, 3))</f>
        <v/>
      </c>
      <c r="K156" s="299" t="str">
        <f>IF(Rooiebal1!F4="", "", ROUND(Rooiebal1!F4 / IF(AND(COUNT(Rooiebal1!$C4:F4) &lt;= 3, ISNUMBER($C156)), $C156, $D156) * 10, 3))</f>
        <v/>
      </c>
      <c r="L156" s="299" t="str">
        <f>IF(Rooiebal1!G4="", "", ROUND(Rooiebal1!G4 / IF(AND(COUNT(Rooiebal1!$C4:G4) &lt;= 3, ISNUMBER($C156)), $C156, $D156) * 10, 3))</f>
        <v/>
      </c>
      <c r="M156" s="299" t="str">
        <f>IF(Rooiebal1!H4="", "", ROUND(Rooiebal1!H4 / IF(AND(COUNT(Rooiebal1!$C4:H4) &lt;= 3, ISNUMBER($C156)), $C156, $D156) * 10, 3))</f>
        <v/>
      </c>
      <c r="N156" s="299" t="str">
        <f>IF(Rooiebal1!I4="", "", ROUND(Rooiebal1!I4 / IF(AND(COUNT(Rooiebal1!$C4:I4) &lt;= 3, ISNUMBER($C156)), $C156, $D156) * 10, 3))</f>
        <v/>
      </c>
      <c r="O156" s="299">
        <f>IF(Rooiebal1!J4="", "", ROUND(Rooiebal1!J4 / IF(AND(COUNT(Rooiebal1!$C4:J4) &lt;= 3, ISNUMBER($C156)), $C156, $D156) * 10, 3))</f>
        <v>8.5</v>
      </c>
      <c r="P156" s="299" t="str">
        <f>IF(Rooiebal1!K4="", "", ROUND(Rooiebal1!K4 / IF(AND(COUNT(Rooiebal1!$C4:K4) &lt;= 3, ISNUMBER($C156)), $C156, $D156) * 10, 3))</f>
        <v/>
      </c>
      <c r="Q156" s="299" t="str">
        <f>IF(Rooiebal1!L4="", "", ROUND(Rooiebal1!L4 / IF(AND(COUNT(Rooiebal1!$C4:L4) &lt;= 3, ISNUMBER($C156)), $C156, $D156) * 10, 3))</f>
        <v/>
      </c>
      <c r="R156" s="299" t="str">
        <f>IF(Rooiebal1!M4="", "", ROUND(Rooiebal1!M4 / IF(AND(COUNT(Rooiebal1!$C4:M4) &lt;= 3, ISNUMBER($C156)), $C156, $D156) * 10, 3))</f>
        <v/>
      </c>
      <c r="S156" s="299" t="str">
        <f>IF(Rooiebal1!N4="", "", ROUND(Rooiebal1!N4 / IF(AND(COUNT(Rooiebal1!$C4:N4) &lt;= 3, ISNUMBER($C156)), $C156, $D156) * 10, 3))</f>
        <v/>
      </c>
      <c r="T156" s="299" t="str">
        <f>IF(Rooiebal1!O4="", "", ROUND(Rooiebal1!O4 / IF(AND(COUNT(Rooiebal1!$C4:O4) &lt;= 3, ISNUMBER($C156)), $C156, $D156) * 10, 3))</f>
        <v/>
      </c>
      <c r="U156" s="299" t="str">
        <f>IF(Rooiebal1!U4="", "", ROUND(Rooiebal1!U4 / IF(AND(COUNT(Rooiebal1!$C4:$O4,Rooiebal1!$U4:U4) &lt;= 3, ISNUMBER($C156)), $C156, $E156) * 10, 3))</f>
        <v/>
      </c>
      <c r="V156" s="299" t="str">
        <f>IF(Rooiebal1!V4="", "", ROUND(Rooiebal1!V4 / IF(AND(COUNT(Rooiebal1!$C4:$O4,Rooiebal1!$U4:V4) &lt;= 3, ISNUMBER($C156)), $C156, $E156) * 10, 3))</f>
        <v/>
      </c>
      <c r="W156" s="299" t="str">
        <f>IF(Rooiebal1!W4="", "", ROUND(Rooiebal1!W4 / IF(AND(COUNT(Rooiebal1!$C4:$O4,Rooiebal1!$U4:W4) &lt;= 3, ISNUMBER($C156)), $C156, $E156) * 10, 3))</f>
        <v/>
      </c>
      <c r="X156" s="299" t="str">
        <f>IF(Rooiebal1!X4="", "", ROUND(Rooiebal1!X4 / IF(AND(COUNT(Rooiebal1!$C4:$O4,Rooiebal1!$U4:X4) &lt;= 3, ISNUMBER($C156)), $C156, $E156) * 10, 3))</f>
        <v/>
      </c>
      <c r="Y156" s="299" t="str">
        <f>IF(Rooiebal1!Y4="", "", ROUND(Rooiebal1!Y4 / IF(AND(COUNT(Rooiebal1!$C4:$O4,Rooiebal1!$U4:Y4) &lt;= 3, ISNUMBER($C156)), $C156, $E156) * 10, 3))</f>
        <v/>
      </c>
      <c r="Z156" s="299" t="str">
        <f>IF(Rooiebal1!Z4="", "", ROUND(Rooiebal1!Z4 / IF(AND(COUNT(Rooiebal1!$C4:$O4,Rooiebal1!$U4:Z4) &lt;= 3, ISNUMBER($C156)), $C156, $E156) * 10, 3))</f>
        <v/>
      </c>
      <c r="AA156" s="299" t="str">
        <f>IF(Rooiebal1!AA4="", "", ROUND(Rooiebal1!AA4 / IF(AND(COUNT(Rooiebal1!$C4:$O4,Rooiebal1!$U4:AA4) &lt;= 3, ISNUMBER($C156)), $C156, $E156) * 10, 3))</f>
        <v/>
      </c>
      <c r="AB156" s="299" t="str">
        <f>IF(Rooiebal1!AB4="", "", ROUND(Rooiebal1!AB4 / IF(AND(COUNT(Rooiebal1!$C4:$O4,Rooiebal1!$U4:AB4) &lt;= 3, ISNUMBER($C156)), $C156, $E156) * 10, 3))</f>
        <v/>
      </c>
      <c r="AC156" s="299" t="str">
        <f>IF(Rooiebal1!AC4="", "", ROUND(Rooiebal1!AC4 / IF(AND(COUNT(Rooiebal1!$C4:$O4,Rooiebal1!$U4:AC4) &lt;= 3, ISNUMBER($C156)), $C156, $E156) * 10, 3))</f>
        <v/>
      </c>
      <c r="AD156" s="299" t="str">
        <f>IF(Rooiebal1!AD4="", "", ROUND(Rooiebal1!AD4 / IF(AND(COUNT(Rooiebal1!$C4:$O4,Rooiebal1!$U4:AD4) &lt;= 3, ISNUMBER($C156)), $C156, $E156) * 10, 3))</f>
        <v/>
      </c>
      <c r="AE156" s="299" t="str">
        <f>IF(Rooiebal1!AE4="", "", ROUND(Rooiebal1!AE4 / IF(AND(COUNT(Rooiebal1!$C4:$O4,Rooiebal1!$U4:AE4) &lt;= 3, ISNUMBER($C156)), $C156, $E156) * 10, 3))</f>
        <v/>
      </c>
      <c r="AF156" s="299" t="str">
        <f>IF(Rooiebal1!AF4="", "", ROUND(Rooiebal1!AF4 / IF(AND(COUNT(Rooiebal1!$C4:$O4,Rooiebal1!$U4:AF4) &lt;= 3, ISNUMBER($C156)), $C156, $E156) * 10, 3))</f>
        <v/>
      </c>
      <c r="AG156" s="299" t="str">
        <f>IF(Rooiebal1!AG4="", "", ROUND(Rooiebal1!AG4 / IF(AND(COUNT(Rooiebal1!$C4:$O4,Rooiebal1!$U4:AG4) &lt;= 3, ISNUMBER($C156)), $C156, $E156) * 10, 3))</f>
        <v/>
      </c>
      <c r="AH156" s="388"/>
    </row>
    <row r="157" spans="1:34" ht="16.95" customHeight="1">
      <c r="A157" s="293">
        <f>IF(Rooiebal1!AM5=0, "", Rooiebal1!AM5)</f>
        <v>5</v>
      </c>
      <c r="B157" s="301" t="str">
        <f>Rooiebal1!A5</f>
        <v xml:space="preserve">Hereygers Cis     </v>
      </c>
      <c r="C157" s="330" t="str">
        <f t="shared" si="16"/>
        <v/>
      </c>
      <c r="D157" s="294">
        <f>Rooiebal1!B5</f>
        <v>61</v>
      </c>
      <c r="E157" s="294">
        <f>Rooiebal1!T5</f>
        <v>61</v>
      </c>
      <c r="F157" s="387">
        <f>IF(Rooiebal1!AL5=0," ",SUM(H157:AG157))</f>
        <v>49.50800000000001</v>
      </c>
      <c r="G157" s="350"/>
      <c r="H157" s="299" t="str">
        <f>IF(Rooiebal1!C5="", "", ROUND(Rooiebal1!C5 / IF(AND(COUNT(Rooiebal1!$C5:C5) &lt;= 3, ISNUMBER($C157)), $C157, $D157) * 10, 3))</f>
        <v/>
      </c>
      <c r="I157" s="299">
        <f>IF(Rooiebal1!D5="", "", ROUND(Rooiebal1!D5 / IF(AND(COUNT(Rooiebal1!$C5:D5) &lt;= 3, ISNUMBER($C157)), $C157, $D157) * 10, 3))</f>
        <v>10.492000000000001</v>
      </c>
      <c r="J157" s="299">
        <f>IF(Rooiebal1!E5="", "", ROUND(Rooiebal1!E5 / IF(AND(COUNT(Rooiebal1!$C5:E5) &lt;= 3, ISNUMBER($C157)), $C157, $D157) * 10, 3))</f>
        <v>4.0979999999999999</v>
      </c>
      <c r="K157" s="299" t="str">
        <f>IF(Rooiebal1!F5="", "", ROUND(Rooiebal1!F5 / IF(AND(COUNT(Rooiebal1!$C5:F5) &lt;= 3, ISNUMBER($C157)), $C157, $D157) * 10, 3))</f>
        <v/>
      </c>
      <c r="L157" s="299">
        <f>IF(Rooiebal1!G5="", "", ROUND(Rooiebal1!G5 / IF(AND(COUNT(Rooiebal1!$C5:G5) &lt;= 3, ISNUMBER($C157)), $C157, $D157) * 10, 3))</f>
        <v>7.7050000000000001</v>
      </c>
      <c r="M157" s="299">
        <f>IF(Rooiebal1!H5="", "", ROUND(Rooiebal1!H5 / IF(AND(COUNT(Rooiebal1!$C5:H5) &lt;= 3, ISNUMBER($C157)), $C157, $D157) * 10, 3))</f>
        <v>18.361000000000001</v>
      </c>
      <c r="N157" s="299">
        <f>IF(Rooiebal1!I5="", "", ROUND(Rooiebal1!I5 / IF(AND(COUNT(Rooiebal1!$C5:I5) &lt;= 3, ISNUMBER($C157)), $C157, $D157) * 10, 3))</f>
        <v>8.8520000000000003</v>
      </c>
      <c r="O157" s="299" t="str">
        <f>IF(Rooiebal1!J5="", "", ROUND(Rooiebal1!J5 / IF(AND(COUNT(Rooiebal1!$C5:J5) &lt;= 3, ISNUMBER($C157)), $C157, $D157) * 10, 3))</f>
        <v/>
      </c>
      <c r="P157" s="299" t="str">
        <f>IF(Rooiebal1!K5="", "", ROUND(Rooiebal1!K5 / IF(AND(COUNT(Rooiebal1!$C5:K5) &lt;= 3, ISNUMBER($C157)), $C157, $D157) * 10, 3))</f>
        <v/>
      </c>
      <c r="Q157" s="299" t="str">
        <f>IF(Rooiebal1!L5="", "", ROUND(Rooiebal1!L5 / IF(AND(COUNT(Rooiebal1!$C5:L5) &lt;= 3, ISNUMBER($C157)), $C157, $D157) * 10, 3))</f>
        <v/>
      </c>
      <c r="R157" s="299" t="str">
        <f>IF(Rooiebal1!M5="", "", ROUND(Rooiebal1!M5 / IF(AND(COUNT(Rooiebal1!$C5:M5) &lt;= 3, ISNUMBER($C157)), $C157, $D157) * 10, 3))</f>
        <v/>
      </c>
      <c r="S157" s="299" t="str">
        <f>IF(Rooiebal1!N5="", "", ROUND(Rooiebal1!N5 / IF(AND(COUNT(Rooiebal1!$C5:N5) &lt;= 3, ISNUMBER($C157)), $C157, $D157) * 10, 3))</f>
        <v/>
      </c>
      <c r="T157" s="299" t="str">
        <f>IF(Rooiebal1!O5="", "", ROUND(Rooiebal1!O5 / IF(AND(COUNT(Rooiebal1!$C5:O5) &lt;= 3, ISNUMBER($C157)), $C157, $D157) * 10, 3))</f>
        <v/>
      </c>
      <c r="U157" s="299" t="str">
        <f>IF(Rooiebal1!U5="", "", ROUND(Rooiebal1!U5 / IF(AND(COUNT(Rooiebal1!$C5:$O5,Rooiebal1!$U5:U5) &lt;= 3, ISNUMBER($C157)), $C157, $E157) * 10, 3))</f>
        <v/>
      </c>
      <c r="V157" s="299" t="str">
        <f>IF(Rooiebal1!V5="", "", ROUND(Rooiebal1!V5 / IF(AND(COUNT(Rooiebal1!$C5:$O5,Rooiebal1!$U5:V5) &lt;= 3, ISNUMBER($C157)), $C157, $E157) * 10, 3))</f>
        <v/>
      </c>
      <c r="W157" s="299" t="str">
        <f>IF(Rooiebal1!W5="", "", ROUND(Rooiebal1!W5 / IF(AND(COUNT(Rooiebal1!$C5:$O5,Rooiebal1!$U5:W5) &lt;= 3, ISNUMBER($C157)), $C157, $E157) * 10, 3))</f>
        <v/>
      </c>
      <c r="X157" s="299" t="str">
        <f>IF(Rooiebal1!X5="", "", ROUND(Rooiebal1!X5 / IF(AND(COUNT(Rooiebal1!$C5:$O5,Rooiebal1!$U5:X5) &lt;= 3, ISNUMBER($C157)), $C157, $E157) * 10, 3))</f>
        <v/>
      </c>
      <c r="Y157" s="299" t="str">
        <f>IF(Rooiebal1!Y5="", "", ROUND(Rooiebal1!Y5 / IF(AND(COUNT(Rooiebal1!$C5:$O5,Rooiebal1!$U5:Y5) &lt;= 3, ISNUMBER($C157)), $C157, $E157) * 10, 3))</f>
        <v/>
      </c>
      <c r="Z157" s="299" t="str">
        <f>IF(Rooiebal1!Z5="", "", ROUND(Rooiebal1!Z5 / IF(AND(COUNT(Rooiebal1!$C5:$O5,Rooiebal1!$U5:Z5) &lt;= 3, ISNUMBER($C157)), $C157, $E157) * 10, 3))</f>
        <v/>
      </c>
      <c r="AA157" s="299" t="str">
        <f>IF(Rooiebal1!AA5="", "", ROUND(Rooiebal1!AA5 / IF(AND(COUNT(Rooiebal1!$C5:$O5,Rooiebal1!$U5:AA5) &lt;= 3, ISNUMBER($C157)), $C157, $E157) * 10, 3))</f>
        <v/>
      </c>
      <c r="AB157" s="299" t="str">
        <f>IF(Rooiebal1!AB5="", "", ROUND(Rooiebal1!AB5 / IF(AND(COUNT(Rooiebal1!$C5:$O5,Rooiebal1!$U5:AB5) &lt;= 3, ISNUMBER($C157)), $C157, $E157) * 10, 3))</f>
        <v/>
      </c>
      <c r="AC157" s="299" t="str">
        <f>IF(Rooiebal1!AC5="", "", ROUND(Rooiebal1!AC5 / IF(AND(COUNT(Rooiebal1!$C5:$O5,Rooiebal1!$U5:AC5) &lt;= 3, ISNUMBER($C157)), $C157, $E157) * 10, 3))</f>
        <v/>
      </c>
      <c r="AD157" s="299" t="str">
        <f>IF(Rooiebal1!AD5="", "", ROUND(Rooiebal1!AD5 / IF(AND(COUNT(Rooiebal1!$C5:$O5,Rooiebal1!$U5:AD5) &lt;= 3, ISNUMBER($C157)), $C157, $E157) * 10, 3))</f>
        <v/>
      </c>
      <c r="AE157" s="299" t="str">
        <f>IF(Rooiebal1!AE5="", "", ROUND(Rooiebal1!AE5 / IF(AND(COUNT(Rooiebal1!$C5:$O5,Rooiebal1!$U5:AE5) &lt;= 3, ISNUMBER($C157)), $C157, $E157) * 10, 3))</f>
        <v/>
      </c>
      <c r="AF157" s="299" t="str">
        <f>IF(Rooiebal1!AF5="", "", ROUND(Rooiebal1!AF5 / IF(AND(COUNT(Rooiebal1!$C5:$O5,Rooiebal1!$U5:AF5) &lt;= 3, ISNUMBER($C157)), $C157, $E157) * 10, 3))</f>
        <v/>
      </c>
      <c r="AG157" s="299" t="str">
        <f>IF(Rooiebal1!AG5="", "", ROUND(Rooiebal1!AG5 / IF(AND(COUNT(Rooiebal1!$C5:$O5,Rooiebal1!$U5:AG5) &lt;= 3, ISNUMBER($C157)), $C157, $E157) * 10, 3))</f>
        <v/>
      </c>
      <c r="AH157" s="388"/>
    </row>
    <row r="158" spans="1:34" ht="16.95" customHeight="1">
      <c r="A158" s="293">
        <f>IF(Rooiebal1!AM6=0, "", Rooiebal1!AM6)</f>
        <v>5</v>
      </c>
      <c r="B158" s="294" t="str">
        <f>Rooiebal1!A6</f>
        <v xml:space="preserve">Karremans Dries  </v>
      </c>
      <c r="C158" s="330" t="str">
        <f t="shared" si="16"/>
        <v/>
      </c>
      <c r="D158" s="294">
        <f>Rooiebal1!B6</f>
        <v>24</v>
      </c>
      <c r="E158" s="294">
        <f>Rooiebal1!T6</f>
        <v>24</v>
      </c>
      <c r="F158" s="387">
        <f>IF(Rooiebal1!AL6=0," ",SUM(H158:AG158))</f>
        <v>42.082999999999998</v>
      </c>
      <c r="G158" s="350"/>
      <c r="H158" s="299">
        <f>IF(Rooiebal1!C6="", "", ROUND(Rooiebal1!C6 / IF(AND(COUNT(Rooiebal1!$C6:C6) &lt;= 3, ISNUMBER($C158)), $C158, $D158) * 10, 3))</f>
        <v>9.5830000000000002</v>
      </c>
      <c r="I158" s="299">
        <f>IF(Rooiebal1!D6="", "", ROUND(Rooiebal1!D6 / IF(AND(COUNT(Rooiebal1!$C6:D6) &lt;= 3, ISNUMBER($C158)), $C158, $D158) * 10, 3))</f>
        <v>8.75</v>
      </c>
      <c r="J158" s="299">
        <f>IF(Rooiebal1!E6="", "", ROUND(Rooiebal1!E6 / IF(AND(COUNT(Rooiebal1!$C6:E6) &lt;= 3, ISNUMBER($C158)), $C158, $D158) * 10, 3))</f>
        <v>6.25</v>
      </c>
      <c r="K158" s="299" t="str">
        <f>IF(Rooiebal1!F6="", "", ROUND(Rooiebal1!F6 / IF(AND(COUNT(Rooiebal1!$C6:F6) &lt;= 3, ISNUMBER($C158)), $C158, $D158) * 10, 3))</f>
        <v/>
      </c>
      <c r="L158" s="299" t="str">
        <f>IF(Rooiebal1!G6="", "", ROUND(Rooiebal1!G6 / IF(AND(COUNT(Rooiebal1!$C6:G6) &lt;= 3, ISNUMBER($C158)), $C158, $D158) * 10, 3))</f>
        <v/>
      </c>
      <c r="M158" s="299">
        <f>IF(Rooiebal1!H6="", "", ROUND(Rooiebal1!H6 / IF(AND(COUNT(Rooiebal1!$C6:H6) &lt;= 3, ISNUMBER($C158)), $C158, $D158) * 10, 3))</f>
        <v>8.3330000000000002</v>
      </c>
      <c r="N158" s="299">
        <f>IF(Rooiebal1!I6="", "", ROUND(Rooiebal1!I6 / IF(AND(COUNT(Rooiebal1!$C6:I6) &lt;= 3, ISNUMBER($C158)), $C158, $D158) * 10, 3))</f>
        <v>9.1669999999999998</v>
      </c>
      <c r="O158" s="299" t="str">
        <f>IF(Rooiebal1!J6="", "", ROUND(Rooiebal1!J6 / IF(AND(COUNT(Rooiebal1!$C6:J6) &lt;= 3, ISNUMBER($C158)), $C158, $D158) * 10, 3))</f>
        <v/>
      </c>
      <c r="P158" s="299" t="str">
        <f>IF(Rooiebal1!K6="", "", ROUND(Rooiebal1!K6 / IF(AND(COUNT(Rooiebal1!$C6:K6) &lt;= 3, ISNUMBER($C158)), $C158, $D158) * 10, 3))</f>
        <v/>
      </c>
      <c r="Q158" s="299" t="str">
        <f>IF(Rooiebal1!L6="", "", ROUND(Rooiebal1!L6 / IF(AND(COUNT(Rooiebal1!$C6:L6) &lt;= 3, ISNUMBER($C158)), $C158, $D158) * 10, 3))</f>
        <v/>
      </c>
      <c r="R158" s="299" t="str">
        <f>IF(Rooiebal1!M6="", "", ROUND(Rooiebal1!M6 / IF(AND(COUNT(Rooiebal1!$C6:M6) &lt;= 3, ISNUMBER($C158)), $C158, $D158) * 10, 3))</f>
        <v/>
      </c>
      <c r="S158" s="299" t="str">
        <f>IF(Rooiebal1!N6="", "", ROUND(Rooiebal1!N6 / IF(AND(COUNT(Rooiebal1!$C6:N6) &lt;= 3, ISNUMBER($C158)), $C158, $D158) * 10, 3))</f>
        <v/>
      </c>
      <c r="T158" s="299" t="str">
        <f>IF(Rooiebal1!O6="", "", ROUND(Rooiebal1!O6 / IF(AND(COUNT(Rooiebal1!$C6:O6) &lt;= 3, ISNUMBER($C158)), $C158, $D158) * 10, 3))</f>
        <v/>
      </c>
      <c r="U158" s="299" t="str">
        <f>IF(Rooiebal1!U6="", "", ROUND(Rooiebal1!U6 / IF(AND(COUNT(Rooiebal1!$C6:$O6,Rooiebal1!$U6:U6) &lt;= 3, ISNUMBER($C158)), $C158, $E158) * 10, 3))</f>
        <v/>
      </c>
      <c r="V158" s="299" t="str">
        <f>IF(Rooiebal1!V6="", "", ROUND(Rooiebal1!V6 / IF(AND(COUNT(Rooiebal1!$C6:$O6,Rooiebal1!$U6:V6) &lt;= 3, ISNUMBER($C158)), $C158, $E158) * 10, 3))</f>
        <v/>
      </c>
      <c r="W158" s="299" t="str">
        <f>IF(Rooiebal1!W6="", "", ROUND(Rooiebal1!W6 / IF(AND(COUNT(Rooiebal1!$C6:$O6,Rooiebal1!$U6:W6) &lt;= 3, ISNUMBER($C158)), $C158, $E158) * 10, 3))</f>
        <v/>
      </c>
      <c r="X158" s="299" t="str">
        <f>IF(Rooiebal1!X6="", "", ROUND(Rooiebal1!X6 / IF(AND(COUNT(Rooiebal1!$C6:$O6,Rooiebal1!$U6:X6) &lt;= 3, ISNUMBER($C158)), $C158, $E158) * 10, 3))</f>
        <v/>
      </c>
      <c r="Y158" s="299" t="str">
        <f>IF(Rooiebal1!Y6="", "", ROUND(Rooiebal1!Y6 / IF(AND(COUNT(Rooiebal1!$C6:$O6,Rooiebal1!$U6:Y6) &lt;= 3, ISNUMBER($C158)), $C158, $E158) * 10, 3))</f>
        <v/>
      </c>
      <c r="Z158" s="299" t="str">
        <f>IF(Rooiebal1!Z6="", "", ROUND(Rooiebal1!Z6 / IF(AND(COUNT(Rooiebal1!$C6:$O6,Rooiebal1!$U6:Z6) &lt;= 3, ISNUMBER($C158)), $C158, $E158) * 10, 3))</f>
        <v/>
      </c>
      <c r="AA158" s="299" t="str">
        <f>IF(Rooiebal1!AA6="", "", ROUND(Rooiebal1!AA6 / IF(AND(COUNT(Rooiebal1!$C6:$O6,Rooiebal1!$U6:AA6) &lt;= 3, ISNUMBER($C158)), $C158, $E158) * 10, 3))</f>
        <v/>
      </c>
      <c r="AB158" s="299" t="str">
        <f>IF(Rooiebal1!AB6="", "", ROUND(Rooiebal1!AB6 / IF(AND(COUNT(Rooiebal1!$C6:$O6,Rooiebal1!$U6:AB6) &lt;= 3, ISNUMBER($C158)), $C158, $E158) * 10, 3))</f>
        <v/>
      </c>
      <c r="AC158" s="299" t="str">
        <f>IF(Rooiebal1!AC6="", "", ROUND(Rooiebal1!AC6 / IF(AND(COUNT(Rooiebal1!$C6:$O6,Rooiebal1!$U6:AC6) &lt;= 3, ISNUMBER($C158)), $C158, $E158) * 10, 3))</f>
        <v/>
      </c>
      <c r="AD158" s="299" t="str">
        <f>IF(Rooiebal1!AD6="", "", ROUND(Rooiebal1!AD6 / IF(AND(COUNT(Rooiebal1!$C6:$O6,Rooiebal1!$U6:AD6) &lt;= 3, ISNUMBER($C158)), $C158, $E158) * 10, 3))</f>
        <v/>
      </c>
      <c r="AE158" s="299" t="str">
        <f>IF(Rooiebal1!AE6="", "", ROUND(Rooiebal1!AE6 / IF(AND(COUNT(Rooiebal1!$C6:$O6,Rooiebal1!$U6:AE6) &lt;= 3, ISNUMBER($C158)), $C158, $E158) * 10, 3))</f>
        <v/>
      </c>
      <c r="AF158" s="299" t="str">
        <f>IF(Rooiebal1!AF6="", "", ROUND(Rooiebal1!AF6 / IF(AND(COUNT(Rooiebal1!$C6:$O6,Rooiebal1!$U6:AF6) &lt;= 3, ISNUMBER($C158)), $C158, $E158) * 10, 3))</f>
        <v/>
      </c>
      <c r="AG158" s="299" t="str">
        <f>IF(Rooiebal1!AG6="", "", ROUND(Rooiebal1!AG6 / IF(AND(COUNT(Rooiebal1!$C6:$O6,Rooiebal1!$U6:AG6) &lt;= 3, ISNUMBER($C158)), $C158, $E158) * 10, 3))</f>
        <v/>
      </c>
      <c r="AH158" s="388"/>
    </row>
    <row r="159" spans="1:34" ht="16.95" customHeight="1">
      <c r="A159" s="293">
        <f>IF(Rooiebal1!AM7=0, "", Rooiebal1!AM7)</f>
        <v>3</v>
      </c>
      <c r="B159" s="382" t="str">
        <f>Rooiebal1!A7</f>
        <v>Lambrechts Mik [ OS ]</v>
      </c>
      <c r="C159" s="330" t="str">
        <f t="shared" si="16"/>
        <v/>
      </c>
      <c r="D159" s="294">
        <f>Rooiebal1!B7</f>
        <v>53</v>
      </c>
      <c r="E159" s="294">
        <f>Rooiebal1!T7</f>
        <v>53</v>
      </c>
      <c r="F159" s="387">
        <f>IF(Rooiebal1!AL7=0," ",SUM(H159:AG159))</f>
        <v>19.811</v>
      </c>
      <c r="G159" s="350"/>
      <c r="H159" s="299" t="str">
        <f>IF(Rooiebal1!C7="", "", ROUND(Rooiebal1!C7 / IF(AND(COUNT(Rooiebal1!$C7:C7) &lt;= 3, ISNUMBER($C159)), $C159, $D159) * 10, 3))</f>
        <v/>
      </c>
      <c r="I159" s="299">
        <f>IF(Rooiebal1!D7="", "", ROUND(Rooiebal1!D7 / IF(AND(COUNT(Rooiebal1!$C7:D7) &lt;= 3, ISNUMBER($C159)), $C159, $D159) * 10, 3))</f>
        <v>4.9059999999999997</v>
      </c>
      <c r="J159" s="299" t="str">
        <f>IF(Rooiebal1!E7="", "", ROUND(Rooiebal1!E7 / IF(AND(COUNT(Rooiebal1!$C7:E7) &lt;= 3, ISNUMBER($C159)), $C159, $D159) * 10, 3))</f>
        <v/>
      </c>
      <c r="K159" s="299" t="str">
        <f>IF(Rooiebal1!F7="", "", ROUND(Rooiebal1!F7 / IF(AND(COUNT(Rooiebal1!$C7:F7) &lt;= 3, ISNUMBER($C159)), $C159, $D159) * 10, 3))</f>
        <v/>
      </c>
      <c r="L159" s="299">
        <f>IF(Rooiebal1!G7="", "", ROUND(Rooiebal1!G7 / IF(AND(COUNT(Rooiebal1!$C7:G7) &lt;= 3, ISNUMBER($C159)), $C159, $D159) * 10, 3))</f>
        <v>6.226</v>
      </c>
      <c r="M159" s="299">
        <f>IF(Rooiebal1!H7="", "", ROUND(Rooiebal1!H7 / IF(AND(COUNT(Rooiebal1!$C7:H7) &lt;= 3, ISNUMBER($C159)), $C159, $D159) * 10, 3))</f>
        <v>8.6790000000000003</v>
      </c>
      <c r="N159" s="299" t="str">
        <f>IF(Rooiebal1!I7="", "", ROUND(Rooiebal1!I7 / IF(AND(COUNT(Rooiebal1!$C7:I7) &lt;= 3, ISNUMBER($C159)), $C159, $D159) * 10, 3))</f>
        <v/>
      </c>
      <c r="O159" s="299" t="str">
        <f>IF(Rooiebal1!J7="", "", ROUND(Rooiebal1!J7 / IF(AND(COUNT(Rooiebal1!$C7:J7) &lt;= 3, ISNUMBER($C159)), $C159, $D159) * 10, 3))</f>
        <v/>
      </c>
      <c r="P159" s="299" t="str">
        <f>IF(Rooiebal1!K7="", "", ROUND(Rooiebal1!K7 / IF(AND(COUNT(Rooiebal1!$C7:K7) &lt;= 3, ISNUMBER($C159)), $C159, $D159) * 10, 3))</f>
        <v/>
      </c>
      <c r="Q159" s="299" t="str">
        <f>IF(Rooiebal1!L7="", "", ROUND(Rooiebal1!L7 / IF(AND(COUNT(Rooiebal1!$C7:L7) &lt;= 3, ISNUMBER($C159)), $C159, $D159) * 10, 3))</f>
        <v/>
      </c>
      <c r="R159" s="299" t="str">
        <f>IF(Rooiebal1!M7="", "", ROUND(Rooiebal1!M7 / IF(AND(COUNT(Rooiebal1!$C7:M7) &lt;= 3, ISNUMBER($C159)), $C159, $D159) * 10, 3))</f>
        <v/>
      </c>
      <c r="S159" s="299" t="str">
        <f>IF(Rooiebal1!N7="", "", ROUND(Rooiebal1!N7 / IF(AND(COUNT(Rooiebal1!$C7:N7) &lt;= 3, ISNUMBER($C159)), $C159, $D159) * 10, 3))</f>
        <v/>
      </c>
      <c r="T159" s="299" t="str">
        <f>IF(Rooiebal1!O7="", "", ROUND(Rooiebal1!O7 / IF(AND(COUNT(Rooiebal1!$C7:O7) &lt;= 3, ISNUMBER($C159)), $C159, $D159) * 10, 3))</f>
        <v/>
      </c>
      <c r="U159" s="299" t="str">
        <f>IF(Rooiebal1!U7="", "", ROUND(Rooiebal1!U7 / IF(AND(COUNT(Rooiebal1!$C7:$O7,Rooiebal1!$U7:U7) &lt;= 3, ISNUMBER($C159)), $C159, $E159) * 10, 3))</f>
        <v/>
      </c>
      <c r="V159" s="299" t="str">
        <f>IF(Rooiebal1!V7="", "", ROUND(Rooiebal1!V7 / IF(AND(COUNT(Rooiebal1!$C7:$O7,Rooiebal1!$U7:V7) &lt;= 3, ISNUMBER($C159)), $C159, $E159) * 10, 3))</f>
        <v/>
      </c>
      <c r="W159" s="299" t="str">
        <f>IF(Rooiebal1!W7="", "", ROUND(Rooiebal1!W7 / IF(AND(COUNT(Rooiebal1!$C7:$O7,Rooiebal1!$U7:W7) &lt;= 3, ISNUMBER($C159)), $C159, $E159) * 10, 3))</f>
        <v/>
      </c>
      <c r="X159" s="299" t="str">
        <f>IF(Rooiebal1!X7="", "", ROUND(Rooiebal1!X7 / IF(AND(COUNT(Rooiebal1!$C7:$O7,Rooiebal1!$U7:X7) &lt;= 3, ISNUMBER($C159)), $C159, $E159) * 10, 3))</f>
        <v/>
      </c>
      <c r="Y159" s="299" t="str">
        <f>IF(Rooiebal1!Y7="", "", ROUND(Rooiebal1!Y7 / IF(AND(COUNT(Rooiebal1!$C7:$O7,Rooiebal1!$U7:Y7) &lt;= 3, ISNUMBER($C159)), $C159, $E159) * 10, 3))</f>
        <v/>
      </c>
      <c r="Z159" s="299" t="str">
        <f>IF(Rooiebal1!Z7="", "", ROUND(Rooiebal1!Z7 / IF(AND(COUNT(Rooiebal1!$C7:$O7,Rooiebal1!$U7:Z7) &lt;= 3, ISNUMBER($C159)), $C159, $E159) * 10, 3))</f>
        <v/>
      </c>
      <c r="AA159" s="299" t="str">
        <f>IF(Rooiebal1!AA7="", "", ROUND(Rooiebal1!AA7 / IF(AND(COUNT(Rooiebal1!$C7:$O7,Rooiebal1!$U7:AA7) &lt;= 3, ISNUMBER($C159)), $C159, $E159) * 10, 3))</f>
        <v/>
      </c>
      <c r="AB159" s="299" t="str">
        <f>IF(Rooiebal1!AB7="", "", ROUND(Rooiebal1!AB7 / IF(AND(COUNT(Rooiebal1!$C7:$O7,Rooiebal1!$U7:AB7) &lt;= 3, ISNUMBER($C159)), $C159, $E159) * 10, 3))</f>
        <v/>
      </c>
      <c r="AC159" s="299" t="str">
        <f>IF(Rooiebal1!AC7="", "", ROUND(Rooiebal1!AC7 / IF(AND(COUNT(Rooiebal1!$C7:$O7,Rooiebal1!$U7:AC7) &lt;= 3, ISNUMBER($C159)), $C159, $E159) * 10, 3))</f>
        <v/>
      </c>
      <c r="AD159" s="299" t="str">
        <f>IF(Rooiebal1!AD7="", "", ROUND(Rooiebal1!AD7 / IF(AND(COUNT(Rooiebal1!$C7:$O7,Rooiebal1!$U7:AD7) &lt;= 3, ISNUMBER($C159)), $C159, $E159) * 10, 3))</f>
        <v/>
      </c>
      <c r="AE159" s="299" t="str">
        <f>IF(Rooiebal1!AE7="", "", ROUND(Rooiebal1!AE7 / IF(AND(COUNT(Rooiebal1!$C7:$O7,Rooiebal1!$U7:AE7) &lt;= 3, ISNUMBER($C159)), $C159, $E159) * 10, 3))</f>
        <v/>
      </c>
      <c r="AF159" s="299" t="str">
        <f>IF(Rooiebal1!AF7="", "", ROUND(Rooiebal1!AF7 / IF(AND(COUNT(Rooiebal1!$C7:$O7,Rooiebal1!$U7:AF7) &lt;= 3, ISNUMBER($C159)), $C159, $E159) * 10, 3))</f>
        <v/>
      </c>
      <c r="AG159" s="299" t="str">
        <f>IF(Rooiebal1!AG7="", "", ROUND(Rooiebal1!AG7 / IF(AND(COUNT(Rooiebal1!$C7:$O7,Rooiebal1!$U7:AG7) &lt;= 3, ISNUMBER($C159)), $C159, $E159) * 10, 3))</f>
        <v/>
      </c>
      <c r="AH159" s="388"/>
    </row>
    <row r="160" spans="1:34" ht="16.95" customHeight="1">
      <c r="A160" s="293">
        <f>IF(Rooiebal1!AM8=0, "", Rooiebal1!AM8)</f>
        <v>5</v>
      </c>
      <c r="B160" s="302" t="str">
        <f>Rooiebal1!A8</f>
        <v>Michiels Francis [NS 35]</v>
      </c>
      <c r="C160" s="330">
        <f t="shared" si="16"/>
        <v>35</v>
      </c>
      <c r="D160" s="294">
        <f>Rooiebal1!B8</f>
        <v>36</v>
      </c>
      <c r="E160" s="294">
        <f>Rooiebal1!T8</f>
        <v>36</v>
      </c>
      <c r="F160" s="387">
        <f>IF(Rooiebal1!AL8=0," ",SUM(H160:AG160))</f>
        <v>56.142000000000003</v>
      </c>
      <c r="G160" s="350"/>
      <c r="H160" s="299" t="str">
        <f>IF(Rooiebal1!C8="", "", ROUND(Rooiebal1!C8 / IF(AND(COUNT(Rooiebal1!$C8:C8) &lt;= 3, ISNUMBER($C160)), $C160, $D160) * 10, 3))</f>
        <v/>
      </c>
      <c r="I160" s="299" t="str">
        <f>IF(Rooiebal1!D8="", "", ROUND(Rooiebal1!D8 / IF(AND(COUNT(Rooiebal1!$C8:D8) &lt;= 3, ISNUMBER($C160)), $C160, $D160) * 10, 3))</f>
        <v/>
      </c>
      <c r="J160" s="447">
        <f>IF(Rooiebal1!E8="", "", ROUND(Rooiebal1!E8 / IF(AND(COUNT(Rooiebal1!$C8:E8) &lt;= 3, ISNUMBER($C160)), $C160, $D160) * 10, 3))</f>
        <v>9.7140000000000004</v>
      </c>
      <c r="K160" s="447">
        <f>IF(Rooiebal1!F8="", "", ROUND(Rooiebal1!F8 / IF(AND(COUNT(Rooiebal1!$C8:F8) &lt;= 3, ISNUMBER($C160)), $C160, $D160) * 10, 3))</f>
        <v>11.714</v>
      </c>
      <c r="L160" s="299" t="str">
        <f>IF(Rooiebal1!G8="", "", ROUND(Rooiebal1!G8 / IF(AND(COUNT(Rooiebal1!$C8:G8) &lt;= 3, ISNUMBER($C160)), $C160, $D160) * 10, 3))</f>
        <v/>
      </c>
      <c r="M160" s="447">
        <f>IF(Rooiebal1!H8="", "", ROUND(Rooiebal1!H8 / IF(AND(COUNT(Rooiebal1!$C8:H8) &lt;= 3, ISNUMBER($C160)), $C160, $D160) * 10, 3))</f>
        <v>9.7140000000000004</v>
      </c>
      <c r="N160" s="299">
        <f>IF(Rooiebal1!I8="", "", ROUND(Rooiebal1!I8 / IF(AND(COUNT(Rooiebal1!$C8:I8) &lt;= 3, ISNUMBER($C160)), $C160, $D160) * 10, 3))</f>
        <v>10.833</v>
      </c>
      <c r="O160" s="299">
        <f>IF(Rooiebal1!J8="", "", ROUND(Rooiebal1!J8 / IF(AND(COUNT(Rooiebal1!$C8:J8) &lt;= 3, ISNUMBER($C160)), $C160, $D160) * 10, 3))</f>
        <v>14.167</v>
      </c>
      <c r="P160" s="299" t="str">
        <f>IF(Rooiebal1!K8="", "", ROUND(Rooiebal1!K8 / IF(AND(COUNT(Rooiebal1!$C8:K8) &lt;= 3, ISNUMBER($C160)), $C160, $D160) * 10, 3))</f>
        <v/>
      </c>
      <c r="Q160" s="299" t="str">
        <f>IF(Rooiebal1!L8="", "", ROUND(Rooiebal1!L8 / IF(AND(COUNT(Rooiebal1!$C8:L8) &lt;= 3, ISNUMBER($C160)), $C160, $D160) * 10, 3))</f>
        <v/>
      </c>
      <c r="R160" s="299" t="str">
        <f>IF(Rooiebal1!M8="", "", ROUND(Rooiebal1!M8 / IF(AND(COUNT(Rooiebal1!$C8:M8) &lt;= 3, ISNUMBER($C160)), $C160, $D160) * 10, 3))</f>
        <v/>
      </c>
      <c r="S160" s="299" t="str">
        <f>IF(Rooiebal1!N8="", "", ROUND(Rooiebal1!N8 / IF(AND(COUNT(Rooiebal1!$C8:N8) &lt;= 3, ISNUMBER($C160)), $C160, $D160) * 10, 3))</f>
        <v/>
      </c>
      <c r="T160" s="299" t="str">
        <f>IF(Rooiebal1!O8="", "", ROUND(Rooiebal1!O8 / IF(AND(COUNT(Rooiebal1!$C8:O8) &lt;= 3, ISNUMBER($C160)), $C160, $D160) * 10, 3))</f>
        <v/>
      </c>
      <c r="U160" s="299" t="str">
        <f>IF(Rooiebal1!U8="", "", ROUND(Rooiebal1!U8 / IF(AND(COUNT(Rooiebal1!$C8:$O8,Rooiebal1!$U8:U8) &lt;= 3, ISNUMBER($C160)), $C160, $E160) * 10, 3))</f>
        <v/>
      </c>
      <c r="V160" s="299" t="str">
        <f>IF(Rooiebal1!V8="", "", ROUND(Rooiebal1!V8 / IF(AND(COUNT(Rooiebal1!$C8:$O8,Rooiebal1!$U8:V8) &lt;= 3, ISNUMBER($C160)), $C160, $E160) * 10, 3))</f>
        <v/>
      </c>
      <c r="W160" s="299" t="str">
        <f>IF(Rooiebal1!W8="", "", ROUND(Rooiebal1!W8 / IF(AND(COUNT(Rooiebal1!$C8:$O8,Rooiebal1!$U8:W8) &lt;= 3, ISNUMBER($C160)), $C160, $E160) * 10, 3))</f>
        <v/>
      </c>
      <c r="X160" s="299" t="str">
        <f>IF(Rooiebal1!X8="", "", ROUND(Rooiebal1!X8 / IF(AND(COUNT(Rooiebal1!$C8:$O8,Rooiebal1!$U8:X8) &lt;= 3, ISNUMBER($C160)), $C160, $E160) * 10, 3))</f>
        <v/>
      </c>
      <c r="Y160" s="299" t="str">
        <f>IF(Rooiebal1!Y8="", "", ROUND(Rooiebal1!Y8 / IF(AND(COUNT(Rooiebal1!$C8:$O8,Rooiebal1!$U8:Y8) &lt;= 3, ISNUMBER($C160)), $C160, $E160) * 10, 3))</f>
        <v/>
      </c>
      <c r="Z160" s="299" t="str">
        <f>IF(Rooiebal1!Z8="", "", ROUND(Rooiebal1!Z8 / IF(AND(COUNT(Rooiebal1!$C8:$O8,Rooiebal1!$U8:Z8) &lt;= 3, ISNUMBER($C160)), $C160, $E160) * 10, 3))</f>
        <v/>
      </c>
      <c r="AA160" s="299" t="str">
        <f>IF(Rooiebal1!AA8="", "", ROUND(Rooiebal1!AA8 / IF(AND(COUNT(Rooiebal1!$C8:$O8,Rooiebal1!$U8:AA8) &lt;= 3, ISNUMBER($C160)), $C160, $E160) * 10, 3))</f>
        <v/>
      </c>
      <c r="AB160" s="299" t="str">
        <f>IF(Rooiebal1!AB8="", "", ROUND(Rooiebal1!AB8 / IF(AND(COUNT(Rooiebal1!$C8:$O8,Rooiebal1!$U8:AB8) &lt;= 3, ISNUMBER($C160)), $C160, $E160) * 10, 3))</f>
        <v/>
      </c>
      <c r="AC160" s="299" t="str">
        <f>IF(Rooiebal1!AC8="", "", ROUND(Rooiebal1!AC8 / IF(AND(COUNT(Rooiebal1!$C8:$O8,Rooiebal1!$U8:AC8) &lt;= 3, ISNUMBER($C160)), $C160, $E160) * 10, 3))</f>
        <v/>
      </c>
      <c r="AD160" s="299" t="str">
        <f>IF(Rooiebal1!AD8="", "", ROUND(Rooiebal1!AD8 / IF(AND(COUNT(Rooiebal1!$C8:$O8,Rooiebal1!$U8:AD8) &lt;= 3, ISNUMBER($C160)), $C160, $E160) * 10, 3))</f>
        <v/>
      </c>
      <c r="AE160" s="299" t="str">
        <f>IF(Rooiebal1!AE8="", "", ROUND(Rooiebal1!AE8 / IF(AND(COUNT(Rooiebal1!$C8:$O8,Rooiebal1!$U8:AE8) &lt;= 3, ISNUMBER($C160)), $C160, $E160) * 10, 3))</f>
        <v/>
      </c>
      <c r="AF160" s="299" t="str">
        <f>IF(Rooiebal1!AF8="", "", ROUND(Rooiebal1!AF8 / IF(AND(COUNT(Rooiebal1!$C8:$O8,Rooiebal1!$U8:AF8) &lt;= 3, ISNUMBER($C160)), $C160, $E160) * 10, 3))</f>
        <v/>
      </c>
      <c r="AG160" s="299" t="str">
        <f>IF(Rooiebal1!AG8="", "", ROUND(Rooiebal1!AG8 / IF(AND(COUNT(Rooiebal1!$C8:$O8,Rooiebal1!$U8:AG8) &lt;= 3, ISNUMBER($C160)), $C160, $E160) * 10, 3))</f>
        <v/>
      </c>
      <c r="AH160" s="388"/>
    </row>
    <row r="161" spans="1:34" ht="16.95" customHeight="1">
      <c r="A161" s="293">
        <f>IF(Rooiebal1!AM9=0, "", Rooiebal1!AM9)</f>
        <v>4</v>
      </c>
      <c r="B161" s="382" t="str">
        <f>Rooiebal1!A9</f>
        <v>Nelen Marc  [ OS ]</v>
      </c>
      <c r="C161" s="330" t="str">
        <f t="shared" si="16"/>
        <v/>
      </c>
      <c r="D161" s="294">
        <f>Rooiebal1!B9</f>
        <v>25</v>
      </c>
      <c r="E161" s="294">
        <f>Rooiebal1!T9</f>
        <v>25</v>
      </c>
      <c r="F161" s="387">
        <f>IF(Rooiebal1!AL9=0," ",SUM(H161:AG161))</f>
        <v>48</v>
      </c>
      <c r="G161" s="350"/>
      <c r="H161" s="299" t="str">
        <f>IF(Rooiebal1!C9="", "", ROUND(Rooiebal1!C9 / IF(AND(COUNT(Rooiebal1!$C9:C9) &lt;= 3, ISNUMBER($C161)), $C161, $D161) * 10, 3))</f>
        <v/>
      </c>
      <c r="I161" s="299" t="str">
        <f>IF(Rooiebal1!D9="", "", ROUND(Rooiebal1!D9 / IF(AND(COUNT(Rooiebal1!$C9:D9) &lt;= 3, ISNUMBER($C161)), $C161, $D161) * 10, 3))</f>
        <v/>
      </c>
      <c r="J161" s="299" t="str">
        <f>IF(Rooiebal1!E9="", "", ROUND(Rooiebal1!E9 / IF(AND(COUNT(Rooiebal1!$C9:E9) &lt;= 3, ISNUMBER($C161)), $C161, $D161) * 10, 3))</f>
        <v/>
      </c>
      <c r="K161" s="299">
        <f>IF(Rooiebal1!F9="", "", ROUND(Rooiebal1!F9 / IF(AND(COUNT(Rooiebal1!$C9:F9) &lt;= 3, ISNUMBER($C161)), $C161, $D161) * 10, 3))</f>
        <v>10.8</v>
      </c>
      <c r="L161" s="299">
        <f>IF(Rooiebal1!G9="", "", ROUND(Rooiebal1!G9 / IF(AND(COUNT(Rooiebal1!$C9:G9) &lt;= 3, ISNUMBER($C161)), $C161, $D161) * 10, 3))</f>
        <v>14.8</v>
      </c>
      <c r="M161" s="299">
        <f>IF(Rooiebal1!H9="", "", ROUND(Rooiebal1!H9 / IF(AND(COUNT(Rooiebal1!$C9:H9) &lt;= 3, ISNUMBER($C161)), $C161, $D161) * 10, 3))</f>
        <v>17.600000000000001</v>
      </c>
      <c r="N161" s="299">
        <f>IF(Rooiebal1!I9="", "", ROUND(Rooiebal1!I9 / IF(AND(COUNT(Rooiebal1!$C9:I9) &lt;= 3, ISNUMBER($C161)), $C161, $D161) * 10, 3))</f>
        <v>4.8</v>
      </c>
      <c r="O161" s="299" t="str">
        <f>IF(Rooiebal1!J9="", "", ROUND(Rooiebal1!J9 / IF(AND(COUNT(Rooiebal1!$C9:J9) &lt;= 3, ISNUMBER($C161)), $C161, $D161) * 10, 3))</f>
        <v/>
      </c>
      <c r="P161" s="299" t="str">
        <f>IF(Rooiebal1!K9="", "", ROUND(Rooiebal1!K9 / IF(AND(COUNT(Rooiebal1!$C9:K9) &lt;= 3, ISNUMBER($C161)), $C161, $D161) * 10, 3))</f>
        <v/>
      </c>
      <c r="Q161" s="299" t="str">
        <f>IF(Rooiebal1!L9="", "", ROUND(Rooiebal1!L9 / IF(AND(COUNT(Rooiebal1!$C9:L9) &lt;= 3, ISNUMBER($C161)), $C161, $D161) * 10, 3))</f>
        <v/>
      </c>
      <c r="R161" s="299" t="str">
        <f>IF(Rooiebal1!M9="", "", ROUND(Rooiebal1!M9 / IF(AND(COUNT(Rooiebal1!$C9:M9) &lt;= 3, ISNUMBER($C161)), $C161, $D161) * 10, 3))</f>
        <v/>
      </c>
      <c r="S161" s="299" t="str">
        <f>IF(Rooiebal1!N9="", "", ROUND(Rooiebal1!N9 / IF(AND(COUNT(Rooiebal1!$C9:N9) &lt;= 3, ISNUMBER($C161)), $C161, $D161) * 10, 3))</f>
        <v/>
      </c>
      <c r="T161" s="299" t="str">
        <f>IF(Rooiebal1!O9="", "", ROUND(Rooiebal1!O9 / IF(AND(COUNT(Rooiebal1!$C9:O9) &lt;= 3, ISNUMBER($C161)), $C161, $D161) * 10, 3))</f>
        <v/>
      </c>
      <c r="U161" s="299" t="str">
        <f>IF(Rooiebal1!U9="", "", ROUND(Rooiebal1!U9 / IF(AND(COUNT(Rooiebal1!$C9:$O9,Rooiebal1!$U9:U9) &lt;= 3, ISNUMBER($C161)), $C161, $E161) * 10, 3))</f>
        <v/>
      </c>
      <c r="V161" s="299" t="str">
        <f>IF(Rooiebal1!V9="", "", ROUND(Rooiebal1!V9 / IF(AND(COUNT(Rooiebal1!$C9:$O9,Rooiebal1!$U9:V9) &lt;= 3, ISNUMBER($C161)), $C161, $E161) * 10, 3))</f>
        <v/>
      </c>
      <c r="W161" s="299" t="str">
        <f>IF(Rooiebal1!W9="", "", ROUND(Rooiebal1!W9 / IF(AND(COUNT(Rooiebal1!$C9:$O9,Rooiebal1!$U9:W9) &lt;= 3, ISNUMBER($C161)), $C161, $E161) * 10, 3))</f>
        <v/>
      </c>
      <c r="X161" s="299" t="str">
        <f>IF(Rooiebal1!X9="", "", ROUND(Rooiebal1!X9 / IF(AND(COUNT(Rooiebal1!$C9:$O9,Rooiebal1!$U9:X9) &lt;= 3, ISNUMBER($C161)), $C161, $E161) * 10, 3))</f>
        <v/>
      </c>
      <c r="Y161" s="299" t="str">
        <f>IF(Rooiebal1!Y9="", "", ROUND(Rooiebal1!Y9 / IF(AND(COUNT(Rooiebal1!$C9:$O9,Rooiebal1!$U9:Y9) &lt;= 3, ISNUMBER($C161)), $C161, $E161) * 10, 3))</f>
        <v/>
      </c>
      <c r="Z161" s="299" t="str">
        <f>IF(Rooiebal1!Z9="", "", ROUND(Rooiebal1!Z9 / IF(AND(COUNT(Rooiebal1!$C9:$O9,Rooiebal1!$U9:Z9) &lt;= 3, ISNUMBER($C161)), $C161, $E161) * 10, 3))</f>
        <v/>
      </c>
      <c r="AA161" s="299" t="str">
        <f>IF(Rooiebal1!AA9="", "", ROUND(Rooiebal1!AA9 / IF(AND(COUNT(Rooiebal1!$C9:$O9,Rooiebal1!$U9:AA9) &lt;= 3, ISNUMBER($C161)), $C161, $E161) * 10, 3))</f>
        <v/>
      </c>
      <c r="AB161" s="299" t="str">
        <f>IF(Rooiebal1!AB9="", "", ROUND(Rooiebal1!AB9 / IF(AND(COUNT(Rooiebal1!$C9:$O9,Rooiebal1!$U9:AB9) &lt;= 3, ISNUMBER($C161)), $C161, $E161) * 10, 3))</f>
        <v/>
      </c>
      <c r="AC161" s="299" t="str">
        <f>IF(Rooiebal1!AC9="", "", ROUND(Rooiebal1!AC9 / IF(AND(COUNT(Rooiebal1!$C9:$O9,Rooiebal1!$U9:AC9) &lt;= 3, ISNUMBER($C161)), $C161, $E161) * 10, 3))</f>
        <v/>
      </c>
      <c r="AD161" s="299" t="str">
        <f>IF(Rooiebal1!AD9="", "", ROUND(Rooiebal1!AD9 / IF(AND(COUNT(Rooiebal1!$C9:$O9,Rooiebal1!$U9:AD9) &lt;= 3, ISNUMBER($C161)), $C161, $E161) * 10, 3))</f>
        <v/>
      </c>
      <c r="AE161" s="299" t="str">
        <f>IF(Rooiebal1!AE9="", "", ROUND(Rooiebal1!AE9 / IF(AND(COUNT(Rooiebal1!$C9:$O9,Rooiebal1!$U9:AE9) &lt;= 3, ISNUMBER($C161)), $C161, $E161) * 10, 3))</f>
        <v/>
      </c>
      <c r="AF161" s="299" t="str">
        <f>IF(Rooiebal1!AF9="", "", ROUND(Rooiebal1!AF9 / IF(AND(COUNT(Rooiebal1!$C9:$O9,Rooiebal1!$U9:AF9) &lt;= 3, ISNUMBER($C161)), $C161, $E161) * 10, 3))</f>
        <v/>
      </c>
      <c r="AG161" s="299" t="str">
        <f>IF(Rooiebal1!AG9="", "", ROUND(Rooiebal1!AG9 / IF(AND(COUNT(Rooiebal1!$C9:$O9,Rooiebal1!$U9:AG9) &lt;= 3, ISNUMBER($C161)), $C161, $E161) * 10, 3))</f>
        <v/>
      </c>
      <c r="AH161" s="388"/>
    </row>
    <row r="162" spans="1:34" ht="16.95" customHeight="1">
      <c r="A162" s="293">
        <f>IF(Rooiebal1!AM10=0, "", Rooiebal1!AM10)</f>
        <v>4</v>
      </c>
      <c r="B162" s="294" t="str">
        <f>Rooiebal1!A10</f>
        <v xml:space="preserve">Nelen Ronny       </v>
      </c>
      <c r="C162" s="330" t="str">
        <f t="shared" si="16"/>
        <v/>
      </c>
      <c r="D162" s="294">
        <f>Rooiebal1!B10</f>
        <v>37</v>
      </c>
      <c r="E162" s="294">
        <f>Rooiebal1!T10</f>
        <v>37</v>
      </c>
      <c r="F162" s="387">
        <f>IF(Rooiebal1!AL10=0," ",SUM(H162:AG162))</f>
        <v>45.136000000000003</v>
      </c>
      <c r="G162" s="350"/>
      <c r="H162" s="299">
        <f>IF(Rooiebal1!C10="", "", ROUND(Rooiebal1!C10 / IF(AND(COUNT(Rooiebal1!$C10:C10) &lt;= 3, ISNUMBER($C162)), $C162, $D162) * 10, 3))</f>
        <v>11.622</v>
      </c>
      <c r="I162" s="299">
        <f>IF(Rooiebal1!D10="", "", ROUND(Rooiebal1!D10 / IF(AND(COUNT(Rooiebal1!$C10:D10) &lt;= 3, ISNUMBER($C162)), $C162, $D162) * 10, 3))</f>
        <v>10.541</v>
      </c>
      <c r="J162" s="299" t="str">
        <f>IF(Rooiebal1!E10="", "", ROUND(Rooiebal1!E10 / IF(AND(COUNT(Rooiebal1!$C10:E10) &lt;= 3, ISNUMBER($C162)), $C162, $D162) * 10, 3))</f>
        <v/>
      </c>
      <c r="K162" s="299">
        <f>IF(Rooiebal1!F10="", "", ROUND(Rooiebal1!F10 / IF(AND(COUNT(Rooiebal1!$C10:F10) &lt;= 3, ISNUMBER($C162)), $C162, $D162) * 10, 3))</f>
        <v>10.811</v>
      </c>
      <c r="L162" s="299" t="str">
        <f>IF(Rooiebal1!G10="", "", ROUND(Rooiebal1!G10 / IF(AND(COUNT(Rooiebal1!$C10:G10) &lt;= 3, ISNUMBER($C162)), $C162, $D162) * 10, 3))</f>
        <v/>
      </c>
      <c r="M162" s="299" t="str">
        <f>IF(Rooiebal1!H10="", "", ROUND(Rooiebal1!H10 / IF(AND(COUNT(Rooiebal1!$C10:H10) &lt;= 3, ISNUMBER($C162)), $C162, $D162) * 10, 3))</f>
        <v/>
      </c>
      <c r="N162" s="299" t="str">
        <f>IF(Rooiebal1!I10="", "", ROUND(Rooiebal1!I10 / IF(AND(COUNT(Rooiebal1!$C10:I10) &lt;= 3, ISNUMBER($C162)), $C162, $D162) * 10, 3))</f>
        <v/>
      </c>
      <c r="O162" s="299">
        <f>IF(Rooiebal1!J10="", "", ROUND(Rooiebal1!J10 / IF(AND(COUNT(Rooiebal1!$C10:J10) &lt;= 3, ISNUMBER($C162)), $C162, $D162) * 10, 3))</f>
        <v>12.162000000000001</v>
      </c>
      <c r="P162" s="299" t="str">
        <f>IF(Rooiebal1!K10="", "", ROUND(Rooiebal1!K10 / IF(AND(COUNT(Rooiebal1!$C10:K10) &lt;= 3, ISNUMBER($C162)), $C162, $D162) * 10, 3))</f>
        <v/>
      </c>
      <c r="Q162" s="299" t="str">
        <f>IF(Rooiebal1!L10="", "", ROUND(Rooiebal1!L10 / IF(AND(COUNT(Rooiebal1!$C10:L10) &lt;= 3, ISNUMBER($C162)), $C162, $D162) * 10, 3))</f>
        <v/>
      </c>
      <c r="R162" s="299" t="str">
        <f>IF(Rooiebal1!M10="", "", ROUND(Rooiebal1!M10 / IF(AND(COUNT(Rooiebal1!$C10:M10) &lt;= 3, ISNUMBER($C162)), $C162, $D162) * 10, 3))</f>
        <v/>
      </c>
      <c r="S162" s="299" t="str">
        <f>IF(Rooiebal1!N10="", "", ROUND(Rooiebal1!N10 / IF(AND(COUNT(Rooiebal1!$C10:N10) &lt;= 3, ISNUMBER($C162)), $C162, $D162) * 10, 3))</f>
        <v/>
      </c>
      <c r="T162" s="299" t="str">
        <f>IF(Rooiebal1!O10="", "", ROUND(Rooiebal1!O10 / IF(AND(COUNT(Rooiebal1!$C10:O10) &lt;= 3, ISNUMBER($C162)), $C162, $D162) * 10, 3))</f>
        <v/>
      </c>
      <c r="U162" s="299" t="str">
        <f>IF(Rooiebal1!U10="", "", ROUND(Rooiebal1!U10 / IF(AND(COUNT(Rooiebal1!$C10:$O10,Rooiebal1!$U10:U10) &lt;= 3, ISNUMBER($C162)), $C162, $E162) * 10, 3))</f>
        <v/>
      </c>
      <c r="V162" s="299" t="str">
        <f>IF(Rooiebal1!V10="", "", ROUND(Rooiebal1!V10 / IF(AND(COUNT(Rooiebal1!$C10:$O10,Rooiebal1!$U10:V10) &lt;= 3, ISNUMBER($C162)), $C162, $E162) * 10, 3))</f>
        <v/>
      </c>
      <c r="W162" s="299" t="str">
        <f>IF(Rooiebal1!W10="", "", ROUND(Rooiebal1!W10 / IF(AND(COUNT(Rooiebal1!$C10:$O10,Rooiebal1!$U10:W10) &lt;= 3, ISNUMBER($C162)), $C162, $E162) * 10, 3))</f>
        <v/>
      </c>
      <c r="X162" s="299" t="str">
        <f>IF(Rooiebal1!X10="", "", ROUND(Rooiebal1!X10 / IF(AND(COUNT(Rooiebal1!$C10:$O10,Rooiebal1!$U10:X10) &lt;= 3, ISNUMBER($C162)), $C162, $E162) * 10, 3))</f>
        <v/>
      </c>
      <c r="Y162" s="299" t="str">
        <f>IF(Rooiebal1!Y10="", "", ROUND(Rooiebal1!Y10 / IF(AND(COUNT(Rooiebal1!$C10:$O10,Rooiebal1!$U10:Y10) &lt;= 3, ISNUMBER($C162)), $C162, $E162) * 10, 3))</f>
        <v/>
      </c>
      <c r="Z162" s="299" t="str">
        <f>IF(Rooiebal1!Z10="", "", ROUND(Rooiebal1!Z10 / IF(AND(COUNT(Rooiebal1!$C10:$O10,Rooiebal1!$U10:Z10) &lt;= 3, ISNUMBER($C162)), $C162, $E162) * 10, 3))</f>
        <v/>
      </c>
      <c r="AA162" s="299" t="str">
        <f>IF(Rooiebal1!AA10="", "", ROUND(Rooiebal1!AA10 / IF(AND(COUNT(Rooiebal1!$C10:$O10,Rooiebal1!$U10:AA10) &lt;= 3, ISNUMBER($C162)), $C162, $E162) * 10, 3))</f>
        <v/>
      </c>
      <c r="AB162" s="299" t="str">
        <f>IF(Rooiebal1!AB10="", "", ROUND(Rooiebal1!AB10 / IF(AND(COUNT(Rooiebal1!$C10:$O10,Rooiebal1!$U10:AB10) &lt;= 3, ISNUMBER($C162)), $C162, $E162) * 10, 3))</f>
        <v/>
      </c>
      <c r="AC162" s="299" t="str">
        <f>IF(Rooiebal1!AC10="", "", ROUND(Rooiebal1!AC10 / IF(AND(COUNT(Rooiebal1!$C10:$O10,Rooiebal1!$U10:AC10) &lt;= 3, ISNUMBER($C162)), $C162, $E162) * 10, 3))</f>
        <v/>
      </c>
      <c r="AD162" s="299" t="str">
        <f>IF(Rooiebal1!AD10="", "", ROUND(Rooiebal1!AD10 / IF(AND(COUNT(Rooiebal1!$C10:$O10,Rooiebal1!$U10:AD10) &lt;= 3, ISNUMBER($C162)), $C162, $E162) * 10, 3))</f>
        <v/>
      </c>
      <c r="AE162" s="299" t="str">
        <f>IF(Rooiebal1!AE10="", "", ROUND(Rooiebal1!AE10 / IF(AND(COUNT(Rooiebal1!$C10:$O10,Rooiebal1!$U10:AE10) &lt;= 3, ISNUMBER($C162)), $C162, $E162) * 10, 3))</f>
        <v/>
      </c>
      <c r="AF162" s="299" t="str">
        <f>IF(Rooiebal1!AF10="", "", ROUND(Rooiebal1!AF10 / IF(AND(COUNT(Rooiebal1!$C10:$O10,Rooiebal1!$U10:AF10) &lt;= 3, ISNUMBER($C162)), $C162, $E162) * 10, 3))</f>
        <v/>
      </c>
      <c r="AG162" s="299" t="str">
        <f>IF(Rooiebal1!AG10="", "", ROUND(Rooiebal1!AG10 / IF(AND(COUNT(Rooiebal1!$C10:$O10,Rooiebal1!$U10:AG10) &lt;= 3, ISNUMBER($C162)), $C162, $E162) * 10, 3))</f>
        <v/>
      </c>
      <c r="AH162" s="300"/>
    </row>
    <row r="163" spans="1:34" ht="16.95" customHeight="1">
      <c r="A163" s="293">
        <f>IF(Rooiebal1!AM11=0, "", Rooiebal1!AM11)</f>
        <v>6</v>
      </c>
      <c r="B163" s="304" t="str">
        <f>Rooiebal1!A11</f>
        <v>Raeymakers Lilianne</v>
      </c>
      <c r="C163" s="330" t="str">
        <f t="shared" si="16"/>
        <v/>
      </c>
      <c r="D163" s="294">
        <f>Rooiebal1!B11</f>
        <v>20</v>
      </c>
      <c r="E163" s="294">
        <f>Rooiebal1!T11</f>
        <v>20</v>
      </c>
      <c r="F163" s="387">
        <f>IF(Rooiebal1!AL11=0," ",SUM(H163:AG163))</f>
        <v>68</v>
      </c>
      <c r="G163" s="350"/>
      <c r="H163" s="299">
        <f>IF(Rooiebal1!C11="", "", ROUND(Rooiebal1!C11 / IF(AND(COUNT(Rooiebal1!$C11:C11) &lt;= 3, ISNUMBER($C163)), $C163, $D163) * 10, 3))</f>
        <v>9.5</v>
      </c>
      <c r="I163" s="299" t="str">
        <f>IF(Rooiebal1!D11="", "", ROUND(Rooiebal1!D11 / IF(AND(COUNT(Rooiebal1!$C11:D11) &lt;= 3, ISNUMBER($C163)), $C163, $D163) * 10, 3))</f>
        <v/>
      </c>
      <c r="J163" s="299">
        <f>IF(Rooiebal1!E11="", "", ROUND(Rooiebal1!E11 / IF(AND(COUNT(Rooiebal1!$C11:E11) &lt;= 3, ISNUMBER($C163)), $C163, $D163) * 10, 3))</f>
        <v>11</v>
      </c>
      <c r="K163" s="299">
        <f>IF(Rooiebal1!F11="", "", ROUND(Rooiebal1!F11 / IF(AND(COUNT(Rooiebal1!$C11:F11) &lt;= 3, ISNUMBER($C163)), $C163, $D163) * 10, 3))</f>
        <v>12.5</v>
      </c>
      <c r="L163" s="299">
        <f>IF(Rooiebal1!G11="", "", ROUND(Rooiebal1!G11 / IF(AND(COUNT(Rooiebal1!$C11:G11) &lt;= 3, ISNUMBER($C163)), $C163, $D163) * 10, 3))</f>
        <v>12.5</v>
      </c>
      <c r="M163" s="299" t="str">
        <f>IF(Rooiebal1!H11="", "", ROUND(Rooiebal1!H11 / IF(AND(COUNT(Rooiebal1!$C11:H11) &lt;= 3, ISNUMBER($C163)), $C163, $D163) * 10, 3))</f>
        <v/>
      </c>
      <c r="N163" s="299">
        <f>IF(Rooiebal1!I11="", "", ROUND(Rooiebal1!I11 / IF(AND(COUNT(Rooiebal1!$C11:I11) &lt;= 3, ISNUMBER($C163)), $C163, $D163) * 10, 3))</f>
        <v>10</v>
      </c>
      <c r="O163" s="299">
        <f>IF(Rooiebal1!J11="", "", ROUND(Rooiebal1!J11 / IF(AND(COUNT(Rooiebal1!$C11:J11) &lt;= 3, ISNUMBER($C163)), $C163, $D163) * 10, 3))</f>
        <v>12.5</v>
      </c>
      <c r="P163" s="299" t="str">
        <f>IF(Rooiebal1!K11="", "", ROUND(Rooiebal1!K11 / IF(AND(COUNT(Rooiebal1!$C11:K11) &lt;= 3, ISNUMBER($C163)), $C163, $D163) * 10, 3))</f>
        <v/>
      </c>
      <c r="Q163" s="299" t="str">
        <f>IF(Rooiebal1!L11="", "", ROUND(Rooiebal1!L11 / IF(AND(COUNT(Rooiebal1!$C11:L11) &lt;= 3, ISNUMBER($C163)), $C163, $D163) * 10, 3))</f>
        <v/>
      </c>
      <c r="R163" s="299" t="str">
        <f>IF(Rooiebal1!M11="", "", ROUND(Rooiebal1!M11 / IF(AND(COUNT(Rooiebal1!$C11:M11) &lt;= 3, ISNUMBER($C163)), $C163, $D163) * 10, 3))</f>
        <v/>
      </c>
      <c r="S163" s="299" t="str">
        <f>IF(Rooiebal1!N11="", "", ROUND(Rooiebal1!N11 / IF(AND(COUNT(Rooiebal1!$C11:N11) &lt;= 3, ISNUMBER($C163)), $C163, $D163) * 10, 3))</f>
        <v/>
      </c>
      <c r="T163" s="299" t="str">
        <f>IF(Rooiebal1!O11="", "", ROUND(Rooiebal1!O11 / IF(AND(COUNT(Rooiebal1!$C11:O11) &lt;= 3, ISNUMBER($C163)), $C163, $D163) * 10, 3))</f>
        <v/>
      </c>
      <c r="U163" s="299" t="str">
        <f>IF(Rooiebal1!U11="", "", ROUND(Rooiebal1!U11 / IF(AND(COUNT(Rooiebal1!$C11:$O11,Rooiebal1!$U11:U11) &lt;= 3, ISNUMBER($C163)), $C163, $E163) * 10, 3))</f>
        <v/>
      </c>
      <c r="V163" s="299" t="str">
        <f>IF(Rooiebal1!V11="", "", ROUND(Rooiebal1!V11 / IF(AND(COUNT(Rooiebal1!$C11:$O11,Rooiebal1!$U11:V11) &lt;= 3, ISNUMBER($C163)), $C163, $E163) * 10, 3))</f>
        <v/>
      </c>
      <c r="W163" s="299" t="str">
        <f>IF(Rooiebal1!W11="", "", ROUND(Rooiebal1!W11 / IF(AND(COUNT(Rooiebal1!$C11:$O11,Rooiebal1!$U11:W11) &lt;= 3, ISNUMBER($C163)), $C163, $E163) * 10, 3))</f>
        <v/>
      </c>
      <c r="X163" s="299" t="str">
        <f>IF(Rooiebal1!X11="", "", ROUND(Rooiebal1!X11 / IF(AND(COUNT(Rooiebal1!$C11:$O11,Rooiebal1!$U11:X11) &lt;= 3, ISNUMBER($C163)), $C163, $E163) * 10, 3))</f>
        <v/>
      </c>
      <c r="Y163" s="299" t="str">
        <f>IF(Rooiebal1!Y11="", "", ROUND(Rooiebal1!Y11 / IF(AND(COUNT(Rooiebal1!$C11:$O11,Rooiebal1!$U11:Y11) &lt;= 3, ISNUMBER($C163)), $C163, $E163) * 10, 3))</f>
        <v/>
      </c>
      <c r="Z163" s="299" t="str">
        <f>IF(Rooiebal1!Z11="", "", ROUND(Rooiebal1!Z11 / IF(AND(COUNT(Rooiebal1!$C11:$O11,Rooiebal1!$U11:Z11) &lt;= 3, ISNUMBER($C163)), $C163, $E163) * 10, 3))</f>
        <v/>
      </c>
      <c r="AA163" s="299" t="str">
        <f>IF(Rooiebal1!AA11="", "", ROUND(Rooiebal1!AA11 / IF(AND(COUNT(Rooiebal1!$C11:$O11,Rooiebal1!$U11:AA11) &lt;= 3, ISNUMBER($C163)), $C163, $E163) * 10, 3))</f>
        <v/>
      </c>
      <c r="AB163" s="299" t="str">
        <f>IF(Rooiebal1!AB11="", "", ROUND(Rooiebal1!AB11 / IF(AND(COUNT(Rooiebal1!$C11:$O11,Rooiebal1!$U11:AB11) &lt;= 3, ISNUMBER($C163)), $C163, $E163) * 10, 3))</f>
        <v/>
      </c>
      <c r="AC163" s="299" t="str">
        <f>IF(Rooiebal1!AC11="", "", ROUND(Rooiebal1!AC11 / IF(AND(COUNT(Rooiebal1!$C11:$O11,Rooiebal1!$U11:AC11) &lt;= 3, ISNUMBER($C163)), $C163, $E163) * 10, 3))</f>
        <v/>
      </c>
      <c r="AD163" s="299" t="str">
        <f>IF(Rooiebal1!AD11="", "", ROUND(Rooiebal1!AD11 / IF(AND(COUNT(Rooiebal1!$C11:$O11,Rooiebal1!$U11:AD11) &lt;= 3, ISNUMBER($C163)), $C163, $E163) * 10, 3))</f>
        <v/>
      </c>
      <c r="AE163" s="299" t="str">
        <f>IF(Rooiebal1!AE11="", "", ROUND(Rooiebal1!AE11 / IF(AND(COUNT(Rooiebal1!$C11:$O11,Rooiebal1!$U11:AE11) &lt;= 3, ISNUMBER($C163)), $C163, $E163) * 10, 3))</f>
        <v/>
      </c>
      <c r="AF163" s="299" t="str">
        <f>IF(Rooiebal1!AF11="", "", ROUND(Rooiebal1!AF11 / IF(AND(COUNT(Rooiebal1!$C11:$O11,Rooiebal1!$U11:AF11) &lt;= 3, ISNUMBER($C163)), $C163, $E163) * 10, 3))</f>
        <v/>
      </c>
      <c r="AG163" s="299" t="str">
        <f>IF(Rooiebal1!AG11="", "", ROUND(Rooiebal1!AG11 / IF(AND(COUNT(Rooiebal1!$C11:$O11,Rooiebal1!$U11:AG11) &lt;= 3, ISNUMBER($C163)), $C163, $E163) * 10, 3))</f>
        <v/>
      </c>
      <c r="AH163" s="388"/>
    </row>
    <row r="164" spans="1:34" ht="16.95" customHeight="1">
      <c r="A164" s="293">
        <f>IF(Rooiebal1!AM12=0, "", Rooiebal1!AM12)</f>
        <v>6</v>
      </c>
      <c r="B164" s="304" t="str">
        <f>Rooiebal1!A12</f>
        <v>Van Hooydonck René</v>
      </c>
      <c r="C164" s="330" t="str">
        <f t="shared" si="16"/>
        <v/>
      </c>
      <c r="D164" s="294">
        <f>Rooiebal1!B12</f>
        <v>24</v>
      </c>
      <c r="E164" s="294">
        <f>Rooiebal1!T12</f>
        <v>24</v>
      </c>
      <c r="F164" s="387">
        <f>IF(Rooiebal1!AL12=0," ",SUM(H164:AG164))</f>
        <v>55</v>
      </c>
      <c r="G164" s="350"/>
      <c r="H164" s="299">
        <f>IF(Rooiebal1!C12="", "", ROUND(Rooiebal1!C12 / IF(AND(COUNT(Rooiebal1!$C12:C12) &lt;= 3, ISNUMBER($C164)), $C164, $D164) * 10, 3))</f>
        <v>10</v>
      </c>
      <c r="I164" s="299">
        <f>IF(Rooiebal1!D12="", "", ROUND(Rooiebal1!D12 / IF(AND(COUNT(Rooiebal1!$C12:D12) &lt;= 3, ISNUMBER($C164)), $C164, $D164) * 10, 3))</f>
        <v>8.75</v>
      </c>
      <c r="J164" s="299">
        <f>IF(Rooiebal1!E12="", "", ROUND(Rooiebal1!E12 / IF(AND(COUNT(Rooiebal1!$C12:E12) &lt;= 3, ISNUMBER($C164)), $C164, $D164) * 10, 3))</f>
        <v>7.9169999999999998</v>
      </c>
      <c r="K164" s="299">
        <f>IF(Rooiebal1!F12="", "", ROUND(Rooiebal1!F12 / IF(AND(COUNT(Rooiebal1!$C12:F12) &lt;= 3, ISNUMBER($C164)), $C164, $D164) * 10, 3))</f>
        <v>7.0830000000000002</v>
      </c>
      <c r="L164" s="299">
        <f>IF(Rooiebal1!G12="", "", ROUND(Rooiebal1!G12 / IF(AND(COUNT(Rooiebal1!$C12:G12) &lt;= 3, ISNUMBER($C164)), $C164, $D164) * 10, 3))</f>
        <v>9.1669999999999998</v>
      </c>
      <c r="M164" s="299" t="str">
        <f>IF(Rooiebal1!H12="", "", ROUND(Rooiebal1!H12 / IF(AND(COUNT(Rooiebal1!$C12:H12) &lt;= 3, ISNUMBER($C164)), $C164, $D164) * 10, 3))</f>
        <v/>
      </c>
      <c r="N164" s="299" t="str">
        <f>IF(Rooiebal1!I12="", "", ROUND(Rooiebal1!I12 / IF(AND(COUNT(Rooiebal1!$C12:I12) &lt;= 3, ISNUMBER($C164)), $C164, $D164) * 10, 3))</f>
        <v/>
      </c>
      <c r="O164" s="299">
        <f>IF(Rooiebal1!J12="", "", ROUND(Rooiebal1!J12 / IF(AND(COUNT(Rooiebal1!$C12:J12) &lt;= 3, ISNUMBER($C164)), $C164, $D164) * 10, 3))</f>
        <v>12.083</v>
      </c>
      <c r="P164" s="299" t="str">
        <f>IF(Rooiebal1!K12="", "", ROUND(Rooiebal1!K12 / IF(AND(COUNT(Rooiebal1!$C12:K12) &lt;= 3, ISNUMBER($C164)), $C164, $D164) * 10, 3))</f>
        <v/>
      </c>
      <c r="Q164" s="299" t="str">
        <f>IF(Rooiebal1!L12="", "", ROUND(Rooiebal1!L12 / IF(AND(COUNT(Rooiebal1!$C12:L12) &lt;= 3, ISNUMBER($C164)), $C164, $D164) * 10, 3))</f>
        <v/>
      </c>
      <c r="R164" s="299" t="str">
        <f>IF(Rooiebal1!M12="", "", ROUND(Rooiebal1!M12 / IF(AND(COUNT(Rooiebal1!$C12:M12) &lt;= 3, ISNUMBER($C164)), $C164, $D164) * 10, 3))</f>
        <v/>
      </c>
      <c r="S164" s="299" t="str">
        <f>IF(Rooiebal1!N12="", "", ROUND(Rooiebal1!N12 / IF(AND(COUNT(Rooiebal1!$C12:N12) &lt;= 3, ISNUMBER($C164)), $C164, $D164) * 10, 3))</f>
        <v/>
      </c>
      <c r="T164" s="299" t="str">
        <f>IF(Rooiebal1!O12="", "", ROUND(Rooiebal1!O12 / IF(AND(COUNT(Rooiebal1!$C12:O12) &lt;= 3, ISNUMBER($C164)), $C164, $D164) * 10, 3))</f>
        <v/>
      </c>
      <c r="U164" s="299" t="str">
        <f>IF(Rooiebal1!U12="", "", ROUND(Rooiebal1!U12 / IF(AND(COUNT(Rooiebal1!$C12:$O12,Rooiebal1!$U12:U12) &lt;= 3, ISNUMBER($C164)), $C164, $E164) * 10, 3))</f>
        <v/>
      </c>
      <c r="V164" s="299" t="str">
        <f>IF(Rooiebal1!V12="", "", ROUND(Rooiebal1!V12 / IF(AND(COUNT(Rooiebal1!$C12:$O12,Rooiebal1!$U12:V12) &lt;= 3, ISNUMBER($C164)), $C164, $E164) * 10, 3))</f>
        <v/>
      </c>
      <c r="W164" s="299" t="str">
        <f>IF(Rooiebal1!W12="", "", ROUND(Rooiebal1!W12 / IF(AND(COUNT(Rooiebal1!$C12:$O12,Rooiebal1!$U12:W12) &lt;= 3, ISNUMBER($C164)), $C164, $E164) * 10, 3))</f>
        <v/>
      </c>
      <c r="X164" s="299" t="str">
        <f>IF(Rooiebal1!X12="", "", ROUND(Rooiebal1!X12 / IF(AND(COUNT(Rooiebal1!$C12:$O12,Rooiebal1!$U12:X12) &lt;= 3, ISNUMBER($C164)), $C164, $E164) * 10, 3))</f>
        <v/>
      </c>
      <c r="Y164" s="299" t="str">
        <f>IF(Rooiebal1!Y12="", "", ROUND(Rooiebal1!Y12 / IF(AND(COUNT(Rooiebal1!$C12:$O12,Rooiebal1!$U12:Y12) &lt;= 3, ISNUMBER($C164)), $C164, $E164) * 10, 3))</f>
        <v/>
      </c>
      <c r="Z164" s="299" t="str">
        <f>IF(Rooiebal1!Z12="", "", ROUND(Rooiebal1!Z12 / IF(AND(COUNT(Rooiebal1!$C12:$O12,Rooiebal1!$U12:Z12) &lt;= 3, ISNUMBER($C164)), $C164, $E164) * 10, 3))</f>
        <v/>
      </c>
      <c r="AA164" s="299" t="str">
        <f>IF(Rooiebal1!AA12="", "", ROUND(Rooiebal1!AA12 / IF(AND(COUNT(Rooiebal1!$C12:$O12,Rooiebal1!$U12:AA12) &lt;= 3, ISNUMBER($C164)), $C164, $E164) * 10, 3))</f>
        <v/>
      </c>
      <c r="AB164" s="299" t="str">
        <f>IF(Rooiebal1!AB12="", "", ROUND(Rooiebal1!AB12 / IF(AND(COUNT(Rooiebal1!$C12:$O12,Rooiebal1!$U12:AB12) &lt;= 3, ISNUMBER($C164)), $C164, $E164) * 10, 3))</f>
        <v/>
      </c>
      <c r="AC164" s="299" t="str">
        <f>IF(Rooiebal1!AC12="", "", ROUND(Rooiebal1!AC12 / IF(AND(COUNT(Rooiebal1!$C12:$O12,Rooiebal1!$U12:AC12) &lt;= 3, ISNUMBER($C164)), $C164, $E164) * 10, 3))</f>
        <v/>
      </c>
      <c r="AD164" s="299" t="str">
        <f>IF(Rooiebal1!AD12="", "", ROUND(Rooiebal1!AD12 / IF(AND(COUNT(Rooiebal1!$C12:$O12,Rooiebal1!$U12:AD12) &lt;= 3, ISNUMBER($C164)), $C164, $E164) * 10, 3))</f>
        <v/>
      </c>
      <c r="AE164" s="299" t="str">
        <f>IF(Rooiebal1!AE12="", "", ROUND(Rooiebal1!AE12 / IF(AND(COUNT(Rooiebal1!$C12:$O12,Rooiebal1!$U12:AE12) &lt;= 3, ISNUMBER($C164)), $C164, $E164) * 10, 3))</f>
        <v/>
      </c>
      <c r="AF164" s="299" t="str">
        <f>IF(Rooiebal1!AF12="", "", ROUND(Rooiebal1!AF12 / IF(AND(COUNT(Rooiebal1!$C12:$O12,Rooiebal1!$U12:AF12) &lt;= 3, ISNUMBER($C164)), $C164, $E164) * 10, 3))</f>
        <v/>
      </c>
      <c r="AG164" s="299" t="str">
        <f>IF(Rooiebal1!AG12="", "", ROUND(Rooiebal1!AG12 / IF(AND(COUNT(Rooiebal1!$C12:$O12,Rooiebal1!$U12:AG12) &lt;= 3, ISNUMBER($C164)), $C164, $E164) * 10, 3))</f>
        <v/>
      </c>
      <c r="AH164" s="388"/>
    </row>
    <row r="165" spans="1:34" ht="16.95" customHeight="1">
      <c r="A165" s="293">
        <f>IF(Rooiebal1!AM13=0, "", Rooiebal1!AM13)</f>
        <v>7</v>
      </c>
      <c r="B165" s="304" t="str">
        <f>Rooiebal1!A13</f>
        <v>Van Oers Theo</v>
      </c>
      <c r="C165" s="304" t="str">
        <f t="shared" si="16"/>
        <v/>
      </c>
      <c r="D165" s="304">
        <f>Rooiebal1!B13</f>
        <v>31</v>
      </c>
      <c r="E165" s="304">
        <f>Rooiebal1!T13</f>
        <v>31</v>
      </c>
      <c r="F165" s="387">
        <f>IF(Rooiebal1!AL13=0," ",SUM(H165:AG165))</f>
        <v>56.452999999999989</v>
      </c>
      <c r="G165" s="350"/>
      <c r="H165" s="299">
        <f>IF(Rooiebal1!C13="", "", ROUND(Rooiebal1!C13 / IF(AND(COUNT(Rooiebal1!$C13:C13) &lt;= 3, ISNUMBER($C165)), $C165, $D165) * 10, 3))</f>
        <v>4.194</v>
      </c>
      <c r="I165" s="299" t="str">
        <f>IF(Rooiebal1!D13="", "", ROUND(Rooiebal1!D13 / IF(AND(COUNT(Rooiebal1!$C13:D13) &lt;= 3, ISNUMBER($C165)), $C165, $D165) * 10, 3))</f>
        <v/>
      </c>
      <c r="J165" s="299">
        <f>IF(Rooiebal1!E13="", "", ROUND(Rooiebal1!E13 / IF(AND(COUNT(Rooiebal1!$C13:E13) &lt;= 3, ISNUMBER($C165)), $C165, $D165) * 10, 3))</f>
        <v>7.0970000000000004</v>
      </c>
      <c r="K165" s="299">
        <f>IF(Rooiebal1!F13="", "", ROUND(Rooiebal1!F13 / IF(AND(COUNT(Rooiebal1!$C13:F13) &lt;= 3, ISNUMBER($C165)), $C165, $D165) * 10, 3))</f>
        <v>5.484</v>
      </c>
      <c r="L165" s="299">
        <f>IF(Rooiebal1!G13="", "", ROUND(Rooiebal1!G13 / IF(AND(COUNT(Rooiebal1!$C13:G13) &lt;= 3, ISNUMBER($C165)), $C165, $D165) * 10, 3))</f>
        <v>8.0649999999999995</v>
      </c>
      <c r="M165" s="299">
        <f>IF(Rooiebal1!H13="", "", ROUND(Rooiebal1!H13 / IF(AND(COUNT(Rooiebal1!$C13:H13) &lt;= 3, ISNUMBER($C165)), $C165, $D165) * 10, 3))</f>
        <v>10</v>
      </c>
      <c r="N165" s="299">
        <f>IF(Rooiebal1!I13="", "", ROUND(Rooiebal1!I13 / IF(AND(COUNT(Rooiebal1!$C13:I13) &lt;= 3, ISNUMBER($C165)), $C165, $D165) * 10, 3))</f>
        <v>12.581</v>
      </c>
      <c r="O165" s="299">
        <f>IF(Rooiebal1!J13="", "", ROUND(Rooiebal1!J13 / IF(AND(COUNT(Rooiebal1!$C13:J13) &lt;= 3, ISNUMBER($C165)), $C165, $D165) * 10, 3))</f>
        <v>9.032</v>
      </c>
      <c r="P165" s="299" t="str">
        <f>IF(Rooiebal1!K13="", "", ROUND(Rooiebal1!K13 / IF(AND(COUNT(Rooiebal1!$C13:K13) &lt;= 3, ISNUMBER($C165)), $C165, $D165) * 10, 3))</f>
        <v/>
      </c>
      <c r="Q165" s="299" t="str">
        <f>IF(Rooiebal1!L13="", "", ROUND(Rooiebal1!L13 / IF(AND(COUNT(Rooiebal1!$C13:L13) &lt;= 3, ISNUMBER($C165)), $C165, $D165) * 10, 3))</f>
        <v/>
      </c>
      <c r="R165" s="299" t="str">
        <f>IF(Rooiebal1!M13="", "", ROUND(Rooiebal1!M13 / IF(AND(COUNT(Rooiebal1!$C13:M13) &lt;= 3, ISNUMBER($C165)), $C165, $D165) * 10, 3))</f>
        <v/>
      </c>
      <c r="S165" s="299" t="str">
        <f>IF(Rooiebal1!N13="", "", ROUND(Rooiebal1!N13 / IF(AND(COUNT(Rooiebal1!$C13:N13) &lt;= 3, ISNUMBER($C165)), $C165, $D165) * 10, 3))</f>
        <v/>
      </c>
      <c r="T165" s="299" t="str">
        <f>IF(Rooiebal1!O13="", "", ROUND(Rooiebal1!O13 / IF(AND(COUNT(Rooiebal1!$C13:O13) &lt;= 3, ISNUMBER($C165)), $C165, $D165) * 10, 3))</f>
        <v/>
      </c>
      <c r="U165" s="299" t="str">
        <f>IF(Rooiebal1!U13="", "", ROUND(Rooiebal1!U13 / IF(AND(COUNT(Rooiebal1!$C13:$O13,Rooiebal1!$U13:U13) &lt;= 3, ISNUMBER($C165)), $C165, $E165) * 10, 3))</f>
        <v/>
      </c>
      <c r="V165" s="299" t="str">
        <f>IF(Rooiebal1!V13="", "", ROUND(Rooiebal1!V13 / IF(AND(COUNT(Rooiebal1!$C13:$O13,Rooiebal1!$U13:V13) &lt;= 3, ISNUMBER($C165)), $C165, $E165) * 10, 3))</f>
        <v/>
      </c>
      <c r="W165" s="299" t="str">
        <f>IF(Rooiebal1!W13="", "", ROUND(Rooiebal1!W13 / IF(AND(COUNT(Rooiebal1!$C13:$O13,Rooiebal1!$U13:W13) &lt;= 3, ISNUMBER($C165)), $C165, $E165) * 10, 3))</f>
        <v/>
      </c>
      <c r="X165" s="299" t="str">
        <f>IF(Rooiebal1!X13="", "", ROUND(Rooiebal1!X13 / IF(AND(COUNT(Rooiebal1!$C13:$O13,Rooiebal1!$U13:X13) &lt;= 3, ISNUMBER($C165)), $C165, $E165) * 10, 3))</f>
        <v/>
      </c>
      <c r="Y165" s="299" t="str">
        <f>IF(Rooiebal1!Y13="", "", ROUND(Rooiebal1!Y13 / IF(AND(COUNT(Rooiebal1!$C13:$O13,Rooiebal1!$U13:Y13) &lt;= 3, ISNUMBER($C165)), $C165, $E165) * 10, 3))</f>
        <v/>
      </c>
      <c r="Z165" s="299" t="str">
        <f>IF(Rooiebal1!Z13="", "", ROUND(Rooiebal1!Z13 / IF(AND(COUNT(Rooiebal1!$C13:$O13,Rooiebal1!$U13:Z13) &lt;= 3, ISNUMBER($C165)), $C165, $E165) * 10, 3))</f>
        <v/>
      </c>
      <c r="AA165" s="299" t="str">
        <f>IF(Rooiebal1!AA13="", "", ROUND(Rooiebal1!AA13 / IF(AND(COUNT(Rooiebal1!$C13:$O13,Rooiebal1!$U13:AA13) &lt;= 3, ISNUMBER($C165)), $C165, $E165) * 10, 3))</f>
        <v/>
      </c>
      <c r="AB165" s="299" t="str">
        <f>IF(Rooiebal1!AB13="", "", ROUND(Rooiebal1!AB13 / IF(AND(COUNT(Rooiebal1!$C13:$O13,Rooiebal1!$U13:AB13) &lt;= 3, ISNUMBER($C165)), $C165, $E165) * 10, 3))</f>
        <v/>
      </c>
      <c r="AC165" s="299" t="str">
        <f>IF(Rooiebal1!AC13="", "", ROUND(Rooiebal1!AC13 / IF(AND(COUNT(Rooiebal1!$C13:$O13,Rooiebal1!$U13:AC13) &lt;= 3, ISNUMBER($C165)), $C165, $E165) * 10, 3))</f>
        <v/>
      </c>
      <c r="AD165" s="299" t="str">
        <f>IF(Rooiebal1!AD13="", "", ROUND(Rooiebal1!AD13 / IF(AND(COUNT(Rooiebal1!$C13:$O13,Rooiebal1!$U13:AD13) &lt;= 3, ISNUMBER($C165)), $C165, $E165) * 10, 3))</f>
        <v/>
      </c>
      <c r="AE165" s="299" t="str">
        <f>IF(Rooiebal1!AE13="", "", ROUND(Rooiebal1!AE13 / IF(AND(COUNT(Rooiebal1!$C13:$O13,Rooiebal1!$U13:AE13) &lt;= 3, ISNUMBER($C165)), $C165, $E165) * 10, 3))</f>
        <v/>
      </c>
      <c r="AF165" s="299" t="str">
        <f>IF(Rooiebal1!AF13="", "", ROUND(Rooiebal1!AF13 / IF(AND(COUNT(Rooiebal1!$C13:$O13,Rooiebal1!$U13:AF13) &lt;= 3, ISNUMBER($C165)), $C165, $E165) * 10, 3))</f>
        <v/>
      </c>
      <c r="AG165" s="299" t="str">
        <f>IF(Rooiebal1!AG13="", "", ROUND(Rooiebal1!AG13 / IF(AND(COUNT(Rooiebal1!$C13:$O13,Rooiebal1!$U13:AG13) &lt;= 3, ISNUMBER($C165)), $C165, $E165) * 10, 3))</f>
        <v/>
      </c>
      <c r="AH165" s="388"/>
    </row>
    <row r="166" spans="1:34" ht="16.95" customHeight="1">
      <c r="A166" s="293">
        <f>IF(Rooiebal1!AM14=0, "", Rooiebal1!AM14)</f>
        <v>1</v>
      </c>
      <c r="B166" s="304" t="str">
        <f>Rooiebal1!A14</f>
        <v>Vergouwen Willy</v>
      </c>
      <c r="C166" s="304" t="str">
        <f t="shared" si="16"/>
        <v/>
      </c>
      <c r="D166" s="304">
        <f>Rooiebal1!B14</f>
        <v>32</v>
      </c>
      <c r="E166" s="304">
        <f>Rooiebal1!T14</f>
        <v>32</v>
      </c>
      <c r="F166" s="387">
        <f>IF(Rooiebal1!AL14=0," ",SUM(H166:AG166))</f>
        <v>15</v>
      </c>
      <c r="G166" s="350"/>
      <c r="H166" s="299" t="str">
        <f>IF(Rooiebal1!C14="", "", ROUND(Rooiebal1!C14 / IF(AND(COUNT(Rooiebal1!$C14:C14) &lt;= 3, ISNUMBER($C166)), $C166, $D166) * 10, 3))</f>
        <v/>
      </c>
      <c r="I166" s="299">
        <f>IF(Rooiebal1!D14="", "", ROUND(Rooiebal1!D14 / IF(AND(COUNT(Rooiebal1!$C14:D14) &lt;= 3, ISNUMBER($C166)), $C166, $D166) * 10, 3))</f>
        <v>15</v>
      </c>
      <c r="J166" s="299" t="str">
        <f>IF(Rooiebal1!E14="", "", ROUND(Rooiebal1!E14 / IF(AND(COUNT(Rooiebal1!$C14:E14) &lt;= 3, ISNUMBER($C166)), $C166, $D166) * 10, 3))</f>
        <v/>
      </c>
      <c r="K166" s="299" t="str">
        <f>IF(Rooiebal1!F14="", "", ROUND(Rooiebal1!F14 / IF(AND(COUNT(Rooiebal1!$C14:F14) &lt;= 3, ISNUMBER($C166)), $C166, $D166) * 10, 3))</f>
        <v/>
      </c>
      <c r="L166" s="299" t="str">
        <f>IF(Rooiebal1!G14="", "", ROUND(Rooiebal1!G14 / IF(AND(COUNT(Rooiebal1!$C14:G14) &lt;= 3, ISNUMBER($C166)), $C166, $D166) * 10, 3))</f>
        <v/>
      </c>
      <c r="M166" s="299" t="str">
        <f>IF(Rooiebal1!H14="", "", ROUND(Rooiebal1!H14 / IF(AND(COUNT(Rooiebal1!$C14:H14) &lt;= 3, ISNUMBER($C166)), $C166, $D166) * 10, 3))</f>
        <v/>
      </c>
      <c r="N166" s="299" t="str">
        <f>IF(Rooiebal1!I14="", "", ROUND(Rooiebal1!I14 / IF(AND(COUNT(Rooiebal1!$C14:I14) &lt;= 3, ISNUMBER($C166)), $C166, $D166) * 10, 3))</f>
        <v/>
      </c>
      <c r="O166" s="299" t="str">
        <f>IF(Rooiebal1!J14="", "", ROUND(Rooiebal1!J14 / IF(AND(COUNT(Rooiebal1!$C14:J14) &lt;= 3, ISNUMBER($C166)), $C166, $D166) * 10, 3))</f>
        <v/>
      </c>
      <c r="P166" s="299" t="str">
        <f>IF(Rooiebal1!K14="", "", ROUND(Rooiebal1!K14 / IF(AND(COUNT(Rooiebal1!$C14:K14) &lt;= 3, ISNUMBER($C166)), $C166, $D166) * 10, 3))</f>
        <v/>
      </c>
      <c r="Q166" s="299" t="str">
        <f>IF(Rooiebal1!L14="", "", ROUND(Rooiebal1!L14 / IF(AND(COUNT(Rooiebal1!$C14:L14) &lt;= 3, ISNUMBER($C166)), $C166, $D166) * 10, 3))</f>
        <v/>
      </c>
      <c r="R166" s="299" t="str">
        <f>IF(Rooiebal1!M14="", "", ROUND(Rooiebal1!M14 / IF(AND(COUNT(Rooiebal1!$C14:M14) &lt;= 3, ISNUMBER($C166)), $C166, $D166) * 10, 3))</f>
        <v/>
      </c>
      <c r="S166" s="299" t="str">
        <f>IF(Rooiebal1!N14="", "", ROUND(Rooiebal1!N14 / IF(AND(COUNT(Rooiebal1!$C14:N14) &lt;= 3, ISNUMBER($C166)), $C166, $D166) * 10, 3))</f>
        <v/>
      </c>
      <c r="T166" s="299" t="str">
        <f>IF(Rooiebal1!O14="", "", ROUND(Rooiebal1!O14 / IF(AND(COUNT(Rooiebal1!$C14:O14) &lt;= 3, ISNUMBER($C166)), $C166, $D166) * 10, 3))</f>
        <v/>
      </c>
      <c r="U166" s="299" t="str">
        <f>IF(Rooiebal1!U14="", "", ROUND(Rooiebal1!U14 / IF(AND(COUNT(Rooiebal1!$C14:$O14,Rooiebal1!$U14:U14) &lt;= 3, ISNUMBER($C166)), $C166, $E166) * 10, 3))</f>
        <v/>
      </c>
      <c r="V166" s="299" t="str">
        <f>IF(Rooiebal1!V14="", "", ROUND(Rooiebal1!V14 / IF(AND(COUNT(Rooiebal1!$C14:$O14,Rooiebal1!$U14:V14) &lt;= 3, ISNUMBER($C166)), $C166, $E166) * 10, 3))</f>
        <v/>
      </c>
      <c r="W166" s="299" t="str">
        <f>IF(Rooiebal1!W14="", "", ROUND(Rooiebal1!W14 / IF(AND(COUNT(Rooiebal1!$C14:$O14,Rooiebal1!$U14:W14) &lt;= 3, ISNUMBER($C166)), $C166, $E166) * 10, 3))</f>
        <v/>
      </c>
      <c r="X166" s="299" t="str">
        <f>IF(Rooiebal1!X14="", "", ROUND(Rooiebal1!X14 / IF(AND(COUNT(Rooiebal1!$C14:$O14,Rooiebal1!$U14:X14) &lt;= 3, ISNUMBER($C166)), $C166, $E166) * 10, 3))</f>
        <v/>
      </c>
      <c r="Y166" s="299" t="str">
        <f>IF(Rooiebal1!Y14="", "", ROUND(Rooiebal1!Y14 / IF(AND(COUNT(Rooiebal1!$C14:$O14,Rooiebal1!$U14:Y14) &lt;= 3, ISNUMBER($C166)), $C166, $E166) * 10, 3))</f>
        <v/>
      </c>
      <c r="Z166" s="299" t="str">
        <f>IF(Rooiebal1!Z14="", "", ROUND(Rooiebal1!Z14 / IF(AND(COUNT(Rooiebal1!$C14:$O14,Rooiebal1!$U14:Z14) &lt;= 3, ISNUMBER($C166)), $C166, $E166) * 10, 3))</f>
        <v/>
      </c>
      <c r="AA166" s="299" t="str">
        <f>IF(Rooiebal1!AA14="", "", ROUND(Rooiebal1!AA14 / IF(AND(COUNT(Rooiebal1!$C14:$O14,Rooiebal1!$U14:AA14) &lt;= 3, ISNUMBER($C166)), $C166, $E166) * 10, 3))</f>
        <v/>
      </c>
      <c r="AB166" s="299" t="str">
        <f>IF(Rooiebal1!AB14="", "", ROUND(Rooiebal1!AB14 / IF(AND(COUNT(Rooiebal1!$C14:$O14,Rooiebal1!$U14:AB14) &lt;= 3, ISNUMBER($C166)), $C166, $E166) * 10, 3))</f>
        <v/>
      </c>
      <c r="AC166" s="299" t="str">
        <f>IF(Rooiebal1!AC14="", "", ROUND(Rooiebal1!AC14 / IF(AND(COUNT(Rooiebal1!$C14:$O14,Rooiebal1!$U14:AC14) &lt;= 3, ISNUMBER($C166)), $C166, $E166) * 10, 3))</f>
        <v/>
      </c>
      <c r="AD166" s="299" t="str">
        <f>IF(Rooiebal1!AD14="", "", ROUND(Rooiebal1!AD14 / IF(AND(COUNT(Rooiebal1!$C14:$O14,Rooiebal1!$U14:AD14) &lt;= 3, ISNUMBER($C166)), $C166, $E166) * 10, 3))</f>
        <v/>
      </c>
      <c r="AE166" s="299" t="str">
        <f>IF(Rooiebal1!AE14="", "", ROUND(Rooiebal1!AE14 / IF(AND(COUNT(Rooiebal1!$C14:$O14,Rooiebal1!$U14:AE14) &lt;= 3, ISNUMBER($C166)), $C166, $E166) * 10, 3))</f>
        <v/>
      </c>
      <c r="AF166" s="299" t="str">
        <f>IF(Rooiebal1!AF14="", "", ROUND(Rooiebal1!AF14 / IF(AND(COUNT(Rooiebal1!$C14:$O14,Rooiebal1!$U14:AF14) &lt;= 3, ISNUMBER($C166)), $C166, $E166) * 10, 3))</f>
        <v/>
      </c>
      <c r="AG166" s="299" t="str">
        <f>IF(Rooiebal1!AG14="", "", ROUND(Rooiebal1!AG14 / IF(AND(COUNT(Rooiebal1!$C14:$O14,Rooiebal1!$U14:AG14) &lt;= 3, ISNUMBER($C166)), $C166, $E166) * 10, 3))</f>
        <v/>
      </c>
      <c r="AH166" s="388"/>
    </row>
    <row r="167" spans="1:34" ht="16.95" customHeight="1">
      <c r="A167" s="293" t="str">
        <f>IF(Rooiebal1!AM15=0, "", Rooiebal1!AM15)</f>
        <v/>
      </c>
      <c r="B167" s="304">
        <f>Rooiebal1!A15</f>
        <v>0</v>
      </c>
      <c r="C167" s="304" t="str">
        <f t="shared" si="16"/>
        <v/>
      </c>
      <c r="D167" s="304">
        <f>Rooiebal1!B15</f>
        <v>0</v>
      </c>
      <c r="E167" s="304">
        <f>Rooiebal1!T15</f>
        <v>0</v>
      </c>
      <c r="F167" s="387" t="str">
        <f>IF(Rooiebal1!AL15=0," ",SUM(H167:AG167))</f>
        <v xml:space="preserve"> </v>
      </c>
      <c r="G167" s="350"/>
      <c r="H167" s="299" t="str">
        <f>IF(Rooiebal1!C15="", "", ROUND(Rooiebal1!C15 / IF(AND(COUNT(Rooiebal1!$C15:C15) &lt;= 3, ISNUMBER($C167)), $C167, $D167) * 10, 3))</f>
        <v/>
      </c>
      <c r="I167" s="299" t="str">
        <f>IF(Rooiebal1!D15="", "", ROUND(Rooiebal1!D15 / IF(AND(COUNT(Rooiebal1!$C15:D15) &lt;= 3, ISNUMBER($C167)), $C167, $D167) * 10, 3))</f>
        <v/>
      </c>
      <c r="J167" s="299" t="str">
        <f>IF(Rooiebal1!E15="", "", ROUND(Rooiebal1!E15 / IF(AND(COUNT(Rooiebal1!$C15:E15) &lt;= 3, ISNUMBER($C167)), $C167, $D167) * 10, 3))</f>
        <v/>
      </c>
      <c r="K167" s="299" t="str">
        <f>IF(Rooiebal1!F15="", "", ROUND(Rooiebal1!F15 / IF(AND(COUNT(Rooiebal1!$C15:F15) &lt;= 3, ISNUMBER($C167)), $C167, $D167) * 10, 3))</f>
        <v/>
      </c>
      <c r="L167" s="299" t="str">
        <f>IF(Rooiebal1!G15="", "", ROUND(Rooiebal1!G15 / IF(AND(COUNT(Rooiebal1!$C15:G15) &lt;= 3, ISNUMBER($C167)), $C167, $D167) * 10, 3))</f>
        <v/>
      </c>
      <c r="M167" s="299" t="str">
        <f>IF(Rooiebal1!H15="", "", ROUND(Rooiebal1!H15 / IF(AND(COUNT(Rooiebal1!$C15:H15) &lt;= 3, ISNUMBER($C167)), $C167, $D167) * 10, 3))</f>
        <v/>
      </c>
      <c r="N167" s="299" t="str">
        <f>IF(Rooiebal1!I15="", "", ROUND(Rooiebal1!I15 / IF(AND(COUNT(Rooiebal1!$C15:I15) &lt;= 3, ISNUMBER($C167)), $C167, $D167) * 10, 3))</f>
        <v/>
      </c>
      <c r="O167" s="299" t="str">
        <f>IF(Rooiebal1!J15="", "", ROUND(Rooiebal1!J15 / IF(AND(COUNT(Rooiebal1!$C15:J15) &lt;= 3, ISNUMBER($C167)), $C167, $D167) * 10, 3))</f>
        <v/>
      </c>
      <c r="P167" s="299" t="str">
        <f>IF(Rooiebal1!K15="", "", ROUND(Rooiebal1!K15 / IF(AND(COUNT(Rooiebal1!$C15:K15) &lt;= 3, ISNUMBER($C167)), $C167, $D167) * 10, 3))</f>
        <v/>
      </c>
      <c r="Q167" s="299" t="str">
        <f>IF(Rooiebal1!L15="", "", ROUND(Rooiebal1!L15 / IF(AND(COUNT(Rooiebal1!$C15:L15) &lt;= 3, ISNUMBER($C167)), $C167, $D167) * 10, 3))</f>
        <v/>
      </c>
      <c r="R167" s="299" t="str">
        <f>IF(Rooiebal1!M15="", "", ROUND(Rooiebal1!M15 / IF(AND(COUNT(Rooiebal1!$C15:M15) &lt;= 3, ISNUMBER($C167)), $C167, $D167) * 10, 3))</f>
        <v/>
      </c>
      <c r="S167" s="299" t="str">
        <f>IF(Rooiebal1!N15="", "", ROUND(Rooiebal1!N15 / IF(AND(COUNT(Rooiebal1!$C15:N15) &lt;= 3, ISNUMBER($C167)), $C167, $D167) * 10, 3))</f>
        <v/>
      </c>
      <c r="T167" s="299" t="str">
        <f>IF(Rooiebal1!O15="", "", ROUND(Rooiebal1!O15 / IF(AND(COUNT(Rooiebal1!$C15:O15) &lt;= 3, ISNUMBER($C167)), $C167, $D167) * 10, 3))</f>
        <v/>
      </c>
      <c r="U167" s="299" t="str">
        <f>IF(Rooiebal1!U15="", "", ROUND(Rooiebal1!U15 / IF(AND(COUNT(Rooiebal1!$C15:$O15,Rooiebal1!$U15:U15) &lt;= 3, ISNUMBER($C167)), $C167, $E167) * 10, 3))</f>
        <v/>
      </c>
      <c r="V167" s="299" t="str">
        <f>IF(Rooiebal1!V15="", "", ROUND(Rooiebal1!V15 / IF(AND(COUNT(Rooiebal1!$C15:$O15,Rooiebal1!$U15:V15) &lt;= 3, ISNUMBER($C167)), $C167, $E167) * 10, 3))</f>
        <v/>
      </c>
      <c r="W167" s="299" t="str">
        <f>IF(Rooiebal1!W15="", "", ROUND(Rooiebal1!W15 / IF(AND(COUNT(Rooiebal1!$C15:$O15,Rooiebal1!$U15:W15) &lt;= 3, ISNUMBER($C167)), $C167, $E167) * 10, 3))</f>
        <v/>
      </c>
      <c r="X167" s="299" t="str">
        <f>IF(Rooiebal1!X15="", "", ROUND(Rooiebal1!X15 / IF(AND(COUNT(Rooiebal1!$C15:$O15,Rooiebal1!$U15:X15) &lt;= 3, ISNUMBER($C167)), $C167, $E167) * 10, 3))</f>
        <v/>
      </c>
      <c r="Y167" s="299" t="str">
        <f>IF(Rooiebal1!Y15="", "", ROUND(Rooiebal1!Y15 / IF(AND(COUNT(Rooiebal1!$C15:$O15,Rooiebal1!$U15:Y15) &lt;= 3, ISNUMBER($C167)), $C167, $E167) * 10, 3))</f>
        <v/>
      </c>
      <c r="Z167" s="299" t="str">
        <f>IF(Rooiebal1!Z15="", "", ROUND(Rooiebal1!Z15 / IF(AND(COUNT(Rooiebal1!$C15:$O15,Rooiebal1!$U15:Z15) &lt;= 3, ISNUMBER($C167)), $C167, $E167) * 10, 3))</f>
        <v/>
      </c>
      <c r="AA167" s="299" t="str">
        <f>IF(Rooiebal1!AA15="", "", ROUND(Rooiebal1!AA15 / IF(AND(COUNT(Rooiebal1!$C15:$O15,Rooiebal1!$U15:AA15) &lt;= 3, ISNUMBER($C167)), $C167, $E167) * 10, 3))</f>
        <v/>
      </c>
      <c r="AB167" s="299" t="str">
        <f>IF(Rooiebal1!AB15="", "", ROUND(Rooiebal1!AB15 / IF(AND(COUNT(Rooiebal1!$C15:$O15,Rooiebal1!$U15:AB15) &lt;= 3, ISNUMBER($C167)), $C167, $E167) * 10, 3))</f>
        <v/>
      </c>
      <c r="AC167" s="299" t="str">
        <f>IF(Rooiebal1!AC15="", "", ROUND(Rooiebal1!AC15 / IF(AND(COUNT(Rooiebal1!$C15:$O15,Rooiebal1!$U15:AC15) &lt;= 3, ISNUMBER($C167)), $C167, $E167) * 10, 3))</f>
        <v/>
      </c>
      <c r="AD167" s="299" t="str">
        <f>IF(Rooiebal1!AD15="", "", ROUND(Rooiebal1!AD15 / IF(AND(COUNT(Rooiebal1!$C15:$O15,Rooiebal1!$U15:AD15) &lt;= 3, ISNUMBER($C167)), $C167, $E167) * 10, 3))</f>
        <v/>
      </c>
      <c r="AE167" s="299" t="str">
        <f>IF(Rooiebal1!AE15="", "", ROUND(Rooiebal1!AE15 / IF(AND(COUNT(Rooiebal1!$C15:$O15,Rooiebal1!$U15:AE15) &lt;= 3, ISNUMBER($C167)), $C167, $E167) * 10, 3))</f>
        <v/>
      </c>
      <c r="AF167" s="299" t="str">
        <f>IF(Rooiebal1!AF15="", "", ROUND(Rooiebal1!AF15 / IF(AND(COUNT(Rooiebal1!$C15:$O15,Rooiebal1!$U15:AF15) &lt;= 3, ISNUMBER($C167)), $C167, $E167) * 10, 3))</f>
        <v/>
      </c>
      <c r="AG167" s="299" t="str">
        <f>IF(Rooiebal1!AG15="", "", ROUND(Rooiebal1!AG15 / IF(AND(COUNT(Rooiebal1!$C15:$O15,Rooiebal1!$U15:AG15) &lt;= 3, ISNUMBER($C167)), $C167, $E167) * 10, 3))</f>
        <v/>
      </c>
      <c r="AH167" s="388"/>
    </row>
    <row r="168" spans="1:34" ht="16.95" customHeight="1">
      <c r="A168" s="293" t="str">
        <f>IF(Rooiebal1!AM16=0, "", Rooiebal1!AM16)</f>
        <v/>
      </c>
      <c r="B168" s="304">
        <f>Rooiebal1!A16</f>
        <v>0</v>
      </c>
      <c r="C168" s="304" t="str">
        <f t="shared" si="16"/>
        <v/>
      </c>
      <c r="D168" s="304">
        <f>Rooiebal1!B16</f>
        <v>0</v>
      </c>
      <c r="E168" s="304">
        <f>Rooiebal1!T16</f>
        <v>0</v>
      </c>
      <c r="F168" s="387" t="str">
        <f>IF(Rooiebal1!AL16=0," ",SUM(H168:AG168))</f>
        <v xml:space="preserve"> </v>
      </c>
      <c r="G168" s="350"/>
      <c r="H168" s="299" t="str">
        <f>IF(Rooiebal1!C16="", "", ROUND(Rooiebal1!C16 / IF(AND(COUNT(Rooiebal1!$C16:C16) &lt;= 3, ISNUMBER($C168)), $C168, $D168) * 10, 3))</f>
        <v/>
      </c>
      <c r="I168" s="299" t="str">
        <f>IF(Rooiebal1!D16="", "", ROUND(Rooiebal1!D16 / IF(AND(COUNT(Rooiebal1!$C16:D16) &lt;= 3, ISNUMBER($C168)), $C168, $D168) * 10, 3))</f>
        <v/>
      </c>
      <c r="J168" s="299" t="str">
        <f>IF(Rooiebal1!E16="", "", ROUND(Rooiebal1!E16 / IF(AND(COUNT(Rooiebal1!$C16:E16) &lt;= 3, ISNUMBER($C168)), $C168, $D168) * 10, 3))</f>
        <v/>
      </c>
      <c r="K168" s="299" t="str">
        <f>IF(Rooiebal1!F16="", "", ROUND(Rooiebal1!F16 / IF(AND(COUNT(Rooiebal1!$C16:F16) &lt;= 3, ISNUMBER($C168)), $C168, $D168) * 10, 3))</f>
        <v/>
      </c>
      <c r="L168" s="299" t="str">
        <f>IF(Rooiebal1!G16="", "", ROUND(Rooiebal1!G16 / IF(AND(COUNT(Rooiebal1!$C16:G16) &lt;= 3, ISNUMBER($C168)), $C168, $D168) * 10, 3))</f>
        <v/>
      </c>
      <c r="M168" s="299" t="str">
        <f>IF(Rooiebal1!H16="", "", ROUND(Rooiebal1!H16 / IF(AND(COUNT(Rooiebal1!$C16:H16) &lt;= 3, ISNUMBER($C168)), $C168, $D168) * 10, 3))</f>
        <v/>
      </c>
      <c r="N168" s="299" t="str">
        <f>IF(Rooiebal1!I16="", "", ROUND(Rooiebal1!I16 / IF(AND(COUNT(Rooiebal1!$C16:I16) &lt;= 3, ISNUMBER($C168)), $C168, $D168) * 10, 3))</f>
        <v/>
      </c>
      <c r="O168" s="299" t="str">
        <f>IF(Rooiebal1!J16="", "", ROUND(Rooiebal1!J16 / IF(AND(COUNT(Rooiebal1!$C16:J16) &lt;= 3, ISNUMBER($C168)), $C168, $D168) * 10, 3))</f>
        <v/>
      </c>
      <c r="P168" s="299" t="str">
        <f>IF(Rooiebal1!K16="", "", ROUND(Rooiebal1!K16 / IF(AND(COUNT(Rooiebal1!$C16:K16) &lt;= 3, ISNUMBER($C168)), $C168, $D168) * 10, 3))</f>
        <v/>
      </c>
      <c r="Q168" s="299" t="str">
        <f>IF(Rooiebal1!L16="", "", ROUND(Rooiebal1!L16 / IF(AND(COUNT(Rooiebal1!$C16:L16) &lt;= 3, ISNUMBER($C168)), $C168, $D168) * 10, 3))</f>
        <v/>
      </c>
      <c r="R168" s="299" t="str">
        <f>IF(Rooiebal1!M16="", "", ROUND(Rooiebal1!M16 / IF(AND(COUNT(Rooiebal1!$C16:M16) &lt;= 3, ISNUMBER($C168)), $C168, $D168) * 10, 3))</f>
        <v/>
      </c>
      <c r="S168" s="299" t="str">
        <f>IF(Rooiebal1!N16="", "", ROUND(Rooiebal1!N16 / IF(AND(COUNT(Rooiebal1!$C16:N16) &lt;= 3, ISNUMBER($C168)), $C168, $D168) * 10, 3))</f>
        <v/>
      </c>
      <c r="T168" s="299" t="str">
        <f>IF(Rooiebal1!O16="", "", ROUND(Rooiebal1!O16 / IF(AND(COUNT(Rooiebal1!$C16:O16) &lt;= 3, ISNUMBER($C168)), $C168, $D168) * 10, 3))</f>
        <v/>
      </c>
      <c r="U168" s="299" t="str">
        <f>IF(Rooiebal1!U16="", "", ROUND(Rooiebal1!U16 / IF(AND(COUNT(Rooiebal1!$C16:$O16,Rooiebal1!$U16:U16) &lt;= 3, ISNUMBER($C168)), $C168, $E168) * 10, 3))</f>
        <v/>
      </c>
      <c r="V168" s="299" t="str">
        <f>IF(Rooiebal1!V16="", "", ROUND(Rooiebal1!V16 / IF(AND(COUNT(Rooiebal1!$C16:$O16,Rooiebal1!$U16:V16) &lt;= 3, ISNUMBER($C168)), $C168, $E168) * 10, 3))</f>
        <v/>
      </c>
      <c r="W168" s="299" t="str">
        <f>IF(Rooiebal1!W16="", "", ROUND(Rooiebal1!W16 / IF(AND(COUNT(Rooiebal1!$C16:$O16,Rooiebal1!$U16:W16) &lt;= 3, ISNUMBER($C168)), $C168, $E168) * 10, 3))</f>
        <v/>
      </c>
      <c r="X168" s="299" t="str">
        <f>IF(Rooiebal1!X16="", "", ROUND(Rooiebal1!X16 / IF(AND(COUNT(Rooiebal1!$C16:$O16,Rooiebal1!$U16:X16) &lt;= 3, ISNUMBER($C168)), $C168, $E168) * 10, 3))</f>
        <v/>
      </c>
      <c r="Y168" s="299" t="str">
        <f>IF(Rooiebal1!Y16="", "", ROUND(Rooiebal1!Y16 / IF(AND(COUNT(Rooiebal1!$C16:$O16,Rooiebal1!$U16:Y16) &lt;= 3, ISNUMBER($C168)), $C168, $E168) * 10, 3))</f>
        <v/>
      </c>
      <c r="Z168" s="299" t="str">
        <f>IF(Rooiebal1!Z16="", "", ROUND(Rooiebal1!Z16 / IF(AND(COUNT(Rooiebal1!$C16:$O16,Rooiebal1!$U16:Z16) &lt;= 3, ISNUMBER($C168)), $C168, $E168) * 10, 3))</f>
        <v/>
      </c>
      <c r="AA168" s="299" t="str">
        <f>IF(Rooiebal1!AA16="", "", ROUND(Rooiebal1!AA16 / IF(AND(COUNT(Rooiebal1!$C16:$O16,Rooiebal1!$U16:AA16) &lt;= 3, ISNUMBER($C168)), $C168, $E168) * 10, 3))</f>
        <v/>
      </c>
      <c r="AB168" s="299" t="str">
        <f>IF(Rooiebal1!AB16="", "", ROUND(Rooiebal1!AB16 / IF(AND(COUNT(Rooiebal1!$C16:$O16,Rooiebal1!$U16:AB16) &lt;= 3, ISNUMBER($C168)), $C168, $E168) * 10, 3))</f>
        <v/>
      </c>
      <c r="AC168" s="299" t="str">
        <f>IF(Rooiebal1!AC16="", "", ROUND(Rooiebal1!AC16 / IF(AND(COUNT(Rooiebal1!$C16:$O16,Rooiebal1!$U16:AC16) &lt;= 3, ISNUMBER($C168)), $C168, $E168) * 10, 3))</f>
        <v/>
      </c>
      <c r="AD168" s="299" t="str">
        <f>IF(Rooiebal1!AD16="", "", ROUND(Rooiebal1!AD16 / IF(AND(COUNT(Rooiebal1!$C16:$O16,Rooiebal1!$U16:AD16) &lt;= 3, ISNUMBER($C168)), $C168, $E168) * 10, 3))</f>
        <v/>
      </c>
      <c r="AE168" s="299" t="str">
        <f>IF(Rooiebal1!AE16="", "", ROUND(Rooiebal1!AE16 / IF(AND(COUNT(Rooiebal1!$C16:$O16,Rooiebal1!$U16:AE16) &lt;= 3, ISNUMBER($C168)), $C168, $E168) * 10, 3))</f>
        <v/>
      </c>
      <c r="AF168" s="299" t="str">
        <f>IF(Rooiebal1!AF16="", "", ROUND(Rooiebal1!AF16 / IF(AND(COUNT(Rooiebal1!$C16:$O16,Rooiebal1!$U16:AF16) &lt;= 3, ISNUMBER($C168)), $C168, $E168) * 10, 3))</f>
        <v/>
      </c>
      <c r="AG168" s="299" t="str">
        <f>IF(Rooiebal1!AG16="", "", ROUND(Rooiebal1!AG16 / IF(AND(COUNT(Rooiebal1!$C16:$O16,Rooiebal1!$U16:AG16) &lt;= 3, ISNUMBER($C168)), $C168, $E168) * 10, 3))</f>
        <v/>
      </c>
      <c r="AH168" s="388"/>
    </row>
    <row r="169" spans="1:34" ht="16.95" customHeight="1">
      <c r="A169" s="293" t="str">
        <f>IF(Rooiebal1!AM17=0, "", Rooiebal1!AM17)</f>
        <v/>
      </c>
      <c r="B169" s="304">
        <f>Rooiebal1!A17</f>
        <v>0</v>
      </c>
      <c r="C169" s="304" t="str">
        <f t="shared" si="16"/>
        <v/>
      </c>
      <c r="D169" s="304">
        <f>Rooiebal1!B17</f>
        <v>0</v>
      </c>
      <c r="E169" s="304">
        <f>Rooiebal1!T17</f>
        <v>0</v>
      </c>
      <c r="F169" s="387" t="str">
        <f>IF(Rooiebal1!AL17=0," ",SUM(H169:AG169))</f>
        <v xml:space="preserve"> </v>
      </c>
      <c r="G169" s="350"/>
      <c r="H169" s="299" t="str">
        <f>IF(Rooiebal1!C17="", "", ROUND(Rooiebal1!C17 / IF(AND(COUNT(Rooiebal1!$C17:C17) &lt;= 3, ISNUMBER($C169)), $C169, $D169) * 10, 3))</f>
        <v/>
      </c>
      <c r="I169" s="299" t="str">
        <f>IF(Rooiebal1!D17="", "", ROUND(Rooiebal1!D17 / IF(AND(COUNT(Rooiebal1!$C17:D17) &lt;= 3, ISNUMBER($C169)), $C169, $D169) * 10, 3))</f>
        <v/>
      </c>
      <c r="J169" s="299" t="str">
        <f>IF(Rooiebal1!E17="", "", ROUND(Rooiebal1!E17 / IF(AND(COUNT(Rooiebal1!$C17:E17) &lt;= 3, ISNUMBER($C169)), $C169, $D169) * 10, 3))</f>
        <v/>
      </c>
      <c r="K169" s="299" t="str">
        <f>IF(Rooiebal1!F17="", "", ROUND(Rooiebal1!F17 / IF(AND(COUNT(Rooiebal1!$C17:F17) &lt;= 3, ISNUMBER($C169)), $C169, $D169) * 10, 3))</f>
        <v/>
      </c>
      <c r="L169" s="299" t="str">
        <f>IF(Rooiebal1!G17="", "", ROUND(Rooiebal1!G17 / IF(AND(COUNT(Rooiebal1!$C17:G17) &lt;= 3, ISNUMBER($C169)), $C169, $D169) * 10, 3))</f>
        <v/>
      </c>
      <c r="M169" s="299" t="str">
        <f>IF(Rooiebal1!H17="", "", ROUND(Rooiebal1!H17 / IF(AND(COUNT(Rooiebal1!$C17:H17) &lt;= 3, ISNUMBER($C169)), $C169, $D169) * 10, 3))</f>
        <v/>
      </c>
      <c r="N169" s="299" t="str">
        <f>IF(Rooiebal1!I17="", "", ROUND(Rooiebal1!I17 / IF(AND(COUNT(Rooiebal1!$C17:I17) &lt;= 3, ISNUMBER($C169)), $C169, $D169) * 10, 3))</f>
        <v/>
      </c>
      <c r="O169" s="299" t="str">
        <f>IF(Rooiebal1!J17="", "", ROUND(Rooiebal1!J17 / IF(AND(COUNT(Rooiebal1!$C17:J17) &lt;= 3, ISNUMBER($C169)), $C169, $D169) * 10, 3))</f>
        <v/>
      </c>
      <c r="P169" s="299" t="str">
        <f>IF(Rooiebal1!K17="", "", ROUND(Rooiebal1!K17 / IF(AND(COUNT(Rooiebal1!$C17:K17) &lt;= 3, ISNUMBER($C169)), $C169, $D169) * 10, 3))</f>
        <v/>
      </c>
      <c r="Q169" s="299" t="str">
        <f>IF(Rooiebal1!L17="", "", ROUND(Rooiebal1!L17 / IF(AND(COUNT(Rooiebal1!$C17:L17) &lt;= 3, ISNUMBER($C169)), $C169, $D169) * 10, 3))</f>
        <v/>
      </c>
      <c r="R169" s="299" t="str">
        <f>IF(Rooiebal1!M17="", "", ROUND(Rooiebal1!M17 / IF(AND(COUNT(Rooiebal1!$C17:M17) &lt;= 3, ISNUMBER($C169)), $C169, $D169) * 10, 3))</f>
        <v/>
      </c>
      <c r="S169" s="299" t="str">
        <f>IF(Rooiebal1!N17="", "", ROUND(Rooiebal1!N17 / IF(AND(COUNT(Rooiebal1!$C17:N17) &lt;= 3, ISNUMBER($C169)), $C169, $D169) * 10, 3))</f>
        <v/>
      </c>
      <c r="T169" s="299" t="str">
        <f>IF(Rooiebal1!O17="", "", ROUND(Rooiebal1!O17 / IF(AND(COUNT(Rooiebal1!$C17:O17) &lt;= 3, ISNUMBER($C169)), $C169, $D169) * 10, 3))</f>
        <v/>
      </c>
      <c r="U169" s="299" t="str">
        <f>IF(Rooiebal1!U17="", "", ROUND(Rooiebal1!U17 / IF(AND(COUNT(Rooiebal1!$C17:$O17,Rooiebal1!$U17:U17) &lt;= 3, ISNUMBER($C169)), $C169, $E169) * 10, 3))</f>
        <v/>
      </c>
      <c r="V169" s="299" t="str">
        <f>IF(Rooiebal1!V17="", "", ROUND(Rooiebal1!V17 / IF(AND(COUNT(Rooiebal1!$C17:$O17,Rooiebal1!$U17:V17) &lt;= 3, ISNUMBER($C169)), $C169, $E169) * 10, 3))</f>
        <v/>
      </c>
      <c r="W169" s="299" t="str">
        <f>IF(Rooiebal1!W17="", "", ROUND(Rooiebal1!W17 / IF(AND(COUNT(Rooiebal1!$C17:$O17,Rooiebal1!$U17:W17) &lt;= 3, ISNUMBER($C169)), $C169, $E169) * 10, 3))</f>
        <v/>
      </c>
      <c r="X169" s="299" t="str">
        <f>IF(Rooiebal1!X17="", "", ROUND(Rooiebal1!X17 / IF(AND(COUNT(Rooiebal1!$C17:$O17,Rooiebal1!$U17:X17) &lt;= 3, ISNUMBER($C169)), $C169, $E169) * 10, 3))</f>
        <v/>
      </c>
      <c r="Y169" s="299" t="str">
        <f>IF(Rooiebal1!Y17="", "", ROUND(Rooiebal1!Y17 / IF(AND(COUNT(Rooiebal1!$C17:$O17,Rooiebal1!$U17:Y17) &lt;= 3, ISNUMBER($C169)), $C169, $E169) * 10, 3))</f>
        <v/>
      </c>
      <c r="Z169" s="299" t="str">
        <f>IF(Rooiebal1!Z17="", "", ROUND(Rooiebal1!Z17 / IF(AND(COUNT(Rooiebal1!$C17:$O17,Rooiebal1!$U17:Z17) &lt;= 3, ISNUMBER($C169)), $C169, $E169) * 10, 3))</f>
        <v/>
      </c>
      <c r="AA169" s="299" t="str">
        <f>IF(Rooiebal1!AA17="", "", ROUND(Rooiebal1!AA17 / IF(AND(COUNT(Rooiebal1!$C17:$O17,Rooiebal1!$U17:AA17) &lt;= 3, ISNUMBER($C169)), $C169, $E169) * 10, 3))</f>
        <v/>
      </c>
      <c r="AB169" s="299" t="str">
        <f>IF(Rooiebal1!AB17="", "", ROUND(Rooiebal1!AB17 / IF(AND(COUNT(Rooiebal1!$C17:$O17,Rooiebal1!$U17:AB17) &lt;= 3, ISNUMBER($C169)), $C169, $E169) * 10, 3))</f>
        <v/>
      </c>
      <c r="AC169" s="299" t="str">
        <f>IF(Rooiebal1!AC17="", "", ROUND(Rooiebal1!AC17 / IF(AND(COUNT(Rooiebal1!$C17:$O17,Rooiebal1!$U17:AC17) &lt;= 3, ISNUMBER($C169)), $C169, $E169) * 10, 3))</f>
        <v/>
      </c>
      <c r="AD169" s="299" t="str">
        <f>IF(Rooiebal1!AD17="", "", ROUND(Rooiebal1!AD17 / IF(AND(COUNT(Rooiebal1!$C17:$O17,Rooiebal1!$U17:AD17) &lt;= 3, ISNUMBER($C169)), $C169, $E169) * 10, 3))</f>
        <v/>
      </c>
      <c r="AE169" s="299" t="str">
        <f>IF(Rooiebal1!AE17="", "", ROUND(Rooiebal1!AE17 / IF(AND(COUNT(Rooiebal1!$C17:$O17,Rooiebal1!$U17:AE17) &lt;= 3, ISNUMBER($C169)), $C169, $E169) * 10, 3))</f>
        <v/>
      </c>
      <c r="AF169" s="299" t="str">
        <f>IF(Rooiebal1!AF17="", "", ROUND(Rooiebal1!AF17 / IF(AND(COUNT(Rooiebal1!$C17:$O17,Rooiebal1!$U17:AF17) &lt;= 3, ISNUMBER($C169)), $C169, $E169) * 10, 3))</f>
        <v/>
      </c>
      <c r="AG169" s="299" t="str">
        <f>IF(Rooiebal1!AG17="", "", ROUND(Rooiebal1!AG17 / IF(AND(COUNT(Rooiebal1!$C17:$O17,Rooiebal1!$U17:AG17) &lt;= 3, ISNUMBER($C169)), $C169, $E169) * 10, 3))</f>
        <v/>
      </c>
      <c r="AH169" s="388"/>
    </row>
    <row r="170" spans="1:34" ht="16.95" customHeight="1">
      <c r="A170" s="293" t="str">
        <f>IF(Rooiebal1!AM18=0, "", Rooiebal1!AM18)</f>
        <v/>
      </c>
      <c r="B170" s="304">
        <f>Rooiebal1!A18</f>
        <v>0</v>
      </c>
      <c r="C170" s="304" t="str">
        <f t="shared" si="16"/>
        <v/>
      </c>
      <c r="D170" s="304">
        <f>Rooiebal1!B18</f>
        <v>0</v>
      </c>
      <c r="E170" s="304">
        <f>Rooiebal1!T18</f>
        <v>0</v>
      </c>
      <c r="F170" s="387" t="str">
        <f>IF(Rooiebal1!AL18=0," ",SUM(H170:AG170))</f>
        <v xml:space="preserve"> </v>
      </c>
      <c r="G170" s="350"/>
      <c r="H170" s="299" t="str">
        <f>IF(Rooiebal1!C18="", "", ROUND(Rooiebal1!C18 / IF(AND(COUNT(Rooiebal1!$C18:C18) &lt;= 3, ISNUMBER($C170)), $C170, $D170) * 10, 3))</f>
        <v/>
      </c>
      <c r="I170" s="299" t="str">
        <f>IF(Rooiebal1!D18="", "", ROUND(Rooiebal1!D18 / IF(AND(COUNT(Rooiebal1!$C18:D18) &lt;= 3, ISNUMBER($C170)), $C170, $D170) * 10, 3))</f>
        <v/>
      </c>
      <c r="J170" s="299" t="str">
        <f>IF(Rooiebal1!E18="", "", ROUND(Rooiebal1!E18 / IF(AND(COUNT(Rooiebal1!$C18:E18) &lt;= 3, ISNUMBER($C170)), $C170, $D170) * 10, 3))</f>
        <v/>
      </c>
      <c r="K170" s="299" t="str">
        <f>IF(Rooiebal1!F18="", "", ROUND(Rooiebal1!F18 / IF(AND(COUNT(Rooiebal1!$C18:F18) &lt;= 3, ISNUMBER($C170)), $C170, $D170) * 10, 3))</f>
        <v/>
      </c>
      <c r="L170" s="299" t="str">
        <f>IF(Rooiebal1!G18="", "", ROUND(Rooiebal1!G18 / IF(AND(COUNT(Rooiebal1!$C18:G18) &lt;= 3, ISNUMBER($C170)), $C170, $D170) * 10, 3))</f>
        <v/>
      </c>
      <c r="M170" s="299" t="str">
        <f>IF(Rooiebal1!H18="", "", ROUND(Rooiebal1!H18 / IF(AND(COUNT(Rooiebal1!$C18:H18) &lt;= 3, ISNUMBER($C170)), $C170, $D170) * 10, 3))</f>
        <v/>
      </c>
      <c r="N170" s="299" t="str">
        <f>IF(Rooiebal1!I18="", "", ROUND(Rooiebal1!I18 / IF(AND(COUNT(Rooiebal1!$C18:I18) &lt;= 3, ISNUMBER($C170)), $C170, $D170) * 10, 3))</f>
        <v/>
      </c>
      <c r="O170" s="299" t="str">
        <f>IF(Rooiebal1!J18="", "", ROUND(Rooiebal1!J18 / IF(AND(COUNT(Rooiebal1!$C18:J18) &lt;= 3, ISNUMBER($C170)), $C170, $D170) * 10, 3))</f>
        <v/>
      </c>
      <c r="P170" s="299" t="str">
        <f>IF(Rooiebal1!K18="", "", ROUND(Rooiebal1!K18 / IF(AND(COUNT(Rooiebal1!$C18:K18) &lt;= 3, ISNUMBER($C170)), $C170, $D170) * 10, 3))</f>
        <v/>
      </c>
      <c r="Q170" s="299" t="str">
        <f>IF(Rooiebal1!L18="", "", ROUND(Rooiebal1!L18 / IF(AND(COUNT(Rooiebal1!$C18:L18) &lt;= 3, ISNUMBER($C170)), $C170, $D170) * 10, 3))</f>
        <v/>
      </c>
      <c r="R170" s="299" t="str">
        <f>IF(Rooiebal1!M18="", "", ROUND(Rooiebal1!M18 / IF(AND(COUNT(Rooiebal1!$C18:M18) &lt;= 3, ISNUMBER($C170)), $C170, $D170) * 10, 3))</f>
        <v/>
      </c>
      <c r="S170" s="299" t="str">
        <f>IF(Rooiebal1!N18="", "", ROUND(Rooiebal1!N18 / IF(AND(COUNT(Rooiebal1!$C18:N18) &lt;= 3, ISNUMBER($C170)), $C170, $D170) * 10, 3))</f>
        <v/>
      </c>
      <c r="T170" s="299" t="str">
        <f>IF(Rooiebal1!O18="", "", ROUND(Rooiebal1!O18 / IF(AND(COUNT(Rooiebal1!$C18:O18) &lt;= 3, ISNUMBER($C170)), $C170, $D170) * 10, 3))</f>
        <v/>
      </c>
      <c r="U170" s="299" t="str">
        <f>IF(Rooiebal1!U18="", "", ROUND(Rooiebal1!U18 / IF(AND(COUNT(Rooiebal1!$C18:$O18,Rooiebal1!$U18:U18) &lt;= 3, ISNUMBER($C170)), $C170, $E170) * 10, 3))</f>
        <v/>
      </c>
      <c r="V170" s="299" t="str">
        <f>IF(Rooiebal1!V18="", "", ROUND(Rooiebal1!V18 / IF(AND(COUNT(Rooiebal1!$C18:$O18,Rooiebal1!$U18:V18) &lt;= 3, ISNUMBER($C170)), $C170, $E170) * 10, 3))</f>
        <v/>
      </c>
      <c r="W170" s="299" t="str">
        <f>IF(Rooiebal1!W18="", "", ROUND(Rooiebal1!W18 / IF(AND(COUNT(Rooiebal1!$C18:$O18,Rooiebal1!$U18:W18) &lt;= 3, ISNUMBER($C170)), $C170, $E170) * 10, 3))</f>
        <v/>
      </c>
      <c r="X170" s="299" t="str">
        <f>IF(Rooiebal1!X18="", "", ROUND(Rooiebal1!X18 / IF(AND(COUNT(Rooiebal1!$C18:$O18,Rooiebal1!$U18:X18) &lt;= 3, ISNUMBER($C170)), $C170, $E170) * 10, 3))</f>
        <v/>
      </c>
      <c r="Y170" s="299" t="str">
        <f>IF(Rooiebal1!Y18="", "", ROUND(Rooiebal1!Y18 / IF(AND(COUNT(Rooiebal1!$C18:$O18,Rooiebal1!$U18:Y18) &lt;= 3, ISNUMBER($C170)), $C170, $E170) * 10, 3))</f>
        <v/>
      </c>
      <c r="Z170" s="299" t="str">
        <f>IF(Rooiebal1!Z18="", "", ROUND(Rooiebal1!Z18 / IF(AND(COUNT(Rooiebal1!$C18:$O18,Rooiebal1!$U18:Z18) &lt;= 3, ISNUMBER($C170)), $C170, $E170) * 10, 3))</f>
        <v/>
      </c>
      <c r="AA170" s="299" t="str">
        <f>IF(Rooiebal1!AA18="", "", ROUND(Rooiebal1!AA18 / IF(AND(COUNT(Rooiebal1!$C18:$O18,Rooiebal1!$U18:AA18) &lt;= 3, ISNUMBER($C170)), $C170, $E170) * 10, 3))</f>
        <v/>
      </c>
      <c r="AB170" s="299" t="str">
        <f>IF(Rooiebal1!AB18="", "", ROUND(Rooiebal1!AB18 / IF(AND(COUNT(Rooiebal1!$C18:$O18,Rooiebal1!$U18:AB18) &lt;= 3, ISNUMBER($C170)), $C170, $E170) * 10, 3))</f>
        <v/>
      </c>
      <c r="AC170" s="299" t="str">
        <f>IF(Rooiebal1!AC18="", "", ROUND(Rooiebal1!AC18 / IF(AND(COUNT(Rooiebal1!$C18:$O18,Rooiebal1!$U18:AC18) &lt;= 3, ISNUMBER($C170)), $C170, $E170) * 10, 3))</f>
        <v/>
      </c>
      <c r="AD170" s="299" t="str">
        <f>IF(Rooiebal1!AD18="", "", ROUND(Rooiebal1!AD18 / IF(AND(COUNT(Rooiebal1!$C18:$O18,Rooiebal1!$U18:AD18) &lt;= 3, ISNUMBER($C170)), $C170, $E170) * 10, 3))</f>
        <v/>
      </c>
      <c r="AE170" s="299" t="str">
        <f>IF(Rooiebal1!AE18="", "", ROUND(Rooiebal1!AE18 / IF(AND(COUNT(Rooiebal1!$C18:$O18,Rooiebal1!$U18:AE18) &lt;= 3, ISNUMBER($C170)), $C170, $E170) * 10, 3))</f>
        <v/>
      </c>
      <c r="AF170" s="299" t="str">
        <f>IF(Rooiebal1!AF18="", "", ROUND(Rooiebal1!AF18 / IF(AND(COUNT(Rooiebal1!$C18:$O18,Rooiebal1!$U18:AF18) &lt;= 3, ISNUMBER($C170)), $C170, $E170) * 10, 3))</f>
        <v/>
      </c>
      <c r="AG170" s="299" t="str">
        <f>IF(Rooiebal1!AG18="", "", ROUND(Rooiebal1!AG18 / IF(AND(COUNT(Rooiebal1!$C18:$O18,Rooiebal1!$U18:AG18) &lt;= 3, ISNUMBER($C170)), $C170, $E170) * 10, 3))</f>
        <v/>
      </c>
      <c r="AH170" s="388"/>
    </row>
    <row r="171" spans="1:34" ht="22.2" customHeight="1">
      <c r="A171" s="352"/>
      <c r="B171" s="329"/>
      <c r="C171" s="329"/>
      <c r="D171" s="329"/>
      <c r="E171" s="329"/>
      <c r="F171" s="380" t="str">
        <f>B155</f>
        <v>ROOIE BAL 1</v>
      </c>
      <c r="G171" s="354"/>
      <c r="H171" s="311">
        <f t="shared" ref="H171:AG171" si="17">IF(SUM(H156:H170)=0, "", SUM(H156:H170))</f>
        <v>53.399000000000001</v>
      </c>
      <c r="I171" s="311">
        <f t="shared" si="17"/>
        <v>58.439</v>
      </c>
      <c r="J171" s="311">
        <f t="shared" si="17"/>
        <v>46.076000000000001</v>
      </c>
      <c r="K171" s="311">
        <f t="shared" si="17"/>
        <v>58.392000000000003</v>
      </c>
      <c r="L171" s="311">
        <f t="shared" si="17"/>
        <v>58.463000000000001</v>
      </c>
      <c r="M171" s="311">
        <f t="shared" si="17"/>
        <v>72.687000000000012</v>
      </c>
      <c r="N171" s="311">
        <f t="shared" si="17"/>
        <v>56.23299999999999</v>
      </c>
      <c r="O171" s="311">
        <f t="shared" si="17"/>
        <v>68.444000000000003</v>
      </c>
      <c r="P171" s="311" t="str">
        <f t="shared" si="17"/>
        <v/>
      </c>
      <c r="Q171" s="311" t="str">
        <f t="shared" si="17"/>
        <v/>
      </c>
      <c r="R171" s="311" t="str">
        <f t="shared" si="17"/>
        <v/>
      </c>
      <c r="S171" s="311" t="str">
        <f t="shared" si="17"/>
        <v/>
      </c>
      <c r="T171" s="311" t="str">
        <f t="shared" si="17"/>
        <v/>
      </c>
      <c r="U171" s="311" t="str">
        <f t="shared" si="17"/>
        <v/>
      </c>
      <c r="V171" s="311" t="str">
        <f t="shared" si="17"/>
        <v/>
      </c>
      <c r="W171" s="311" t="str">
        <f t="shared" si="17"/>
        <v/>
      </c>
      <c r="X171" s="311" t="str">
        <f t="shared" si="17"/>
        <v/>
      </c>
      <c r="Y171" s="311" t="str">
        <f t="shared" si="17"/>
        <v/>
      </c>
      <c r="Z171" s="311" t="str">
        <f t="shared" si="17"/>
        <v/>
      </c>
      <c r="AA171" s="311" t="str">
        <f t="shared" si="17"/>
        <v/>
      </c>
      <c r="AB171" s="311" t="str">
        <f t="shared" si="17"/>
        <v/>
      </c>
      <c r="AC171" s="311" t="str">
        <f t="shared" si="17"/>
        <v/>
      </c>
      <c r="AD171" s="311" t="str">
        <f t="shared" si="17"/>
        <v/>
      </c>
      <c r="AE171" s="311" t="str">
        <f t="shared" si="17"/>
        <v/>
      </c>
      <c r="AF171" s="311" t="str">
        <f t="shared" si="17"/>
        <v/>
      </c>
      <c r="AG171" s="311" t="str">
        <f t="shared" si="17"/>
        <v/>
      </c>
      <c r="AH171" s="388"/>
    </row>
    <row r="172" spans="1:34" s="187" customFormat="1" ht="15" customHeight="1">
      <c r="A172" s="355"/>
      <c r="B172" s="314">
        <f>ROWS(B156:B170)</f>
        <v>15</v>
      </c>
      <c r="C172" s="356"/>
      <c r="D172" s="356"/>
      <c r="E172" s="356"/>
      <c r="F172" s="316">
        <f>SUM(F156:F169)</f>
        <v>472.13299999999998</v>
      </c>
      <c r="G172" s="357" t="str">
        <f>B155</f>
        <v>ROOIE BAL 1</v>
      </c>
      <c r="H172" s="318">
        <f>IF(SUM(H156:H170)=0, "", SUM(H156:H170))</f>
        <v>53.399000000000001</v>
      </c>
      <c r="I172" s="318">
        <f>IF(I171="", "", ROUND(SUM($H171:I171), 3))</f>
        <v>111.83799999999999</v>
      </c>
      <c r="J172" s="318">
        <f>IF(J171="", "", ROUND(SUM($H171:J171), 3))</f>
        <v>157.91399999999999</v>
      </c>
      <c r="K172" s="318">
        <f>IF(K171="", "", ROUND(SUM($H171:K171), 3))</f>
        <v>216.30600000000001</v>
      </c>
      <c r="L172" s="318">
        <f>IF(L171="", "", ROUND(SUM($H171:L171), 3))</f>
        <v>274.76900000000001</v>
      </c>
      <c r="M172" s="318">
        <f>IF(M171="", "", ROUND(SUM($H171:M171), 3))</f>
        <v>347.45600000000002</v>
      </c>
      <c r="N172" s="318">
        <f>IF(N171="", "", ROUND(SUM($H171:N171), 3))</f>
        <v>403.68900000000002</v>
      </c>
      <c r="O172" s="318">
        <f>IF(O171="", "", ROUND(SUM($H171:O171), 3))</f>
        <v>472.13299999999998</v>
      </c>
      <c r="P172" s="318" t="str">
        <f>IF(P171="", "", ROUND(SUM($H171:P171), 3))</f>
        <v/>
      </c>
      <c r="Q172" s="318" t="str">
        <f>IF(Q171="", "", ROUND(SUM($H171:Q171), 3))</f>
        <v/>
      </c>
      <c r="R172" s="318" t="str">
        <f>IF(R171="", "", ROUND(SUM($H171:R171), 3))</f>
        <v/>
      </c>
      <c r="S172" s="318" t="str">
        <f>IF(S171="", "", ROUND(SUM($H171:S171), 3))</f>
        <v/>
      </c>
      <c r="T172" s="318" t="str">
        <f>IF(T171="", "", ROUND(SUM($H171:T171), 3))</f>
        <v/>
      </c>
      <c r="U172" s="318" t="str">
        <f>IF(U171="", "", ROUND(SUM($H171:U171), 3))</f>
        <v/>
      </c>
      <c r="V172" s="318" t="str">
        <f>IF(V171="", "", ROUND(SUM($H171:V171), 3))</f>
        <v/>
      </c>
      <c r="W172" s="318" t="str">
        <f>IF(W171="", "", ROUND(SUM($H171:W171), 3))</f>
        <v/>
      </c>
      <c r="X172" s="318" t="str">
        <f>IF(X171="", "", ROUND(SUM($H171:X171), 3))</f>
        <v/>
      </c>
      <c r="Y172" s="318" t="str">
        <f>IF(Y171="", "", ROUND(SUM($H171:Y171), 3))</f>
        <v/>
      </c>
      <c r="Z172" s="318" t="str">
        <f>IF(Z171="", "", ROUND(SUM($H171:Z171), 3))</f>
        <v/>
      </c>
      <c r="AA172" s="318" t="str">
        <f>IF(AA171="", "", ROUND(SUM($H171:AA171), 3))</f>
        <v/>
      </c>
      <c r="AB172" s="318" t="str">
        <f>IF(AB171="", "", ROUND(SUM($H171:AB171), 3))</f>
        <v/>
      </c>
      <c r="AC172" s="318" t="str">
        <f>IF(AC171="", "", ROUND(SUM($H171:AC171), 3))</f>
        <v/>
      </c>
      <c r="AD172" s="318" t="str">
        <f>IF(AD171="", "", ROUND(SUM($H171:AD171), 3))</f>
        <v/>
      </c>
      <c r="AE172" s="318" t="str">
        <f>IF(AE171="", "", ROUND(SUM($H171:AE171), 3))</f>
        <v/>
      </c>
      <c r="AF172" s="318" t="str">
        <f>IF(AF171="", "", ROUND(SUM($H171:AF171), 3))</f>
        <v/>
      </c>
      <c r="AG172" s="318" t="str">
        <f>IF(AG171="", "", ROUND(SUM($H171:AG171), 3))</f>
        <v/>
      </c>
      <c r="AH172" s="344"/>
    </row>
    <row r="173" spans="1:34" ht="25.2" customHeight="1">
      <c r="A173" s="352"/>
      <c r="B173" s="329"/>
      <c r="C173" s="329"/>
      <c r="D173" s="329"/>
      <c r="E173" s="329"/>
      <c r="F173" s="359"/>
      <c r="G173" s="350"/>
      <c r="H173" s="389"/>
      <c r="I173" s="389"/>
      <c r="J173" s="389"/>
      <c r="K173" s="389"/>
      <c r="L173" s="389"/>
      <c r="M173" s="389"/>
      <c r="N173" s="389"/>
      <c r="O173" s="389"/>
      <c r="P173" s="389"/>
      <c r="Q173" s="389"/>
      <c r="R173" s="389"/>
      <c r="S173" s="389"/>
      <c r="T173" s="389"/>
      <c r="U173" s="389"/>
      <c r="V173" s="389"/>
      <c r="W173" s="389"/>
      <c r="X173" s="389"/>
      <c r="Y173" s="389"/>
      <c r="Z173" s="389"/>
      <c r="AA173" s="389"/>
      <c r="AB173" s="389"/>
      <c r="AC173" s="389"/>
      <c r="AD173" s="389"/>
      <c r="AE173" s="389"/>
      <c r="AF173" s="389"/>
      <c r="AG173" s="389"/>
      <c r="AH173" s="388"/>
    </row>
    <row r="174" spans="1:34" s="395" customFormat="1" ht="19.95" customHeight="1">
      <c r="A174" s="349"/>
      <c r="B174" s="390" t="s">
        <v>31</v>
      </c>
      <c r="C174" s="391"/>
      <c r="D174" s="391"/>
      <c r="E174" s="391"/>
      <c r="F174" s="392"/>
      <c r="G174" s="393"/>
      <c r="H174" s="349">
        <v>1</v>
      </c>
      <c r="I174" s="349">
        <v>2</v>
      </c>
      <c r="J174" s="349">
        <v>3</v>
      </c>
      <c r="K174" s="349">
        <v>4</v>
      </c>
      <c r="L174" s="349">
        <v>5</v>
      </c>
      <c r="M174" s="349">
        <v>6</v>
      </c>
      <c r="N174" s="349">
        <v>7</v>
      </c>
      <c r="O174" s="349">
        <v>8</v>
      </c>
      <c r="P174" s="349">
        <v>9</v>
      </c>
      <c r="Q174" s="349">
        <v>10</v>
      </c>
      <c r="R174" s="349">
        <v>11</v>
      </c>
      <c r="S174" s="349">
        <v>12</v>
      </c>
      <c r="T174" s="349">
        <v>13</v>
      </c>
      <c r="U174" s="349">
        <v>14</v>
      </c>
      <c r="V174" s="349">
        <v>15</v>
      </c>
      <c r="W174" s="349">
        <v>16</v>
      </c>
      <c r="X174" s="349">
        <v>17</v>
      </c>
      <c r="Y174" s="349">
        <v>18</v>
      </c>
      <c r="Z174" s="349">
        <v>19</v>
      </c>
      <c r="AA174" s="349">
        <v>20</v>
      </c>
      <c r="AB174" s="349">
        <v>21</v>
      </c>
      <c r="AC174" s="349">
        <v>22</v>
      </c>
      <c r="AD174" s="349">
        <v>23</v>
      </c>
      <c r="AE174" s="349">
        <v>24</v>
      </c>
      <c r="AF174" s="349">
        <v>25</v>
      </c>
      <c r="AG174" s="349">
        <v>26</v>
      </c>
      <c r="AH174" s="394"/>
    </row>
    <row r="175" spans="1:34" ht="16.95" customHeight="1">
      <c r="A175" s="328">
        <f>IF(Rooiebal2!AM4=0, "", Rooiebal2!AM4)</f>
        <v>2</v>
      </c>
      <c r="B175" s="396" t="str">
        <f>Rooiebal2!A4</f>
        <v xml:space="preserve">Costermans Leo   </v>
      </c>
      <c r="C175" s="330" t="str">
        <f t="shared" ref="C175:C189" si="18">IFERROR(VALUE(MID($B175, SEARCH("[NS ", $B175)+4, 2)), "")</f>
        <v/>
      </c>
      <c r="D175" s="331">
        <f>Rooiebal2!B4</f>
        <v>15</v>
      </c>
      <c r="E175" s="331">
        <f>Rooiebal2!T4</f>
        <v>15</v>
      </c>
      <c r="F175" s="297">
        <f>IF(Rooiebal2!AL4=0," ",SUM(H175:AG175))</f>
        <v>14</v>
      </c>
      <c r="G175" s="350"/>
      <c r="H175" s="299" t="str">
        <f>IF(Rooiebal2!C4="", "", ROUND(Rooiebal2!C4 / IF(AND(COUNT(Rooiebal2!$C4:C4) &lt;= 3, ISNUMBER($C175)), $C175, $D175) * 10, 3))</f>
        <v/>
      </c>
      <c r="I175" s="299" t="str">
        <f>IF(Rooiebal2!D4="", "", ROUND(Rooiebal2!D4 / IF(AND(COUNT(Rooiebal2!$C4:D4) &lt;= 3, ISNUMBER($C175)), $C175, $D175) * 10, 3))</f>
        <v/>
      </c>
      <c r="J175" s="299" t="str">
        <f>IF(Rooiebal2!E4="", "", ROUND(Rooiebal2!E4 / IF(AND(COUNT(Rooiebal2!$C4:E4) &lt;= 3, ISNUMBER($C175)), $C175, $D175) * 10, 3))</f>
        <v/>
      </c>
      <c r="K175" s="299" t="str">
        <f>IF(Rooiebal2!F4="", "", ROUND(Rooiebal2!F4 / IF(AND(COUNT(Rooiebal2!$C4:F4) &lt;= 3, ISNUMBER($C175)), $C175, $D175) * 10, 3))</f>
        <v/>
      </c>
      <c r="L175" s="299">
        <f>IF(Rooiebal2!G4="", "", ROUND(Rooiebal2!G4 / IF(AND(COUNT(Rooiebal2!$C4:G4) &lt;= 3, ISNUMBER($C175)), $C175, $D175) * 10, 3))</f>
        <v>4.6669999999999998</v>
      </c>
      <c r="M175" s="299">
        <f>IF(Rooiebal2!H4="", "", ROUND(Rooiebal2!H4 / IF(AND(COUNT(Rooiebal2!$C4:H4) &lt;= 3, ISNUMBER($C175)), $C175, $D175) * 10, 3))</f>
        <v>9.3330000000000002</v>
      </c>
      <c r="N175" s="299" t="str">
        <f>IF(Rooiebal2!I4="", "", ROUND(Rooiebal2!I4 / IF(AND(COUNT(Rooiebal2!$C4:I4) &lt;= 3, ISNUMBER($C175)), $C175, $D175) * 10, 3))</f>
        <v/>
      </c>
      <c r="O175" s="299" t="str">
        <f>IF(Rooiebal2!J4="", "", ROUND(Rooiebal2!J4 / IF(AND(COUNT(Rooiebal2!$C4:J4) &lt;= 3, ISNUMBER($C175)), $C175, $D175) * 10, 3))</f>
        <v/>
      </c>
      <c r="P175" s="299" t="str">
        <f>IF(Rooiebal2!K4="", "", ROUND(Rooiebal2!K4 / IF(AND(COUNT(Rooiebal2!$C4:K4) &lt;= 3, ISNUMBER($C175)), $C175, $D175) * 10, 3))</f>
        <v/>
      </c>
      <c r="Q175" s="299" t="str">
        <f>IF(Rooiebal2!L4="", "", ROUND(Rooiebal2!L4 / IF(AND(COUNT(Rooiebal2!$C4:L4) &lt;= 3, ISNUMBER($C175)), $C175, $D175) * 10, 3))</f>
        <v/>
      </c>
      <c r="R175" s="299" t="str">
        <f>IF(Rooiebal2!M4="", "", ROUND(Rooiebal2!M4 / IF(AND(COUNT(Rooiebal2!$C4:M4) &lt;= 3, ISNUMBER($C175)), $C175, $D175) * 10, 3))</f>
        <v/>
      </c>
      <c r="S175" s="299" t="str">
        <f>IF(Rooiebal2!N4="", "", ROUND(Rooiebal2!N4 / IF(AND(COUNT(Rooiebal2!$C4:N4) &lt;= 3, ISNUMBER($C175)), $C175, $D175) * 10, 3))</f>
        <v/>
      </c>
      <c r="T175" s="299" t="str">
        <f>IF(Rooiebal2!O4="", "", ROUND(Rooiebal2!O4 / IF(AND(COUNT(Rooiebal2!$C4:O4) &lt;= 3, ISNUMBER($C175)), $C175, $D175) * 10, 3))</f>
        <v/>
      </c>
      <c r="U175" s="299" t="str">
        <f>IF(Rooiebal2!U4="", "", ROUND(Rooiebal2!U4 / IF(AND(COUNT(Rooiebal2!$C4:$O4,Rooiebal2!$U4:U4) &lt;= 3, ISNUMBER($C175)), $C175, $E175) * 10, 3))</f>
        <v/>
      </c>
      <c r="V175" s="299" t="str">
        <f>IF(Rooiebal2!V4="", "", ROUND(Rooiebal2!V4 / IF(AND(COUNT(Rooiebal2!$C4:$O4,Rooiebal2!$U4:V4) &lt;= 3, ISNUMBER($C175)), $C175, $E175) * 10, 3))</f>
        <v/>
      </c>
      <c r="W175" s="299" t="str">
        <f>IF(Rooiebal2!W4="", "", ROUND(Rooiebal2!W4 / IF(AND(COUNT(Rooiebal2!$C4:$O4,Rooiebal2!$U4:W4) &lt;= 3, ISNUMBER($C175)), $C175, $E175) * 10, 3))</f>
        <v/>
      </c>
      <c r="X175" s="299" t="str">
        <f>IF(Rooiebal2!X4="", "", ROUND(Rooiebal2!X4 / IF(AND(COUNT(Rooiebal2!$C4:$O4,Rooiebal2!$U4:X4) &lt;= 3, ISNUMBER($C175)), $C175, $E175) * 10, 3))</f>
        <v/>
      </c>
      <c r="Y175" s="299" t="str">
        <f>IF(Rooiebal2!Y4="", "", ROUND(Rooiebal2!Y4 / IF(AND(COUNT(Rooiebal2!$C4:$O4,Rooiebal2!$U4:Y4) &lt;= 3, ISNUMBER($C175)), $C175, $E175) * 10, 3))</f>
        <v/>
      </c>
      <c r="Z175" s="299" t="str">
        <f>IF(Rooiebal2!Z4="", "", ROUND(Rooiebal2!Z4 / IF(AND(COUNT(Rooiebal2!$C4:$O4,Rooiebal2!$U4:Z4) &lt;= 3, ISNUMBER($C175)), $C175, $E175) * 10, 3))</f>
        <v/>
      </c>
      <c r="AA175" s="299" t="str">
        <f>IF(Rooiebal2!AA4="", "", ROUND(Rooiebal2!AA4 / IF(AND(COUNT(Rooiebal2!$C4:$O4,Rooiebal2!$U4:AA4) &lt;= 3, ISNUMBER($C175)), $C175, $E175) * 10, 3))</f>
        <v/>
      </c>
      <c r="AB175" s="299" t="str">
        <f>IF(Rooiebal2!AB4="", "", ROUND(Rooiebal2!AB4 / IF(AND(COUNT(Rooiebal2!$C4:$O4,Rooiebal2!$U4:AB4) &lt;= 3, ISNUMBER($C175)), $C175, $E175) * 10, 3))</f>
        <v/>
      </c>
      <c r="AC175" s="299" t="str">
        <f>IF(Rooiebal2!AC4="", "", ROUND(Rooiebal2!AC4 / IF(AND(COUNT(Rooiebal2!$C4:$O4,Rooiebal2!$U4:AC4) &lt;= 3, ISNUMBER($C175)), $C175, $E175) * 10, 3))</f>
        <v/>
      </c>
      <c r="AD175" s="299" t="str">
        <f>IF(Rooiebal2!AD4="", "", ROUND(Rooiebal2!AD4 / IF(AND(COUNT(Rooiebal2!$C4:$O4,Rooiebal2!$U4:AD4) &lt;= 3, ISNUMBER($C175)), $C175, $E175) * 10, 3))</f>
        <v/>
      </c>
      <c r="AE175" s="299" t="str">
        <f>IF(Rooiebal2!AE4="", "", ROUND(Rooiebal2!AE4 / IF(AND(COUNT(Rooiebal2!$C4:$O4,Rooiebal2!$U4:AE4) &lt;= 3, ISNUMBER($C175)), $C175, $E175) * 10, 3))</f>
        <v/>
      </c>
      <c r="AF175" s="299" t="str">
        <f>IF(Rooiebal2!AF4="", "", ROUND(Rooiebal2!AF4 / IF(AND(COUNT(Rooiebal2!$C4:$O4,Rooiebal2!$U4:AF4) &lt;= 3, ISNUMBER($C175)), $C175, $E175) * 10, 3))</f>
        <v/>
      </c>
      <c r="AG175" s="299" t="str">
        <f>IF(Rooiebal2!AG4="", "", ROUND(Rooiebal2!AG4 / IF(AND(COUNT(Rooiebal2!$C4:$O4,Rooiebal2!$U4:AG4) &lt;= 3, ISNUMBER($C175)), $C175, $E175) * 10, 3))</f>
        <v/>
      </c>
      <c r="AH175" s="388"/>
    </row>
    <row r="176" spans="1:34" ht="16.95" customHeight="1">
      <c r="A176" s="328">
        <f>IF(Rooiebal2!AM5=0, "", Rooiebal2!AM5)</f>
        <v>4</v>
      </c>
      <c r="B176" s="396" t="str">
        <f>Rooiebal2!A5</f>
        <v>Dictus Fred</v>
      </c>
      <c r="C176" s="330" t="str">
        <f t="shared" si="18"/>
        <v/>
      </c>
      <c r="D176" s="331">
        <f>Rooiebal2!B5</f>
        <v>57</v>
      </c>
      <c r="E176" s="331">
        <f>Rooiebal2!T5</f>
        <v>57</v>
      </c>
      <c r="F176" s="297">
        <f>IF(Rooiebal2!AL5=0," ",SUM(H176:AG176))</f>
        <v>29.823999999999998</v>
      </c>
      <c r="G176" s="350"/>
      <c r="H176" s="299" t="str">
        <f>IF(Rooiebal2!C5="", "", ROUND(Rooiebal2!C5 / IF(AND(COUNT(Rooiebal2!$C5:C5) &lt;= 3, ISNUMBER($C176)), $C176, $D176) * 10, 3))</f>
        <v/>
      </c>
      <c r="I176" s="299" t="str">
        <f>IF(Rooiebal2!D5="", "", ROUND(Rooiebal2!D5 / IF(AND(COUNT(Rooiebal2!$C5:D5) &lt;= 3, ISNUMBER($C176)), $C176, $D176) * 10, 3))</f>
        <v/>
      </c>
      <c r="J176" s="299">
        <f>IF(Rooiebal2!E5="", "", ROUND(Rooiebal2!E5 / IF(AND(COUNT(Rooiebal2!$C5:E5) &lt;= 3, ISNUMBER($C176)), $C176, $D176) * 10, 3))</f>
        <v>11.228</v>
      </c>
      <c r="K176" s="299">
        <f>IF(Rooiebal2!F5="", "", ROUND(Rooiebal2!F5 / IF(AND(COUNT(Rooiebal2!$C5:F5) &lt;= 3, ISNUMBER($C176)), $C176, $D176) * 10, 3))</f>
        <v>3.6840000000000002</v>
      </c>
      <c r="L176" s="299" t="str">
        <f>IF(Rooiebal2!G5="", "", ROUND(Rooiebal2!G5 / IF(AND(COUNT(Rooiebal2!$C5:G5) &lt;= 3, ISNUMBER($C176)), $C176, $D176) * 10, 3))</f>
        <v/>
      </c>
      <c r="M176" s="299">
        <f>IF(Rooiebal2!H5="", "", ROUND(Rooiebal2!H5 / IF(AND(COUNT(Rooiebal2!$C5:H5) &lt;= 3, ISNUMBER($C176)), $C176, $D176) * 10, 3))</f>
        <v>8.5960000000000001</v>
      </c>
      <c r="N176" s="299">
        <f>IF(Rooiebal2!I5="", "", ROUND(Rooiebal2!I5 / IF(AND(COUNT(Rooiebal2!$C5:I5) &lt;= 3, ISNUMBER($C176)), $C176, $D176) * 10, 3))</f>
        <v>6.3159999999999998</v>
      </c>
      <c r="O176" s="299" t="str">
        <f>IF(Rooiebal2!J5="", "", ROUND(Rooiebal2!J5 / IF(AND(COUNT(Rooiebal2!$C5:J5) &lt;= 3, ISNUMBER($C176)), $C176, $D176) * 10, 3))</f>
        <v/>
      </c>
      <c r="P176" s="299" t="str">
        <f>IF(Rooiebal2!K5="", "", ROUND(Rooiebal2!K5 / IF(AND(COUNT(Rooiebal2!$C5:K5) &lt;= 3, ISNUMBER($C176)), $C176, $D176) * 10, 3))</f>
        <v/>
      </c>
      <c r="Q176" s="299" t="str">
        <f>IF(Rooiebal2!L5="", "", ROUND(Rooiebal2!L5 / IF(AND(COUNT(Rooiebal2!$C5:L5) &lt;= 3, ISNUMBER($C176)), $C176, $D176) * 10, 3))</f>
        <v/>
      </c>
      <c r="R176" s="299" t="str">
        <f>IF(Rooiebal2!M5="", "", ROUND(Rooiebal2!M5 / IF(AND(COUNT(Rooiebal2!$C5:M5) &lt;= 3, ISNUMBER($C176)), $C176, $D176) * 10, 3))</f>
        <v/>
      </c>
      <c r="S176" s="299" t="str">
        <f>IF(Rooiebal2!N5="", "", ROUND(Rooiebal2!N5 / IF(AND(COUNT(Rooiebal2!$C5:N5) &lt;= 3, ISNUMBER($C176)), $C176, $D176) * 10, 3))</f>
        <v/>
      </c>
      <c r="T176" s="299" t="str">
        <f>IF(Rooiebal2!O5="", "", ROUND(Rooiebal2!O5 / IF(AND(COUNT(Rooiebal2!$C5:O5) &lt;= 3, ISNUMBER($C176)), $C176, $D176) * 10, 3))</f>
        <v/>
      </c>
      <c r="U176" s="299" t="str">
        <f>IF(Rooiebal2!U5="", "", ROUND(Rooiebal2!U5 / IF(AND(COUNT(Rooiebal2!$C5:$O5,Rooiebal2!$U5:U5) &lt;= 3, ISNUMBER($C176)), $C176, $E176) * 10, 3))</f>
        <v/>
      </c>
      <c r="V176" s="299" t="str">
        <f>IF(Rooiebal2!V5="", "", ROUND(Rooiebal2!V5 / IF(AND(COUNT(Rooiebal2!$C5:$O5,Rooiebal2!$U5:V5) &lt;= 3, ISNUMBER($C176)), $C176, $E176) * 10, 3))</f>
        <v/>
      </c>
      <c r="W176" s="299" t="str">
        <f>IF(Rooiebal2!W5="", "", ROUND(Rooiebal2!W5 / IF(AND(COUNT(Rooiebal2!$C5:$O5,Rooiebal2!$U5:W5) &lt;= 3, ISNUMBER($C176)), $C176, $E176) * 10, 3))</f>
        <v/>
      </c>
      <c r="X176" s="299" t="str">
        <f>IF(Rooiebal2!X5="", "", ROUND(Rooiebal2!X5 / IF(AND(COUNT(Rooiebal2!$C5:$O5,Rooiebal2!$U5:X5) &lt;= 3, ISNUMBER($C176)), $C176, $E176) * 10, 3))</f>
        <v/>
      </c>
      <c r="Y176" s="299" t="str">
        <f>IF(Rooiebal2!Y5="", "", ROUND(Rooiebal2!Y5 / IF(AND(COUNT(Rooiebal2!$C5:$O5,Rooiebal2!$U5:Y5) &lt;= 3, ISNUMBER($C176)), $C176, $E176) * 10, 3))</f>
        <v/>
      </c>
      <c r="Z176" s="299" t="str">
        <f>IF(Rooiebal2!Z5="", "", ROUND(Rooiebal2!Z5 / IF(AND(COUNT(Rooiebal2!$C5:$O5,Rooiebal2!$U5:Z5) &lt;= 3, ISNUMBER($C176)), $C176, $E176) * 10, 3))</f>
        <v/>
      </c>
      <c r="AA176" s="299" t="str">
        <f>IF(Rooiebal2!AA5="", "", ROUND(Rooiebal2!AA5 / IF(AND(COUNT(Rooiebal2!$C5:$O5,Rooiebal2!$U5:AA5) &lt;= 3, ISNUMBER($C176)), $C176, $E176) * 10, 3))</f>
        <v/>
      </c>
      <c r="AB176" s="299" t="str">
        <f>IF(Rooiebal2!AB5="", "", ROUND(Rooiebal2!AB5 / IF(AND(COUNT(Rooiebal2!$C5:$O5,Rooiebal2!$U5:AB5) &lt;= 3, ISNUMBER($C176)), $C176, $E176) * 10, 3))</f>
        <v/>
      </c>
      <c r="AC176" s="299" t="str">
        <f>IF(Rooiebal2!AC5="", "", ROUND(Rooiebal2!AC5 / IF(AND(COUNT(Rooiebal2!$C5:$O5,Rooiebal2!$U5:AC5) &lt;= 3, ISNUMBER($C176)), $C176, $E176) * 10, 3))</f>
        <v/>
      </c>
      <c r="AD176" s="299" t="str">
        <f>IF(Rooiebal2!AD5="", "", ROUND(Rooiebal2!AD5 / IF(AND(COUNT(Rooiebal2!$C5:$O5,Rooiebal2!$U5:AD5) &lt;= 3, ISNUMBER($C176)), $C176, $E176) * 10, 3))</f>
        <v/>
      </c>
      <c r="AE176" s="299" t="str">
        <f>IF(Rooiebal2!AE5="", "", ROUND(Rooiebal2!AE5 / IF(AND(COUNT(Rooiebal2!$C5:$O5,Rooiebal2!$U5:AE5) &lt;= 3, ISNUMBER($C176)), $C176, $E176) * 10, 3))</f>
        <v/>
      </c>
      <c r="AF176" s="299" t="str">
        <f>IF(Rooiebal2!AF5="", "", ROUND(Rooiebal2!AF5 / IF(AND(COUNT(Rooiebal2!$C5:$O5,Rooiebal2!$U5:AF5) &lt;= 3, ISNUMBER($C176)), $C176, $E176) * 10, 3))</f>
        <v/>
      </c>
      <c r="AG176" s="299" t="str">
        <f>IF(Rooiebal2!AG5="", "", ROUND(Rooiebal2!AG5 / IF(AND(COUNT(Rooiebal2!$C5:$O5,Rooiebal2!$U5:AG5) &lt;= 3, ISNUMBER($C176)), $C176, $E176) * 10, 3))</f>
        <v/>
      </c>
      <c r="AH176" s="388"/>
    </row>
    <row r="177" spans="1:34" ht="16.95" customHeight="1">
      <c r="A177" s="328">
        <f>IF(Rooiebal2!AM6=0, "", Rooiebal2!AM6)</f>
        <v>7</v>
      </c>
      <c r="B177" s="396" t="str">
        <f>Rooiebal2!A6</f>
        <v xml:space="preserve">Donckers Johnny </v>
      </c>
      <c r="C177" s="330" t="str">
        <f t="shared" si="18"/>
        <v/>
      </c>
      <c r="D177" s="331">
        <f>Rooiebal2!B6</f>
        <v>30</v>
      </c>
      <c r="E177" s="331">
        <f>Rooiebal2!T6</f>
        <v>30</v>
      </c>
      <c r="F177" s="297">
        <f>IF(Rooiebal2!AL6=0," ",SUM(H177:AG177))</f>
        <v>62.332999999999998</v>
      </c>
      <c r="G177" s="350"/>
      <c r="H177" s="299">
        <f>IF(Rooiebal2!C6="", "", ROUND(Rooiebal2!C6 / IF(AND(COUNT(Rooiebal2!$C6:C6) &lt;= 3, ISNUMBER($C177)), $C177, $D177) * 10, 3))</f>
        <v>8.3330000000000002</v>
      </c>
      <c r="I177" s="299">
        <f>IF(Rooiebal2!D6="", "", ROUND(Rooiebal2!D6 / IF(AND(COUNT(Rooiebal2!$C6:D6) &lt;= 3, ISNUMBER($C177)), $C177, $D177) * 10, 3))</f>
        <v>11.333</v>
      </c>
      <c r="J177" s="299">
        <f>IF(Rooiebal2!E6="", "", ROUND(Rooiebal2!E6 / IF(AND(COUNT(Rooiebal2!$C6:E6) &lt;= 3, ISNUMBER($C177)), $C177, $D177) * 10, 3))</f>
        <v>8.6669999999999998</v>
      </c>
      <c r="K177" s="299">
        <f>IF(Rooiebal2!F6="", "", ROUND(Rooiebal2!F6 / IF(AND(COUNT(Rooiebal2!$C6:F6) &lt;= 3, ISNUMBER($C177)), $C177, $D177) * 10, 3))</f>
        <v>9.3330000000000002</v>
      </c>
      <c r="L177" s="299">
        <f>IF(Rooiebal2!G6="", "", ROUND(Rooiebal2!G6 / IF(AND(COUNT(Rooiebal2!$C6:G6) &lt;= 3, ISNUMBER($C177)), $C177, $D177) * 10, 3))</f>
        <v>5.6669999999999998</v>
      </c>
      <c r="M177" s="299" t="str">
        <f>IF(Rooiebal2!H6="", "", ROUND(Rooiebal2!H6 / IF(AND(COUNT(Rooiebal2!$C6:H6) &lt;= 3, ISNUMBER($C177)), $C177, $D177) * 10, 3))</f>
        <v/>
      </c>
      <c r="N177" s="299">
        <f>IF(Rooiebal2!I6="", "", ROUND(Rooiebal2!I6 / IF(AND(COUNT(Rooiebal2!$C6:I6) &lt;= 3, ISNUMBER($C177)), $C177, $D177) * 10, 3))</f>
        <v>8.6669999999999998</v>
      </c>
      <c r="O177" s="299">
        <f>IF(Rooiebal2!J6="", "", ROUND(Rooiebal2!J6 / IF(AND(COUNT(Rooiebal2!$C6:J6) &lt;= 3, ISNUMBER($C177)), $C177, $D177) * 10, 3))</f>
        <v>10.333</v>
      </c>
      <c r="P177" s="299" t="str">
        <f>IF(Rooiebal2!K6="", "", ROUND(Rooiebal2!K6 / IF(AND(COUNT(Rooiebal2!$C6:K6) &lt;= 3, ISNUMBER($C177)), $C177, $D177) * 10, 3))</f>
        <v/>
      </c>
      <c r="Q177" s="299" t="str">
        <f>IF(Rooiebal2!L6="", "", ROUND(Rooiebal2!L6 / IF(AND(COUNT(Rooiebal2!$C6:L6) &lt;= 3, ISNUMBER($C177)), $C177, $D177) * 10, 3))</f>
        <v/>
      </c>
      <c r="R177" s="299" t="str">
        <f>IF(Rooiebal2!M6="", "", ROUND(Rooiebal2!M6 / IF(AND(COUNT(Rooiebal2!$C6:M6) &lt;= 3, ISNUMBER($C177)), $C177, $D177) * 10, 3))</f>
        <v/>
      </c>
      <c r="S177" s="299" t="str">
        <f>IF(Rooiebal2!N6="", "", ROUND(Rooiebal2!N6 / IF(AND(COUNT(Rooiebal2!$C6:N6) &lt;= 3, ISNUMBER($C177)), $C177, $D177) * 10, 3))</f>
        <v/>
      </c>
      <c r="T177" s="299" t="str">
        <f>IF(Rooiebal2!O6="", "", ROUND(Rooiebal2!O6 / IF(AND(COUNT(Rooiebal2!$C6:O6) &lt;= 3, ISNUMBER($C177)), $C177, $D177) * 10, 3))</f>
        <v/>
      </c>
      <c r="U177" s="299" t="str">
        <f>IF(Rooiebal2!U6="", "", ROUND(Rooiebal2!U6 / IF(AND(COUNT(Rooiebal2!$C6:$O6,Rooiebal2!$U6:U6) &lt;= 3, ISNUMBER($C177)), $C177, $E177) * 10, 3))</f>
        <v/>
      </c>
      <c r="V177" s="299" t="str">
        <f>IF(Rooiebal2!V6="", "", ROUND(Rooiebal2!V6 / IF(AND(COUNT(Rooiebal2!$C6:$O6,Rooiebal2!$U6:V6) &lt;= 3, ISNUMBER($C177)), $C177, $E177) * 10, 3))</f>
        <v/>
      </c>
      <c r="W177" s="299" t="str">
        <f>IF(Rooiebal2!W6="", "", ROUND(Rooiebal2!W6 / IF(AND(COUNT(Rooiebal2!$C6:$O6,Rooiebal2!$U6:W6) &lt;= 3, ISNUMBER($C177)), $C177, $E177) * 10, 3))</f>
        <v/>
      </c>
      <c r="X177" s="299" t="str">
        <f>IF(Rooiebal2!X6="", "", ROUND(Rooiebal2!X6 / IF(AND(COUNT(Rooiebal2!$C6:$O6,Rooiebal2!$U6:X6) &lt;= 3, ISNUMBER($C177)), $C177, $E177) * 10, 3))</f>
        <v/>
      </c>
      <c r="Y177" s="299" t="str">
        <f>IF(Rooiebal2!Y6="", "", ROUND(Rooiebal2!Y6 / IF(AND(COUNT(Rooiebal2!$C6:$O6,Rooiebal2!$U6:Y6) &lt;= 3, ISNUMBER($C177)), $C177, $E177) * 10, 3))</f>
        <v/>
      </c>
      <c r="Z177" s="299" t="str">
        <f>IF(Rooiebal2!Z6="", "", ROUND(Rooiebal2!Z6 / IF(AND(COUNT(Rooiebal2!$C6:$O6,Rooiebal2!$U6:Z6) &lt;= 3, ISNUMBER($C177)), $C177, $E177) * 10, 3))</f>
        <v/>
      </c>
      <c r="AA177" s="299" t="str">
        <f>IF(Rooiebal2!AA6="", "", ROUND(Rooiebal2!AA6 / IF(AND(COUNT(Rooiebal2!$C6:$O6,Rooiebal2!$U6:AA6) &lt;= 3, ISNUMBER($C177)), $C177, $E177) * 10, 3))</f>
        <v/>
      </c>
      <c r="AB177" s="299" t="str">
        <f>IF(Rooiebal2!AB6="", "", ROUND(Rooiebal2!AB6 / IF(AND(COUNT(Rooiebal2!$C6:$O6,Rooiebal2!$U6:AB6) &lt;= 3, ISNUMBER($C177)), $C177, $E177) * 10, 3))</f>
        <v/>
      </c>
      <c r="AC177" s="299" t="str">
        <f>IF(Rooiebal2!AC6="", "", ROUND(Rooiebal2!AC6 / IF(AND(COUNT(Rooiebal2!$C6:$O6,Rooiebal2!$U6:AC6) &lt;= 3, ISNUMBER($C177)), $C177, $E177) * 10, 3))</f>
        <v/>
      </c>
      <c r="AD177" s="299" t="str">
        <f>IF(Rooiebal2!AD6="", "", ROUND(Rooiebal2!AD6 / IF(AND(COUNT(Rooiebal2!$C6:$O6,Rooiebal2!$U6:AD6) &lt;= 3, ISNUMBER($C177)), $C177, $E177) * 10, 3))</f>
        <v/>
      </c>
      <c r="AE177" s="299" t="str">
        <f>IF(Rooiebal2!AE6="", "", ROUND(Rooiebal2!AE6 / IF(AND(COUNT(Rooiebal2!$C6:$O6,Rooiebal2!$U6:AE6) &lt;= 3, ISNUMBER($C177)), $C177, $E177) * 10, 3))</f>
        <v/>
      </c>
      <c r="AF177" s="299" t="str">
        <f>IF(Rooiebal2!AF6="", "", ROUND(Rooiebal2!AF6 / IF(AND(COUNT(Rooiebal2!$C6:$O6,Rooiebal2!$U6:AF6) &lt;= 3, ISNUMBER($C177)), $C177, $E177) * 10, 3))</f>
        <v/>
      </c>
      <c r="AG177" s="299" t="str">
        <f>IF(Rooiebal2!AG6="", "", ROUND(Rooiebal2!AG6 / IF(AND(COUNT(Rooiebal2!$C6:$O6,Rooiebal2!$U6:AG6) &lt;= 3, ISNUMBER($C177)), $C177, $E177) * 10, 3))</f>
        <v/>
      </c>
      <c r="AH177" s="388"/>
    </row>
    <row r="178" spans="1:34" ht="16.95" customHeight="1">
      <c r="A178" s="328">
        <f>IF(Rooiebal2!AM7=0, "", Rooiebal2!AM7)</f>
        <v>5</v>
      </c>
      <c r="B178" s="396" t="str">
        <f>Rooiebal2!A7</f>
        <v>Goosen Winny</v>
      </c>
      <c r="C178" s="330" t="str">
        <f t="shared" si="18"/>
        <v/>
      </c>
      <c r="D178" s="331">
        <f>Rooiebal2!B7</f>
        <v>31</v>
      </c>
      <c r="E178" s="331">
        <f>Rooiebal2!T7</f>
        <v>31</v>
      </c>
      <c r="F178" s="297">
        <f>IF(Rooiebal2!AL7=0," ",SUM(H178:AG178))</f>
        <v>58.71</v>
      </c>
      <c r="G178" s="350"/>
      <c r="H178" s="299">
        <f>IF(Rooiebal2!C7="", "", ROUND(Rooiebal2!C7 / IF(AND(COUNT(Rooiebal2!$C7:C7) &lt;= 3, ISNUMBER($C178)), $C178, $D178) * 10, 3))</f>
        <v>9.3550000000000004</v>
      </c>
      <c r="I178" s="299">
        <f>IF(Rooiebal2!D7="", "", ROUND(Rooiebal2!D7 / IF(AND(COUNT(Rooiebal2!$C7:D7) &lt;= 3, ISNUMBER($C178)), $C178, $D178) * 10, 3))</f>
        <v>15.484</v>
      </c>
      <c r="J178" s="299" t="str">
        <f>IF(Rooiebal2!E7="", "", ROUND(Rooiebal2!E7 / IF(AND(COUNT(Rooiebal2!$C7:E7) &lt;= 3, ISNUMBER($C178)), $C178, $D178) * 10, 3))</f>
        <v/>
      </c>
      <c r="K178" s="299">
        <f>IF(Rooiebal2!F7="", "", ROUND(Rooiebal2!F7 / IF(AND(COUNT(Rooiebal2!$C7:F7) &lt;= 3, ISNUMBER($C178)), $C178, $D178) * 10, 3))</f>
        <v>8.3870000000000005</v>
      </c>
      <c r="L178" s="299">
        <f>IF(Rooiebal2!G7="", "", ROUND(Rooiebal2!G7 / IF(AND(COUNT(Rooiebal2!$C7:G7) &lt;= 3, ISNUMBER($C178)), $C178, $D178) * 10, 3))</f>
        <v>14.194000000000001</v>
      </c>
      <c r="M178" s="299" t="str">
        <f>IF(Rooiebal2!H7="", "", ROUND(Rooiebal2!H7 / IF(AND(COUNT(Rooiebal2!$C7:H7) &lt;= 3, ISNUMBER($C178)), $C178, $D178) * 10, 3))</f>
        <v/>
      </c>
      <c r="N178" s="299" t="str">
        <f>IF(Rooiebal2!I7="", "", ROUND(Rooiebal2!I7 / IF(AND(COUNT(Rooiebal2!$C7:I7) &lt;= 3, ISNUMBER($C178)), $C178, $D178) * 10, 3))</f>
        <v/>
      </c>
      <c r="O178" s="299">
        <f>IF(Rooiebal2!J7="", "", ROUND(Rooiebal2!J7 / IF(AND(COUNT(Rooiebal2!$C7:J7) &lt;= 3, ISNUMBER($C178)), $C178, $D178) * 10, 3))</f>
        <v>11.29</v>
      </c>
      <c r="P178" s="299" t="str">
        <f>IF(Rooiebal2!K7="", "", ROUND(Rooiebal2!K7 / IF(AND(COUNT(Rooiebal2!$C7:K7) &lt;= 3, ISNUMBER($C178)), $C178, $D178) * 10, 3))</f>
        <v/>
      </c>
      <c r="Q178" s="299" t="str">
        <f>IF(Rooiebal2!L7="", "", ROUND(Rooiebal2!L7 / IF(AND(COUNT(Rooiebal2!$C7:L7) &lt;= 3, ISNUMBER($C178)), $C178, $D178) * 10, 3))</f>
        <v/>
      </c>
      <c r="R178" s="299" t="str">
        <f>IF(Rooiebal2!M7="", "", ROUND(Rooiebal2!M7 / IF(AND(COUNT(Rooiebal2!$C7:M7) &lt;= 3, ISNUMBER($C178)), $C178, $D178) * 10, 3))</f>
        <v/>
      </c>
      <c r="S178" s="299" t="str">
        <f>IF(Rooiebal2!N7="", "", ROUND(Rooiebal2!N7 / IF(AND(COUNT(Rooiebal2!$C7:N7) &lt;= 3, ISNUMBER($C178)), $C178, $D178) * 10, 3))</f>
        <v/>
      </c>
      <c r="T178" s="299" t="str">
        <f>IF(Rooiebal2!O7="", "", ROUND(Rooiebal2!O7 / IF(AND(COUNT(Rooiebal2!$C7:O7) &lt;= 3, ISNUMBER($C178)), $C178, $D178) * 10, 3))</f>
        <v/>
      </c>
      <c r="U178" s="299" t="str">
        <f>IF(Rooiebal2!U7="", "", ROUND(Rooiebal2!U7 / IF(AND(COUNT(Rooiebal2!$C7:$O7,Rooiebal2!$U7:U7) &lt;= 3, ISNUMBER($C178)), $C178, $E178) * 10, 3))</f>
        <v/>
      </c>
      <c r="V178" s="299" t="str">
        <f>IF(Rooiebal2!V7="", "", ROUND(Rooiebal2!V7 / IF(AND(COUNT(Rooiebal2!$C7:$O7,Rooiebal2!$U7:V7) &lt;= 3, ISNUMBER($C178)), $C178, $E178) * 10, 3))</f>
        <v/>
      </c>
      <c r="W178" s="299" t="str">
        <f>IF(Rooiebal2!W7="", "", ROUND(Rooiebal2!W7 / IF(AND(COUNT(Rooiebal2!$C7:$O7,Rooiebal2!$U7:W7) &lt;= 3, ISNUMBER($C178)), $C178, $E178) * 10, 3))</f>
        <v/>
      </c>
      <c r="X178" s="299" t="str">
        <f>IF(Rooiebal2!X7="", "", ROUND(Rooiebal2!X7 / IF(AND(COUNT(Rooiebal2!$C7:$O7,Rooiebal2!$U7:X7) &lt;= 3, ISNUMBER($C178)), $C178, $E178) * 10, 3))</f>
        <v/>
      </c>
      <c r="Y178" s="299" t="str">
        <f>IF(Rooiebal2!Y7="", "", ROUND(Rooiebal2!Y7 / IF(AND(COUNT(Rooiebal2!$C7:$O7,Rooiebal2!$U7:Y7) &lt;= 3, ISNUMBER($C178)), $C178, $E178) * 10, 3))</f>
        <v/>
      </c>
      <c r="Z178" s="299" t="str">
        <f>IF(Rooiebal2!Z7="", "", ROUND(Rooiebal2!Z7 / IF(AND(COUNT(Rooiebal2!$C7:$O7,Rooiebal2!$U7:Z7) &lt;= 3, ISNUMBER($C178)), $C178, $E178) * 10, 3))</f>
        <v/>
      </c>
      <c r="AA178" s="299" t="str">
        <f>IF(Rooiebal2!AA7="", "", ROUND(Rooiebal2!AA7 / IF(AND(COUNT(Rooiebal2!$C7:$O7,Rooiebal2!$U7:AA7) &lt;= 3, ISNUMBER($C178)), $C178, $E178) * 10, 3))</f>
        <v/>
      </c>
      <c r="AB178" s="299" t="str">
        <f>IF(Rooiebal2!AB7="", "", ROUND(Rooiebal2!AB7 / IF(AND(COUNT(Rooiebal2!$C7:$O7,Rooiebal2!$U7:AB7) &lt;= 3, ISNUMBER($C178)), $C178, $E178) * 10, 3))</f>
        <v/>
      </c>
      <c r="AC178" s="299" t="str">
        <f>IF(Rooiebal2!AC7="", "", ROUND(Rooiebal2!AC7 / IF(AND(COUNT(Rooiebal2!$C7:$O7,Rooiebal2!$U7:AC7) &lt;= 3, ISNUMBER($C178)), $C178, $E178) * 10, 3))</f>
        <v/>
      </c>
      <c r="AD178" s="299" t="str">
        <f>IF(Rooiebal2!AD7="", "", ROUND(Rooiebal2!AD7 / IF(AND(COUNT(Rooiebal2!$C7:$O7,Rooiebal2!$U7:AD7) &lt;= 3, ISNUMBER($C178)), $C178, $E178) * 10, 3))</f>
        <v/>
      </c>
      <c r="AE178" s="299" t="str">
        <f>IF(Rooiebal2!AE7="", "", ROUND(Rooiebal2!AE7 / IF(AND(COUNT(Rooiebal2!$C7:$O7,Rooiebal2!$U7:AE7) &lt;= 3, ISNUMBER($C178)), $C178, $E178) * 10, 3))</f>
        <v/>
      </c>
      <c r="AF178" s="299" t="str">
        <f>IF(Rooiebal2!AF7="", "", ROUND(Rooiebal2!AF7 / IF(AND(COUNT(Rooiebal2!$C7:$O7,Rooiebal2!$U7:AF7) &lt;= 3, ISNUMBER($C178)), $C178, $E178) * 10, 3))</f>
        <v/>
      </c>
      <c r="AG178" s="299" t="str">
        <f>IF(Rooiebal2!AG7="", "", ROUND(Rooiebal2!AG7 / IF(AND(COUNT(Rooiebal2!$C7:$O7,Rooiebal2!$U7:AG7) &lt;= 3, ISNUMBER($C178)), $C178, $E178) * 10, 3))</f>
        <v/>
      </c>
      <c r="AH178" s="388"/>
    </row>
    <row r="179" spans="1:34" ht="16.95" customHeight="1">
      <c r="A179" s="328">
        <f>IF(Rooiebal2!AM8=0, "", Rooiebal2!AM8)</f>
        <v>5</v>
      </c>
      <c r="B179" s="303" t="str">
        <f>Rooiebal2!A8</f>
        <v xml:space="preserve">Konings Kamiel </v>
      </c>
      <c r="C179" s="330" t="str">
        <f t="shared" si="18"/>
        <v/>
      </c>
      <c r="D179" s="331">
        <f>Rooiebal2!B8</f>
        <v>15</v>
      </c>
      <c r="E179" s="331">
        <f>Rooiebal2!T8</f>
        <v>15</v>
      </c>
      <c r="F179" s="297">
        <f>IF(Rooiebal2!AL8=0," ",SUM(H179:AG179))</f>
        <v>27.332999999999998</v>
      </c>
      <c r="G179" s="350"/>
      <c r="H179" s="299" t="str">
        <f>IF(Rooiebal2!C8="", "", ROUND(Rooiebal2!C8 / IF(AND(COUNT(Rooiebal2!$C8:C8) &lt;= 3, ISNUMBER($C179)), $C179, $D179) * 10, 3))</f>
        <v/>
      </c>
      <c r="I179" s="299">
        <f>IF(Rooiebal2!D8="", "", ROUND(Rooiebal2!D8 / IF(AND(COUNT(Rooiebal2!$C8:D8) &lt;= 3, ISNUMBER($C179)), $C179, $D179) * 10, 3))</f>
        <v>9.3330000000000002</v>
      </c>
      <c r="J179" s="299">
        <f>IF(Rooiebal2!E8="", "", ROUND(Rooiebal2!E8 / IF(AND(COUNT(Rooiebal2!$C8:E8) &lt;= 3, ISNUMBER($C179)), $C179, $D179) * 10, 3))</f>
        <v>7.3330000000000002</v>
      </c>
      <c r="K179" s="299">
        <f>IF(Rooiebal2!F8="", "", ROUND(Rooiebal2!F8 / IF(AND(COUNT(Rooiebal2!$C8:F8) &lt;= 3, ISNUMBER($C179)), $C179, $D179) * 10, 3))</f>
        <v>4</v>
      </c>
      <c r="L179" s="299" t="str">
        <f>IF(Rooiebal2!G8="", "", ROUND(Rooiebal2!G8 / IF(AND(COUNT(Rooiebal2!$C8:G8) &lt;= 3, ISNUMBER($C179)), $C179, $D179) * 10, 3))</f>
        <v/>
      </c>
      <c r="M179" s="299" t="str">
        <f>IF(Rooiebal2!H8="", "", ROUND(Rooiebal2!H8 / IF(AND(COUNT(Rooiebal2!$C8:H8) &lt;= 3, ISNUMBER($C179)), $C179, $D179) * 10, 3))</f>
        <v/>
      </c>
      <c r="N179" s="299">
        <f>IF(Rooiebal2!I8="", "", ROUND(Rooiebal2!I8 / IF(AND(COUNT(Rooiebal2!$C8:I8) &lt;= 3, ISNUMBER($C179)), $C179, $D179) * 10, 3))</f>
        <v>2</v>
      </c>
      <c r="O179" s="299">
        <f>IF(Rooiebal2!J8="", "", ROUND(Rooiebal2!J8 / IF(AND(COUNT(Rooiebal2!$C8:J8) &lt;= 3, ISNUMBER($C179)), $C179, $D179) * 10, 3))</f>
        <v>4.6669999999999998</v>
      </c>
      <c r="P179" s="299" t="str">
        <f>IF(Rooiebal2!K8="", "", ROUND(Rooiebal2!K8 / IF(AND(COUNT(Rooiebal2!$C8:K8) &lt;= 3, ISNUMBER($C179)), $C179, $D179) * 10, 3))</f>
        <v/>
      </c>
      <c r="Q179" s="299" t="str">
        <f>IF(Rooiebal2!L8="", "", ROUND(Rooiebal2!L8 / IF(AND(COUNT(Rooiebal2!$C8:L8) &lt;= 3, ISNUMBER($C179)), $C179, $D179) * 10, 3))</f>
        <v/>
      </c>
      <c r="R179" s="299" t="str">
        <f>IF(Rooiebal2!M8="", "", ROUND(Rooiebal2!M8 / IF(AND(COUNT(Rooiebal2!$C8:M8) &lt;= 3, ISNUMBER($C179)), $C179, $D179) * 10, 3))</f>
        <v/>
      </c>
      <c r="S179" s="299" t="str">
        <f>IF(Rooiebal2!N8="", "", ROUND(Rooiebal2!N8 / IF(AND(COUNT(Rooiebal2!$C8:N8) &lt;= 3, ISNUMBER($C179)), $C179, $D179) * 10, 3))</f>
        <v/>
      </c>
      <c r="T179" s="299" t="str">
        <f>IF(Rooiebal2!O8="", "", ROUND(Rooiebal2!O8 / IF(AND(COUNT(Rooiebal2!$C8:O8) &lt;= 3, ISNUMBER($C179)), $C179, $D179) * 10, 3))</f>
        <v/>
      </c>
      <c r="U179" s="299" t="str">
        <f>IF(Rooiebal2!U8="", "", ROUND(Rooiebal2!U8 / IF(AND(COUNT(Rooiebal2!$C8:$O8,Rooiebal2!$U8:U8) &lt;= 3, ISNUMBER($C179)), $C179, $E179) * 10, 3))</f>
        <v/>
      </c>
      <c r="V179" s="299" t="str">
        <f>IF(Rooiebal2!V8="", "", ROUND(Rooiebal2!V8 / IF(AND(COUNT(Rooiebal2!$C8:$O8,Rooiebal2!$U8:V8) &lt;= 3, ISNUMBER($C179)), $C179, $E179) * 10, 3))</f>
        <v/>
      </c>
      <c r="W179" s="299" t="str">
        <f>IF(Rooiebal2!W8="", "", ROUND(Rooiebal2!W8 / IF(AND(COUNT(Rooiebal2!$C8:$O8,Rooiebal2!$U8:W8) &lt;= 3, ISNUMBER($C179)), $C179, $E179) * 10, 3))</f>
        <v/>
      </c>
      <c r="X179" s="299" t="str">
        <f>IF(Rooiebal2!X8="", "", ROUND(Rooiebal2!X8 / IF(AND(COUNT(Rooiebal2!$C8:$O8,Rooiebal2!$U8:X8) &lt;= 3, ISNUMBER($C179)), $C179, $E179) * 10, 3))</f>
        <v/>
      </c>
      <c r="Y179" s="299" t="str">
        <f>IF(Rooiebal2!Y8="", "", ROUND(Rooiebal2!Y8 / IF(AND(COUNT(Rooiebal2!$C8:$O8,Rooiebal2!$U8:Y8) &lt;= 3, ISNUMBER($C179)), $C179, $E179) * 10, 3))</f>
        <v/>
      </c>
      <c r="Z179" s="299" t="str">
        <f>IF(Rooiebal2!Z8="", "", ROUND(Rooiebal2!Z8 / IF(AND(COUNT(Rooiebal2!$C8:$O8,Rooiebal2!$U8:Z8) &lt;= 3, ISNUMBER($C179)), $C179, $E179) * 10, 3))</f>
        <v/>
      </c>
      <c r="AA179" s="299" t="str">
        <f>IF(Rooiebal2!AA8="", "", ROUND(Rooiebal2!AA8 / IF(AND(COUNT(Rooiebal2!$C8:$O8,Rooiebal2!$U8:AA8) &lt;= 3, ISNUMBER($C179)), $C179, $E179) * 10, 3))</f>
        <v/>
      </c>
      <c r="AB179" s="299" t="str">
        <f>IF(Rooiebal2!AB8="", "", ROUND(Rooiebal2!AB8 / IF(AND(COUNT(Rooiebal2!$C8:$O8,Rooiebal2!$U8:AB8) &lt;= 3, ISNUMBER($C179)), $C179, $E179) * 10, 3))</f>
        <v/>
      </c>
      <c r="AC179" s="299" t="str">
        <f>IF(Rooiebal2!AC8="", "", ROUND(Rooiebal2!AC8 / IF(AND(COUNT(Rooiebal2!$C8:$O8,Rooiebal2!$U8:AC8) &lt;= 3, ISNUMBER($C179)), $C179, $E179) * 10, 3))</f>
        <v/>
      </c>
      <c r="AD179" s="299" t="str">
        <f>IF(Rooiebal2!AD8="", "", ROUND(Rooiebal2!AD8 / IF(AND(COUNT(Rooiebal2!$C8:$O8,Rooiebal2!$U8:AD8) &lt;= 3, ISNUMBER($C179)), $C179, $E179) * 10, 3))</f>
        <v/>
      </c>
      <c r="AE179" s="299" t="str">
        <f>IF(Rooiebal2!AE8="", "", ROUND(Rooiebal2!AE8 / IF(AND(COUNT(Rooiebal2!$C8:$O8,Rooiebal2!$U8:AE8) &lt;= 3, ISNUMBER($C179)), $C179, $E179) * 10, 3))</f>
        <v/>
      </c>
      <c r="AF179" s="299" t="str">
        <f>IF(Rooiebal2!AF8="", "", ROUND(Rooiebal2!AF8 / IF(AND(COUNT(Rooiebal2!$C8:$O8,Rooiebal2!$U8:AF8) &lt;= 3, ISNUMBER($C179)), $C179, $E179) * 10, 3))</f>
        <v/>
      </c>
      <c r="AG179" s="299" t="str">
        <f>IF(Rooiebal2!AG8="", "", ROUND(Rooiebal2!AG8 / IF(AND(COUNT(Rooiebal2!$C8:$O8,Rooiebal2!$U8:AG8) &lt;= 3, ISNUMBER($C179)), $C179, $E179) * 10, 3))</f>
        <v/>
      </c>
      <c r="AH179" s="388"/>
    </row>
    <row r="180" spans="1:34" ht="16.95" customHeight="1">
      <c r="A180" s="328">
        <f>IF(Rooiebal2!AM9=0, "", Rooiebal2!AM9)</f>
        <v>3</v>
      </c>
      <c r="B180" s="397" t="str">
        <f>Rooiebal2!A9</f>
        <v>Lodewijckx Willy</v>
      </c>
      <c r="C180" s="330" t="str">
        <f t="shared" si="18"/>
        <v/>
      </c>
      <c r="D180" s="331">
        <f>Rooiebal2!B9</f>
        <v>40</v>
      </c>
      <c r="E180" s="331">
        <f>Rooiebal2!T9</f>
        <v>40</v>
      </c>
      <c r="F180" s="297">
        <f>IF(Rooiebal2!AL9=0," ",SUM(H180:AG180))</f>
        <v>26.25</v>
      </c>
      <c r="G180" s="350"/>
      <c r="H180" s="299">
        <f>IF(Rooiebal2!C9="", "", ROUND(Rooiebal2!C9 / IF(AND(COUNT(Rooiebal2!$C9:C9) &lt;= 3, ISNUMBER($C180)), $C180, $D180) * 10, 3))</f>
        <v>8</v>
      </c>
      <c r="I180" s="299" t="str">
        <f>IF(Rooiebal2!D9="", "", ROUND(Rooiebal2!D9 / IF(AND(COUNT(Rooiebal2!$C9:D9) &lt;= 3, ISNUMBER($C180)), $C180, $D180) * 10, 3))</f>
        <v/>
      </c>
      <c r="J180" s="299" t="str">
        <f>IF(Rooiebal2!E9="", "", ROUND(Rooiebal2!E9 / IF(AND(COUNT(Rooiebal2!$C9:E9) &lt;= 3, ISNUMBER($C180)), $C180, $D180) * 10, 3))</f>
        <v/>
      </c>
      <c r="K180" s="299" t="str">
        <f>IF(Rooiebal2!F9="", "", ROUND(Rooiebal2!F9 / IF(AND(COUNT(Rooiebal2!$C9:F9) &lt;= 3, ISNUMBER($C180)), $C180, $D180) * 10, 3))</f>
        <v/>
      </c>
      <c r="L180" s="299">
        <f>IF(Rooiebal2!G9="", "", ROUND(Rooiebal2!G9 / IF(AND(COUNT(Rooiebal2!$C9:G9) &lt;= 3, ISNUMBER($C180)), $C180, $D180) * 10, 3))</f>
        <v>7.75</v>
      </c>
      <c r="M180" s="299" t="str">
        <f>IF(Rooiebal2!H9="", "", ROUND(Rooiebal2!H9 / IF(AND(COUNT(Rooiebal2!$C9:H9) &lt;= 3, ISNUMBER($C180)), $C180, $D180) * 10, 3))</f>
        <v/>
      </c>
      <c r="N180" s="299" t="str">
        <f>IF(Rooiebal2!I9="", "", ROUND(Rooiebal2!I9 / IF(AND(COUNT(Rooiebal2!$C9:I9) &lt;= 3, ISNUMBER($C180)), $C180, $D180) * 10, 3))</f>
        <v/>
      </c>
      <c r="O180" s="299">
        <f>IF(Rooiebal2!J9="", "", ROUND(Rooiebal2!J9 / IF(AND(COUNT(Rooiebal2!$C9:J9) &lt;= 3, ISNUMBER($C180)), $C180, $D180) * 10, 3))</f>
        <v>10.5</v>
      </c>
      <c r="P180" s="299" t="str">
        <f>IF(Rooiebal2!K9="", "", ROUND(Rooiebal2!K9 / IF(AND(COUNT(Rooiebal2!$C9:K9) &lt;= 3, ISNUMBER($C180)), $C180, $D180) * 10, 3))</f>
        <v/>
      </c>
      <c r="Q180" s="299" t="str">
        <f>IF(Rooiebal2!L9="", "", ROUND(Rooiebal2!L9 / IF(AND(COUNT(Rooiebal2!$C9:L9) &lt;= 3, ISNUMBER($C180)), $C180, $D180) * 10, 3))</f>
        <v/>
      </c>
      <c r="R180" s="299" t="str">
        <f>IF(Rooiebal2!M9="", "", ROUND(Rooiebal2!M9 / IF(AND(COUNT(Rooiebal2!$C9:M9) &lt;= 3, ISNUMBER($C180)), $C180, $D180) * 10, 3))</f>
        <v/>
      </c>
      <c r="S180" s="299" t="str">
        <f>IF(Rooiebal2!N9="", "", ROUND(Rooiebal2!N9 / IF(AND(COUNT(Rooiebal2!$C9:N9) &lt;= 3, ISNUMBER($C180)), $C180, $D180) * 10, 3))</f>
        <v/>
      </c>
      <c r="T180" s="299" t="str">
        <f>IF(Rooiebal2!O9="", "", ROUND(Rooiebal2!O9 / IF(AND(COUNT(Rooiebal2!$C9:O9) &lt;= 3, ISNUMBER($C180)), $C180, $D180) * 10, 3))</f>
        <v/>
      </c>
      <c r="U180" s="299" t="str">
        <f>IF(Rooiebal2!U9="", "", ROUND(Rooiebal2!U9 / IF(AND(COUNT(Rooiebal2!$C9:$O9,Rooiebal2!$U9:U9) &lt;= 3, ISNUMBER($C180)), $C180, $E180) * 10, 3))</f>
        <v/>
      </c>
      <c r="V180" s="299" t="str">
        <f>IF(Rooiebal2!V9="", "", ROUND(Rooiebal2!V9 / IF(AND(COUNT(Rooiebal2!$C9:$O9,Rooiebal2!$U9:V9) &lt;= 3, ISNUMBER($C180)), $C180, $E180) * 10, 3))</f>
        <v/>
      </c>
      <c r="W180" s="299" t="str">
        <f>IF(Rooiebal2!W9="", "", ROUND(Rooiebal2!W9 / IF(AND(COUNT(Rooiebal2!$C9:$O9,Rooiebal2!$U9:W9) &lt;= 3, ISNUMBER($C180)), $C180, $E180) * 10, 3))</f>
        <v/>
      </c>
      <c r="X180" s="299" t="str">
        <f>IF(Rooiebal2!X9="", "", ROUND(Rooiebal2!X9 / IF(AND(COUNT(Rooiebal2!$C9:$O9,Rooiebal2!$U9:X9) &lt;= 3, ISNUMBER($C180)), $C180, $E180) * 10, 3))</f>
        <v/>
      </c>
      <c r="Y180" s="299" t="str">
        <f>IF(Rooiebal2!Y9="", "", ROUND(Rooiebal2!Y9 / IF(AND(COUNT(Rooiebal2!$C9:$O9,Rooiebal2!$U9:Y9) &lt;= 3, ISNUMBER($C180)), $C180, $E180) * 10, 3))</f>
        <v/>
      </c>
      <c r="Z180" s="299" t="str">
        <f>IF(Rooiebal2!Z9="", "", ROUND(Rooiebal2!Z9 / IF(AND(COUNT(Rooiebal2!$C9:$O9,Rooiebal2!$U9:Z9) &lt;= 3, ISNUMBER($C180)), $C180, $E180) * 10, 3))</f>
        <v/>
      </c>
      <c r="AA180" s="299" t="str">
        <f>IF(Rooiebal2!AA9="", "", ROUND(Rooiebal2!AA9 / IF(AND(COUNT(Rooiebal2!$C9:$O9,Rooiebal2!$U9:AA9) &lt;= 3, ISNUMBER($C180)), $C180, $E180) * 10, 3))</f>
        <v/>
      </c>
      <c r="AB180" s="299" t="str">
        <f>IF(Rooiebal2!AB9="", "", ROUND(Rooiebal2!AB9 / IF(AND(COUNT(Rooiebal2!$C9:$O9,Rooiebal2!$U9:AB9) &lt;= 3, ISNUMBER($C180)), $C180, $E180) * 10, 3))</f>
        <v/>
      </c>
      <c r="AC180" s="299" t="str">
        <f>IF(Rooiebal2!AC9="", "", ROUND(Rooiebal2!AC9 / IF(AND(COUNT(Rooiebal2!$C9:$O9,Rooiebal2!$U9:AC9) &lt;= 3, ISNUMBER($C180)), $C180, $E180) * 10, 3))</f>
        <v/>
      </c>
      <c r="AD180" s="299" t="str">
        <f>IF(Rooiebal2!AD9="", "", ROUND(Rooiebal2!AD9 / IF(AND(COUNT(Rooiebal2!$C9:$O9,Rooiebal2!$U9:AD9) &lt;= 3, ISNUMBER($C180)), $C180, $E180) * 10, 3))</f>
        <v/>
      </c>
      <c r="AE180" s="299" t="str">
        <f>IF(Rooiebal2!AE9="", "", ROUND(Rooiebal2!AE9 / IF(AND(COUNT(Rooiebal2!$C9:$O9,Rooiebal2!$U9:AE9) &lt;= 3, ISNUMBER($C180)), $C180, $E180) * 10, 3))</f>
        <v/>
      </c>
      <c r="AF180" s="299" t="str">
        <f>IF(Rooiebal2!AF9="", "", ROUND(Rooiebal2!AF9 / IF(AND(COUNT(Rooiebal2!$C9:$O9,Rooiebal2!$U9:AF9) &lt;= 3, ISNUMBER($C180)), $C180, $E180) * 10, 3))</f>
        <v/>
      </c>
      <c r="AG180" s="299" t="str">
        <f>IF(Rooiebal2!AG9="", "", ROUND(Rooiebal2!AG9 / IF(AND(COUNT(Rooiebal2!$C9:$O9,Rooiebal2!$U9:AG9) &lt;= 3, ISNUMBER($C180)), $C180, $E180) * 10, 3))</f>
        <v/>
      </c>
      <c r="AH180" s="388"/>
    </row>
    <row r="181" spans="1:34" ht="16.95" customHeight="1">
      <c r="A181" s="328">
        <f>IF(Rooiebal2!AM10=0, "", Rooiebal2!AM10)</f>
        <v>3</v>
      </c>
      <c r="B181" s="396" t="str">
        <f>Rooiebal2!A10</f>
        <v xml:space="preserve">Mathijssen Guido </v>
      </c>
      <c r="C181" s="330" t="str">
        <f t="shared" si="18"/>
        <v/>
      </c>
      <c r="D181" s="331">
        <f>Rooiebal2!B10</f>
        <v>31</v>
      </c>
      <c r="E181" s="331">
        <f>Rooiebal2!T10</f>
        <v>31</v>
      </c>
      <c r="F181" s="297">
        <f>IF(Rooiebal2!AL10=0," ",SUM(H181:AG181))</f>
        <v>33.871000000000002</v>
      </c>
      <c r="G181" s="350"/>
      <c r="H181" s="299" t="str">
        <f>IF(Rooiebal2!C10="", "", ROUND(Rooiebal2!C10 / IF(AND(COUNT(Rooiebal2!$C10:C10) &lt;= 3, ISNUMBER($C181)), $C181, $D181) * 10, 3))</f>
        <v/>
      </c>
      <c r="I181" s="299">
        <f>IF(Rooiebal2!D10="", "", ROUND(Rooiebal2!D10 / IF(AND(COUNT(Rooiebal2!$C10:D10) &lt;= 3, ISNUMBER($C181)), $C181, $D181) * 10, 3))</f>
        <v>13.871</v>
      </c>
      <c r="J181" s="299">
        <f>IF(Rooiebal2!E10="", "", ROUND(Rooiebal2!E10 / IF(AND(COUNT(Rooiebal2!$C10:E10) &lt;= 3, ISNUMBER($C181)), $C181, $D181) * 10, 3))</f>
        <v>8.7100000000000009</v>
      </c>
      <c r="K181" s="299" t="str">
        <f>IF(Rooiebal2!F10="", "", ROUND(Rooiebal2!F10 / IF(AND(COUNT(Rooiebal2!$C10:F10) &lt;= 3, ISNUMBER($C181)), $C181, $D181) * 10, 3))</f>
        <v/>
      </c>
      <c r="L181" s="299" t="str">
        <f>IF(Rooiebal2!G10="", "", ROUND(Rooiebal2!G10 / IF(AND(COUNT(Rooiebal2!$C10:G10) &lt;= 3, ISNUMBER($C181)), $C181, $D181) * 10, 3))</f>
        <v/>
      </c>
      <c r="M181" s="299">
        <f>IF(Rooiebal2!H10="", "", ROUND(Rooiebal2!H10 / IF(AND(COUNT(Rooiebal2!$C10:H10) &lt;= 3, ISNUMBER($C181)), $C181, $D181) * 10, 3))</f>
        <v>11.29</v>
      </c>
      <c r="N181" s="299" t="str">
        <f>IF(Rooiebal2!I10="", "", ROUND(Rooiebal2!I10 / IF(AND(COUNT(Rooiebal2!$C10:I10) &lt;= 3, ISNUMBER($C181)), $C181, $D181) * 10, 3))</f>
        <v/>
      </c>
      <c r="O181" s="299" t="str">
        <f>IF(Rooiebal2!J10="", "", ROUND(Rooiebal2!J10 / IF(AND(COUNT(Rooiebal2!$C10:J10) &lt;= 3, ISNUMBER($C181)), $C181, $D181) * 10, 3))</f>
        <v/>
      </c>
      <c r="P181" s="299" t="str">
        <f>IF(Rooiebal2!K10="", "", ROUND(Rooiebal2!K10 / IF(AND(COUNT(Rooiebal2!$C10:K10) &lt;= 3, ISNUMBER($C181)), $C181, $D181) * 10, 3))</f>
        <v/>
      </c>
      <c r="Q181" s="299" t="str">
        <f>IF(Rooiebal2!L10="", "", ROUND(Rooiebal2!L10 / IF(AND(COUNT(Rooiebal2!$C10:L10) &lt;= 3, ISNUMBER($C181)), $C181, $D181) * 10, 3))</f>
        <v/>
      </c>
      <c r="R181" s="299" t="str">
        <f>IF(Rooiebal2!M10="", "", ROUND(Rooiebal2!M10 / IF(AND(COUNT(Rooiebal2!$C10:M10) &lt;= 3, ISNUMBER($C181)), $C181, $D181) * 10, 3))</f>
        <v/>
      </c>
      <c r="S181" s="299" t="str">
        <f>IF(Rooiebal2!N10="", "", ROUND(Rooiebal2!N10 / IF(AND(COUNT(Rooiebal2!$C10:N10) &lt;= 3, ISNUMBER($C181)), $C181, $D181) * 10, 3))</f>
        <v/>
      </c>
      <c r="T181" s="299" t="str">
        <f>IF(Rooiebal2!O10="", "", ROUND(Rooiebal2!O10 / IF(AND(COUNT(Rooiebal2!$C10:O10) &lt;= 3, ISNUMBER($C181)), $C181, $D181) * 10, 3))</f>
        <v/>
      </c>
      <c r="U181" s="299" t="str">
        <f>IF(Rooiebal2!U10="", "", ROUND(Rooiebal2!U10 / IF(AND(COUNT(Rooiebal2!$C10:$O10,Rooiebal2!$U10:U10) &lt;= 3, ISNUMBER($C181)), $C181, $E181) * 10, 3))</f>
        <v/>
      </c>
      <c r="V181" s="299" t="str">
        <f>IF(Rooiebal2!V10="", "", ROUND(Rooiebal2!V10 / IF(AND(COUNT(Rooiebal2!$C10:$O10,Rooiebal2!$U10:V10) &lt;= 3, ISNUMBER($C181)), $C181, $E181) * 10, 3))</f>
        <v/>
      </c>
      <c r="W181" s="299" t="str">
        <f>IF(Rooiebal2!W10="", "", ROUND(Rooiebal2!W10 / IF(AND(COUNT(Rooiebal2!$C10:$O10,Rooiebal2!$U10:W10) &lt;= 3, ISNUMBER($C181)), $C181, $E181) * 10, 3))</f>
        <v/>
      </c>
      <c r="X181" s="299" t="str">
        <f>IF(Rooiebal2!X10="", "", ROUND(Rooiebal2!X10 / IF(AND(COUNT(Rooiebal2!$C10:$O10,Rooiebal2!$U10:X10) &lt;= 3, ISNUMBER($C181)), $C181, $E181) * 10, 3))</f>
        <v/>
      </c>
      <c r="Y181" s="299" t="str">
        <f>IF(Rooiebal2!Y10="", "", ROUND(Rooiebal2!Y10 / IF(AND(COUNT(Rooiebal2!$C10:$O10,Rooiebal2!$U10:Y10) &lt;= 3, ISNUMBER($C181)), $C181, $E181) * 10, 3))</f>
        <v/>
      </c>
      <c r="Z181" s="299" t="str">
        <f>IF(Rooiebal2!Z10="", "", ROUND(Rooiebal2!Z10 / IF(AND(COUNT(Rooiebal2!$C10:$O10,Rooiebal2!$U10:Z10) &lt;= 3, ISNUMBER($C181)), $C181, $E181) * 10, 3))</f>
        <v/>
      </c>
      <c r="AA181" s="299" t="str">
        <f>IF(Rooiebal2!AA10="", "", ROUND(Rooiebal2!AA10 / IF(AND(COUNT(Rooiebal2!$C10:$O10,Rooiebal2!$U10:AA10) &lt;= 3, ISNUMBER($C181)), $C181, $E181) * 10, 3))</f>
        <v/>
      </c>
      <c r="AB181" s="299" t="str">
        <f>IF(Rooiebal2!AB10="", "", ROUND(Rooiebal2!AB10 / IF(AND(COUNT(Rooiebal2!$C10:$O10,Rooiebal2!$U10:AB10) &lt;= 3, ISNUMBER($C181)), $C181, $E181) * 10, 3))</f>
        <v/>
      </c>
      <c r="AC181" s="299" t="str">
        <f>IF(Rooiebal2!AC10="", "", ROUND(Rooiebal2!AC10 / IF(AND(COUNT(Rooiebal2!$C10:$O10,Rooiebal2!$U10:AC10) &lt;= 3, ISNUMBER($C181)), $C181, $E181) * 10, 3))</f>
        <v/>
      </c>
      <c r="AD181" s="299" t="str">
        <f>IF(Rooiebal2!AD10="", "", ROUND(Rooiebal2!AD10 / IF(AND(COUNT(Rooiebal2!$C10:$O10,Rooiebal2!$U10:AD10) &lt;= 3, ISNUMBER($C181)), $C181, $E181) * 10, 3))</f>
        <v/>
      </c>
      <c r="AE181" s="299" t="str">
        <f>IF(Rooiebal2!AE10="", "", ROUND(Rooiebal2!AE10 / IF(AND(COUNT(Rooiebal2!$C10:$O10,Rooiebal2!$U10:AE10) &lt;= 3, ISNUMBER($C181)), $C181, $E181) * 10, 3))</f>
        <v/>
      </c>
      <c r="AF181" s="299" t="str">
        <f>IF(Rooiebal2!AF10="", "", ROUND(Rooiebal2!AF10 / IF(AND(COUNT(Rooiebal2!$C10:$O10,Rooiebal2!$U10:AF10) &lt;= 3, ISNUMBER($C181)), $C181, $E181) * 10, 3))</f>
        <v/>
      </c>
      <c r="AG181" s="299" t="str">
        <f>IF(Rooiebal2!AG10="", "", ROUND(Rooiebal2!AG10 / IF(AND(COUNT(Rooiebal2!$C10:$O10,Rooiebal2!$U10:AG10) &lt;= 3, ISNUMBER($C181)), $C181, $E181) * 10, 3))</f>
        <v/>
      </c>
      <c r="AH181" s="388"/>
    </row>
    <row r="182" spans="1:34" ht="16.95" customHeight="1">
      <c r="A182" s="328">
        <f>IF(Rooiebal2!AM11=0, "", Rooiebal2!AM11)</f>
        <v>4</v>
      </c>
      <c r="B182" s="396" t="str">
        <f>Rooiebal2!A11</f>
        <v>Ossenblok Ed</v>
      </c>
      <c r="C182" s="330" t="str">
        <f t="shared" si="18"/>
        <v/>
      </c>
      <c r="D182" s="331">
        <f>Rooiebal2!B11</f>
        <v>32</v>
      </c>
      <c r="E182" s="331">
        <f>Rooiebal2!T11</f>
        <v>32</v>
      </c>
      <c r="F182" s="297">
        <f>IF(Rooiebal2!AL11=0," ",SUM(H182:AG182))</f>
        <v>39.375999999999998</v>
      </c>
      <c r="G182" s="350"/>
      <c r="H182" s="299" t="str">
        <f>IF(Rooiebal2!C11="", "", ROUND(Rooiebal2!C11 / IF(AND(COUNT(Rooiebal2!$C11:C11) &lt;= 3, ISNUMBER($C182)), $C182, $D182) * 10, 3))</f>
        <v/>
      </c>
      <c r="I182" s="299" t="str">
        <f>IF(Rooiebal2!D11="", "", ROUND(Rooiebal2!D11 / IF(AND(COUNT(Rooiebal2!$C11:D11) &lt;= 3, ISNUMBER($C182)), $C182, $D182) * 10, 3))</f>
        <v/>
      </c>
      <c r="J182" s="299">
        <f>IF(Rooiebal2!E11="", "", ROUND(Rooiebal2!E11 / IF(AND(COUNT(Rooiebal2!$C11:E11) &lt;= 3, ISNUMBER($C182)), $C182, $D182) * 10, 3))</f>
        <v>11.875</v>
      </c>
      <c r="K182" s="299">
        <f>IF(Rooiebal2!F11="", "", ROUND(Rooiebal2!F11 / IF(AND(COUNT(Rooiebal2!$C11:F11) &lt;= 3, ISNUMBER($C182)), $C182, $D182) * 10, 3))</f>
        <v>5.9379999999999997</v>
      </c>
      <c r="L182" s="299" t="str">
        <f>IF(Rooiebal2!G11="", "", ROUND(Rooiebal2!G11 / IF(AND(COUNT(Rooiebal2!$C11:G11) &lt;= 3, ISNUMBER($C182)), $C182, $D182) * 10, 3))</f>
        <v/>
      </c>
      <c r="M182" s="299">
        <f>IF(Rooiebal2!H11="", "", ROUND(Rooiebal2!H11 / IF(AND(COUNT(Rooiebal2!$C11:H11) &lt;= 3, ISNUMBER($C182)), $C182, $D182) * 10, 3))</f>
        <v>11.563000000000001</v>
      </c>
      <c r="N182" s="299">
        <f>IF(Rooiebal2!I11="", "", ROUND(Rooiebal2!I11 / IF(AND(COUNT(Rooiebal2!$C11:I11) &lt;= 3, ISNUMBER($C182)), $C182, $D182) * 10, 3))</f>
        <v>10</v>
      </c>
      <c r="O182" s="299" t="str">
        <f>IF(Rooiebal2!J11="", "", ROUND(Rooiebal2!J11 / IF(AND(COUNT(Rooiebal2!$C11:J11) &lt;= 3, ISNUMBER($C182)), $C182, $D182) * 10, 3))</f>
        <v/>
      </c>
      <c r="P182" s="299" t="str">
        <f>IF(Rooiebal2!K11="", "", ROUND(Rooiebal2!K11 / IF(AND(COUNT(Rooiebal2!$C11:K11) &lt;= 3, ISNUMBER($C182)), $C182, $D182) * 10, 3))</f>
        <v/>
      </c>
      <c r="Q182" s="299" t="str">
        <f>IF(Rooiebal2!L11="", "", ROUND(Rooiebal2!L11 / IF(AND(COUNT(Rooiebal2!$C11:L11) &lt;= 3, ISNUMBER($C182)), $C182, $D182) * 10, 3))</f>
        <v/>
      </c>
      <c r="R182" s="299" t="str">
        <f>IF(Rooiebal2!M11="", "", ROUND(Rooiebal2!M11 / IF(AND(COUNT(Rooiebal2!$C11:M11) &lt;= 3, ISNUMBER($C182)), $C182, $D182) * 10, 3))</f>
        <v/>
      </c>
      <c r="S182" s="299" t="str">
        <f>IF(Rooiebal2!N11="", "", ROUND(Rooiebal2!N11 / IF(AND(COUNT(Rooiebal2!$C11:N11) &lt;= 3, ISNUMBER($C182)), $C182, $D182) * 10, 3))</f>
        <v/>
      </c>
      <c r="T182" s="299" t="str">
        <f>IF(Rooiebal2!O11="", "", ROUND(Rooiebal2!O11 / IF(AND(COUNT(Rooiebal2!$C11:O11) &lt;= 3, ISNUMBER($C182)), $C182, $D182) * 10, 3))</f>
        <v/>
      </c>
      <c r="U182" s="299" t="str">
        <f>IF(Rooiebal2!U11="", "", ROUND(Rooiebal2!U11 / IF(AND(COUNT(Rooiebal2!$C11:$O11,Rooiebal2!$U11:U11) &lt;= 3, ISNUMBER($C182)), $C182, $E182) * 10, 3))</f>
        <v/>
      </c>
      <c r="V182" s="299" t="str">
        <f>IF(Rooiebal2!V11="", "", ROUND(Rooiebal2!V11 / IF(AND(COUNT(Rooiebal2!$C11:$O11,Rooiebal2!$U11:V11) &lt;= 3, ISNUMBER($C182)), $C182, $E182) * 10, 3))</f>
        <v/>
      </c>
      <c r="W182" s="299" t="str">
        <f>IF(Rooiebal2!W11="", "", ROUND(Rooiebal2!W11 / IF(AND(COUNT(Rooiebal2!$C11:$O11,Rooiebal2!$U11:W11) &lt;= 3, ISNUMBER($C182)), $C182, $E182) * 10, 3))</f>
        <v/>
      </c>
      <c r="X182" s="299" t="str">
        <f>IF(Rooiebal2!X11="", "", ROUND(Rooiebal2!X11 / IF(AND(COUNT(Rooiebal2!$C11:$O11,Rooiebal2!$U11:X11) &lt;= 3, ISNUMBER($C182)), $C182, $E182) * 10, 3))</f>
        <v/>
      </c>
      <c r="Y182" s="299" t="str">
        <f>IF(Rooiebal2!Y11="", "", ROUND(Rooiebal2!Y11 / IF(AND(COUNT(Rooiebal2!$C11:$O11,Rooiebal2!$U11:Y11) &lt;= 3, ISNUMBER($C182)), $C182, $E182) * 10, 3))</f>
        <v/>
      </c>
      <c r="Z182" s="299" t="str">
        <f>IF(Rooiebal2!Z11="", "", ROUND(Rooiebal2!Z11 / IF(AND(COUNT(Rooiebal2!$C11:$O11,Rooiebal2!$U11:Z11) &lt;= 3, ISNUMBER($C182)), $C182, $E182) * 10, 3))</f>
        <v/>
      </c>
      <c r="AA182" s="299" t="str">
        <f>IF(Rooiebal2!AA11="", "", ROUND(Rooiebal2!AA11 / IF(AND(COUNT(Rooiebal2!$C11:$O11,Rooiebal2!$U11:AA11) &lt;= 3, ISNUMBER($C182)), $C182, $E182) * 10, 3))</f>
        <v/>
      </c>
      <c r="AB182" s="299" t="str">
        <f>IF(Rooiebal2!AB11="", "", ROUND(Rooiebal2!AB11 / IF(AND(COUNT(Rooiebal2!$C11:$O11,Rooiebal2!$U11:AB11) &lt;= 3, ISNUMBER($C182)), $C182, $E182) * 10, 3))</f>
        <v/>
      </c>
      <c r="AC182" s="299" t="str">
        <f>IF(Rooiebal2!AC11="", "", ROUND(Rooiebal2!AC11 / IF(AND(COUNT(Rooiebal2!$C11:$O11,Rooiebal2!$U11:AC11) &lt;= 3, ISNUMBER($C182)), $C182, $E182) * 10, 3))</f>
        <v/>
      </c>
      <c r="AD182" s="299" t="str">
        <f>IF(Rooiebal2!AD11="", "", ROUND(Rooiebal2!AD11 / IF(AND(COUNT(Rooiebal2!$C11:$O11,Rooiebal2!$U11:AD11) &lt;= 3, ISNUMBER($C182)), $C182, $E182) * 10, 3))</f>
        <v/>
      </c>
      <c r="AE182" s="299" t="str">
        <f>IF(Rooiebal2!AE11="", "", ROUND(Rooiebal2!AE11 / IF(AND(COUNT(Rooiebal2!$C11:$O11,Rooiebal2!$U11:AE11) &lt;= 3, ISNUMBER($C182)), $C182, $E182) * 10, 3))</f>
        <v/>
      </c>
      <c r="AF182" s="299" t="str">
        <f>IF(Rooiebal2!AF11="", "", ROUND(Rooiebal2!AF11 / IF(AND(COUNT(Rooiebal2!$C11:$O11,Rooiebal2!$U11:AF11) &lt;= 3, ISNUMBER($C182)), $C182, $E182) * 10, 3))</f>
        <v/>
      </c>
      <c r="AG182" s="299" t="str">
        <f>IF(Rooiebal2!AG11="", "", ROUND(Rooiebal2!AG11 / IF(AND(COUNT(Rooiebal2!$C11:$O11,Rooiebal2!$U11:AG11) &lt;= 3, ISNUMBER($C182)), $C182, $E182) * 10, 3))</f>
        <v/>
      </c>
      <c r="AH182" s="388"/>
    </row>
    <row r="183" spans="1:34" ht="16.95" customHeight="1">
      <c r="A183" s="328">
        <f>IF(Rooiebal2!AM12=0, "", Rooiebal2!AM12)</f>
        <v>5</v>
      </c>
      <c r="B183" s="396" t="str">
        <f>Rooiebal2!A12</f>
        <v>Suykerbuyk Cis</v>
      </c>
      <c r="C183" s="330" t="str">
        <f t="shared" si="18"/>
        <v/>
      </c>
      <c r="D183" s="331">
        <f>Rooiebal2!B12</f>
        <v>15</v>
      </c>
      <c r="E183" s="331">
        <f>Rooiebal2!T12</f>
        <v>15</v>
      </c>
      <c r="F183" s="297">
        <f>IF(Rooiebal2!AL12=0," ",SUM(H183:AG183))</f>
        <v>60.001000000000005</v>
      </c>
      <c r="G183" s="350"/>
      <c r="H183" s="299">
        <f>IF(Rooiebal2!C12="", "", ROUND(Rooiebal2!C12 / IF(AND(COUNT(Rooiebal2!$C12:C12) &lt;= 3, ISNUMBER($C183)), $C183, $D183) * 10, 3))</f>
        <v>12</v>
      </c>
      <c r="I183" s="299" t="str">
        <f>IF(Rooiebal2!D12="", "", ROUND(Rooiebal2!D12 / IF(AND(COUNT(Rooiebal2!$C12:D12) &lt;= 3, ISNUMBER($C183)), $C183, $D183) * 10, 3))</f>
        <v/>
      </c>
      <c r="J183" s="299" t="str">
        <f>IF(Rooiebal2!E12="", "", ROUND(Rooiebal2!E12 / IF(AND(COUNT(Rooiebal2!$C12:E12) &lt;= 3, ISNUMBER($C183)), $C183, $D183) * 10, 3))</f>
        <v/>
      </c>
      <c r="K183" s="299">
        <f>IF(Rooiebal2!F12="", "", ROUND(Rooiebal2!F12 / IF(AND(COUNT(Rooiebal2!$C12:F12) &lt;= 3, ISNUMBER($C183)), $C183, $D183) * 10, 3))</f>
        <v>8.6669999999999998</v>
      </c>
      <c r="L183" s="299">
        <f>IF(Rooiebal2!G12="", "", ROUND(Rooiebal2!G12 / IF(AND(COUNT(Rooiebal2!$C12:G12) &lt;= 3, ISNUMBER($C183)), $C183, $D183) * 10, 3))</f>
        <v>14.667</v>
      </c>
      <c r="M183" s="299" t="str">
        <f>IF(Rooiebal2!H12="", "", ROUND(Rooiebal2!H12 / IF(AND(COUNT(Rooiebal2!$C12:H12) &lt;= 3, ISNUMBER($C183)), $C183, $D183) * 10, 3))</f>
        <v/>
      </c>
      <c r="N183" s="299">
        <f>IF(Rooiebal2!I12="", "", ROUND(Rooiebal2!I12 / IF(AND(COUNT(Rooiebal2!$C12:I12) &lt;= 3, ISNUMBER($C183)), $C183, $D183) * 10, 3))</f>
        <v>12.667</v>
      </c>
      <c r="O183" s="299">
        <f>IF(Rooiebal2!J12="", "", ROUND(Rooiebal2!J12 / IF(AND(COUNT(Rooiebal2!$C12:J12) &lt;= 3, ISNUMBER($C183)), $C183, $D183) * 10, 3))</f>
        <v>12</v>
      </c>
      <c r="P183" s="299" t="str">
        <f>IF(Rooiebal2!K12="", "", ROUND(Rooiebal2!K12 / IF(AND(COUNT(Rooiebal2!$C12:K12) &lt;= 3, ISNUMBER($C183)), $C183, $D183) * 10, 3))</f>
        <v/>
      </c>
      <c r="Q183" s="299" t="str">
        <f>IF(Rooiebal2!L12="", "", ROUND(Rooiebal2!L12 / IF(AND(COUNT(Rooiebal2!$C12:L12) &lt;= 3, ISNUMBER($C183)), $C183, $D183) * 10, 3))</f>
        <v/>
      </c>
      <c r="R183" s="299" t="str">
        <f>IF(Rooiebal2!M12="", "", ROUND(Rooiebal2!M12 / IF(AND(COUNT(Rooiebal2!$C12:M12) &lt;= 3, ISNUMBER($C183)), $C183, $D183) * 10, 3))</f>
        <v/>
      </c>
      <c r="S183" s="299" t="str">
        <f>IF(Rooiebal2!N12="", "", ROUND(Rooiebal2!N12 / IF(AND(COUNT(Rooiebal2!$C12:N12) &lt;= 3, ISNUMBER($C183)), $C183, $D183) * 10, 3))</f>
        <v/>
      </c>
      <c r="T183" s="299" t="str">
        <f>IF(Rooiebal2!O12="", "", ROUND(Rooiebal2!O12 / IF(AND(COUNT(Rooiebal2!$C12:O12) &lt;= 3, ISNUMBER($C183)), $C183, $D183) * 10, 3))</f>
        <v/>
      </c>
      <c r="U183" s="299" t="str">
        <f>IF(Rooiebal2!U12="", "", ROUND(Rooiebal2!U12 / IF(AND(COUNT(Rooiebal2!$C12:$O12,Rooiebal2!$U12:U12) &lt;= 3, ISNUMBER($C183)), $C183, $E183) * 10, 3))</f>
        <v/>
      </c>
      <c r="V183" s="299" t="str">
        <f>IF(Rooiebal2!V12="", "", ROUND(Rooiebal2!V12 / IF(AND(COUNT(Rooiebal2!$C12:$O12,Rooiebal2!$U12:V12) &lt;= 3, ISNUMBER($C183)), $C183, $E183) * 10, 3))</f>
        <v/>
      </c>
      <c r="W183" s="299" t="str">
        <f>IF(Rooiebal2!W12="", "", ROUND(Rooiebal2!W12 / IF(AND(COUNT(Rooiebal2!$C12:$O12,Rooiebal2!$U12:W12) &lt;= 3, ISNUMBER($C183)), $C183, $E183) * 10, 3))</f>
        <v/>
      </c>
      <c r="X183" s="299" t="str">
        <f>IF(Rooiebal2!X12="", "", ROUND(Rooiebal2!X12 / IF(AND(COUNT(Rooiebal2!$C12:$O12,Rooiebal2!$U12:X12) &lt;= 3, ISNUMBER($C183)), $C183, $E183) * 10, 3))</f>
        <v/>
      </c>
      <c r="Y183" s="299" t="str">
        <f>IF(Rooiebal2!Y12="", "", ROUND(Rooiebal2!Y12 / IF(AND(COUNT(Rooiebal2!$C12:$O12,Rooiebal2!$U12:Y12) &lt;= 3, ISNUMBER($C183)), $C183, $E183) * 10, 3))</f>
        <v/>
      </c>
      <c r="Z183" s="299" t="str">
        <f>IF(Rooiebal2!Z12="", "", ROUND(Rooiebal2!Z12 / IF(AND(COUNT(Rooiebal2!$C12:$O12,Rooiebal2!$U12:Z12) &lt;= 3, ISNUMBER($C183)), $C183, $E183) * 10, 3))</f>
        <v/>
      </c>
      <c r="AA183" s="299" t="str">
        <f>IF(Rooiebal2!AA12="", "", ROUND(Rooiebal2!AA12 / IF(AND(COUNT(Rooiebal2!$C12:$O12,Rooiebal2!$U12:AA12) &lt;= 3, ISNUMBER($C183)), $C183, $E183) * 10, 3))</f>
        <v/>
      </c>
      <c r="AB183" s="299" t="str">
        <f>IF(Rooiebal2!AB12="", "", ROUND(Rooiebal2!AB12 / IF(AND(COUNT(Rooiebal2!$C12:$O12,Rooiebal2!$U12:AB12) &lt;= 3, ISNUMBER($C183)), $C183, $E183) * 10, 3))</f>
        <v/>
      </c>
      <c r="AC183" s="299" t="str">
        <f>IF(Rooiebal2!AC12="", "", ROUND(Rooiebal2!AC12 / IF(AND(COUNT(Rooiebal2!$C12:$O12,Rooiebal2!$U12:AC12) &lt;= 3, ISNUMBER($C183)), $C183, $E183) * 10, 3))</f>
        <v/>
      </c>
      <c r="AD183" s="299" t="str">
        <f>IF(Rooiebal2!AD12="", "", ROUND(Rooiebal2!AD12 / IF(AND(COUNT(Rooiebal2!$C12:$O12,Rooiebal2!$U12:AD12) &lt;= 3, ISNUMBER($C183)), $C183, $E183) * 10, 3))</f>
        <v/>
      </c>
      <c r="AE183" s="299" t="str">
        <f>IF(Rooiebal2!AE12="", "", ROUND(Rooiebal2!AE12 / IF(AND(COUNT(Rooiebal2!$C12:$O12,Rooiebal2!$U12:AE12) &lt;= 3, ISNUMBER($C183)), $C183, $E183) * 10, 3))</f>
        <v/>
      </c>
      <c r="AF183" s="299" t="str">
        <f>IF(Rooiebal2!AF12="", "", ROUND(Rooiebal2!AF12 / IF(AND(COUNT(Rooiebal2!$C12:$O12,Rooiebal2!$U12:AF12) &lt;= 3, ISNUMBER($C183)), $C183, $E183) * 10, 3))</f>
        <v/>
      </c>
      <c r="AG183" s="299" t="str">
        <f>IF(Rooiebal2!AG12="", "", ROUND(Rooiebal2!AG12 / IF(AND(COUNT(Rooiebal2!$C12:$O12,Rooiebal2!$U12:AG12) &lt;= 3, ISNUMBER($C183)), $C183, $E183) * 10, 3))</f>
        <v/>
      </c>
      <c r="AH183" s="388"/>
    </row>
    <row r="184" spans="1:34" ht="16.95" customHeight="1">
      <c r="A184" s="328">
        <f>IF(Rooiebal2!AM13=0, "", Rooiebal2!AM13)</f>
        <v>5</v>
      </c>
      <c r="B184" s="396" t="str">
        <f>Rooiebal2!A13</f>
        <v>Swinnen Michel</v>
      </c>
      <c r="C184" s="330" t="str">
        <f t="shared" si="18"/>
        <v/>
      </c>
      <c r="D184" s="331">
        <f>Rooiebal2!B13</f>
        <v>37</v>
      </c>
      <c r="E184" s="331">
        <f>Rooiebal2!T13</f>
        <v>37</v>
      </c>
      <c r="F184" s="297">
        <f>IF(Rooiebal2!AL13=0," ",SUM(H184:AG184))</f>
        <v>51.350999999999999</v>
      </c>
      <c r="G184" s="350"/>
      <c r="H184" s="299">
        <f>IF(Rooiebal2!C13="", "", ROUND(Rooiebal2!C13 / IF(AND(COUNT(Rooiebal2!$C13:C13) &lt;= 3, ISNUMBER($C184)), $C184, $D184) * 10, 3))</f>
        <v>8.1080000000000005</v>
      </c>
      <c r="I184" s="299">
        <f>IF(Rooiebal2!D13="", "", ROUND(Rooiebal2!D13 / IF(AND(COUNT(Rooiebal2!$C13:D13) &lt;= 3, ISNUMBER($C184)), $C184, $D184) * 10, 3))</f>
        <v>9.4589999999999996</v>
      </c>
      <c r="J184" s="299" t="str">
        <f>IF(Rooiebal2!E13="", "", ROUND(Rooiebal2!E13 / IF(AND(COUNT(Rooiebal2!$C13:E13) &lt;= 3, ISNUMBER($C184)), $C184, $D184) * 10, 3))</f>
        <v/>
      </c>
      <c r="K184" s="299" t="str">
        <f>IF(Rooiebal2!F13="", "", ROUND(Rooiebal2!F13 / IF(AND(COUNT(Rooiebal2!$C13:F13) &lt;= 3, ISNUMBER($C184)), $C184, $D184) * 10, 3))</f>
        <v/>
      </c>
      <c r="L184" s="299">
        <f>IF(Rooiebal2!G13="", "", ROUND(Rooiebal2!G13 / IF(AND(COUNT(Rooiebal2!$C13:G13) &lt;= 3, ISNUMBER($C184)), $C184, $D184) * 10, 3))</f>
        <v>14.865</v>
      </c>
      <c r="M184" s="299">
        <f>IF(Rooiebal2!H13="", "", ROUND(Rooiebal2!H13 / IF(AND(COUNT(Rooiebal2!$C13:H13) &lt;= 3, ISNUMBER($C184)), $C184, $D184) * 10, 3))</f>
        <v>7.8380000000000001</v>
      </c>
      <c r="N184" s="299" t="str">
        <f>IF(Rooiebal2!I13="", "", ROUND(Rooiebal2!I13 / IF(AND(COUNT(Rooiebal2!$C13:I13) &lt;= 3, ISNUMBER($C184)), $C184, $D184) * 10, 3))</f>
        <v/>
      </c>
      <c r="O184" s="299">
        <f>IF(Rooiebal2!J13="", "", ROUND(Rooiebal2!J13 / IF(AND(COUNT(Rooiebal2!$C13:J13) &lt;= 3, ISNUMBER($C184)), $C184, $D184) * 10, 3))</f>
        <v>11.081</v>
      </c>
      <c r="P184" s="299" t="str">
        <f>IF(Rooiebal2!K13="", "", ROUND(Rooiebal2!K13 / IF(AND(COUNT(Rooiebal2!$C13:K13) &lt;= 3, ISNUMBER($C184)), $C184, $D184) * 10, 3))</f>
        <v/>
      </c>
      <c r="Q184" s="299" t="str">
        <f>IF(Rooiebal2!L13="", "", ROUND(Rooiebal2!L13 / IF(AND(COUNT(Rooiebal2!$C13:L13) &lt;= 3, ISNUMBER($C184)), $C184, $D184) * 10, 3))</f>
        <v/>
      </c>
      <c r="R184" s="299" t="str">
        <f>IF(Rooiebal2!M13="", "", ROUND(Rooiebal2!M13 / IF(AND(COUNT(Rooiebal2!$C13:M13) &lt;= 3, ISNUMBER($C184)), $C184, $D184) * 10, 3))</f>
        <v/>
      </c>
      <c r="S184" s="299" t="str">
        <f>IF(Rooiebal2!N13="", "", ROUND(Rooiebal2!N13 / IF(AND(COUNT(Rooiebal2!$C13:N13) &lt;= 3, ISNUMBER($C184)), $C184, $D184) * 10, 3))</f>
        <v/>
      </c>
      <c r="T184" s="299" t="str">
        <f>IF(Rooiebal2!O13="", "", ROUND(Rooiebal2!O13 / IF(AND(COUNT(Rooiebal2!$C13:O13) &lt;= 3, ISNUMBER($C184)), $C184, $D184) * 10, 3))</f>
        <v/>
      </c>
      <c r="U184" s="299" t="str">
        <f>IF(Rooiebal2!U13="", "", ROUND(Rooiebal2!U13 / IF(AND(COUNT(Rooiebal2!$C13:$O13,Rooiebal2!$U13:U13) &lt;= 3, ISNUMBER($C184)), $C184, $E184) * 10, 3))</f>
        <v/>
      </c>
      <c r="V184" s="299" t="str">
        <f>IF(Rooiebal2!V13="", "", ROUND(Rooiebal2!V13 / IF(AND(COUNT(Rooiebal2!$C13:$O13,Rooiebal2!$U13:V13) &lt;= 3, ISNUMBER($C184)), $C184, $E184) * 10, 3))</f>
        <v/>
      </c>
      <c r="W184" s="299" t="str">
        <f>IF(Rooiebal2!W13="", "", ROUND(Rooiebal2!W13 / IF(AND(COUNT(Rooiebal2!$C13:$O13,Rooiebal2!$U13:W13) &lt;= 3, ISNUMBER($C184)), $C184, $E184) * 10, 3))</f>
        <v/>
      </c>
      <c r="X184" s="299" t="str">
        <f>IF(Rooiebal2!X13="", "", ROUND(Rooiebal2!X13 / IF(AND(COUNT(Rooiebal2!$C13:$O13,Rooiebal2!$U13:X13) &lt;= 3, ISNUMBER($C184)), $C184, $E184) * 10, 3))</f>
        <v/>
      </c>
      <c r="Y184" s="299" t="str">
        <f>IF(Rooiebal2!Y13="", "", ROUND(Rooiebal2!Y13 / IF(AND(COUNT(Rooiebal2!$C13:$O13,Rooiebal2!$U13:Y13) &lt;= 3, ISNUMBER($C184)), $C184, $E184) * 10, 3))</f>
        <v/>
      </c>
      <c r="Z184" s="299" t="str">
        <f>IF(Rooiebal2!Z13="", "", ROUND(Rooiebal2!Z13 / IF(AND(COUNT(Rooiebal2!$C13:$O13,Rooiebal2!$U13:Z13) &lt;= 3, ISNUMBER($C184)), $C184, $E184) * 10, 3))</f>
        <v/>
      </c>
      <c r="AA184" s="299" t="str">
        <f>IF(Rooiebal2!AA13="", "", ROUND(Rooiebal2!AA13 / IF(AND(COUNT(Rooiebal2!$C13:$O13,Rooiebal2!$U13:AA13) &lt;= 3, ISNUMBER($C184)), $C184, $E184) * 10, 3))</f>
        <v/>
      </c>
      <c r="AB184" s="299" t="str">
        <f>IF(Rooiebal2!AB13="", "", ROUND(Rooiebal2!AB13 / IF(AND(COUNT(Rooiebal2!$C13:$O13,Rooiebal2!$U13:AB13) &lt;= 3, ISNUMBER($C184)), $C184, $E184) * 10, 3))</f>
        <v/>
      </c>
      <c r="AC184" s="299" t="str">
        <f>IF(Rooiebal2!AC13="", "", ROUND(Rooiebal2!AC13 / IF(AND(COUNT(Rooiebal2!$C13:$O13,Rooiebal2!$U13:AC13) &lt;= 3, ISNUMBER($C184)), $C184, $E184) * 10, 3))</f>
        <v/>
      </c>
      <c r="AD184" s="299" t="str">
        <f>IF(Rooiebal2!AD13="", "", ROUND(Rooiebal2!AD13 / IF(AND(COUNT(Rooiebal2!$C13:$O13,Rooiebal2!$U13:AD13) &lt;= 3, ISNUMBER($C184)), $C184, $E184) * 10, 3))</f>
        <v/>
      </c>
      <c r="AE184" s="299" t="str">
        <f>IF(Rooiebal2!AE13="", "", ROUND(Rooiebal2!AE13 / IF(AND(COUNT(Rooiebal2!$C13:$O13,Rooiebal2!$U13:AE13) &lt;= 3, ISNUMBER($C184)), $C184, $E184) * 10, 3))</f>
        <v/>
      </c>
      <c r="AF184" s="299" t="str">
        <f>IF(Rooiebal2!AF13="", "", ROUND(Rooiebal2!AF13 / IF(AND(COUNT(Rooiebal2!$C13:$O13,Rooiebal2!$U13:AF13) &lt;= 3, ISNUMBER($C184)), $C184, $E184) * 10, 3))</f>
        <v/>
      </c>
      <c r="AG184" s="299" t="str">
        <f>IF(Rooiebal2!AG13="", "", ROUND(Rooiebal2!AG13 / IF(AND(COUNT(Rooiebal2!$C13:$O13,Rooiebal2!$U13:AG13) &lt;= 3, ISNUMBER($C184)), $C184, $E184) * 10, 3))</f>
        <v/>
      </c>
      <c r="AH184" s="388"/>
    </row>
    <row r="185" spans="1:34" ht="16.95" customHeight="1">
      <c r="A185" s="328">
        <f>IF(Rooiebal2!AM14=0, "", Rooiebal2!AM14)</f>
        <v>5</v>
      </c>
      <c r="B185" s="396" t="str">
        <f>Rooiebal2!A14</f>
        <v>Veraart Swa</v>
      </c>
      <c r="C185" s="330" t="str">
        <f t="shared" si="18"/>
        <v/>
      </c>
      <c r="D185" s="331">
        <f>Rooiebal2!B14</f>
        <v>24</v>
      </c>
      <c r="E185" s="331">
        <f>Rooiebal2!T14</f>
        <v>24</v>
      </c>
      <c r="F185" s="297">
        <f>IF(Rooiebal2!AL14=0," ",SUM(H185:AG185))</f>
        <v>43.751000000000005</v>
      </c>
      <c r="G185" s="350"/>
      <c r="H185" s="299">
        <f>IF(Rooiebal2!C14="", "", ROUND(Rooiebal2!C14 / IF(AND(COUNT(Rooiebal2!$C14:C14) &lt;= 3, ISNUMBER($C185)), $C185, $D185) * 10, 3))</f>
        <v>2.9169999999999998</v>
      </c>
      <c r="I185" s="299">
        <f>IF(Rooiebal2!D14="", "", ROUND(Rooiebal2!D14 / IF(AND(COUNT(Rooiebal2!$C14:D14) &lt;= 3, ISNUMBER($C185)), $C185, $D185) * 10, 3))</f>
        <v>7.9169999999999998</v>
      </c>
      <c r="J185" s="299">
        <f>IF(Rooiebal2!E14="", "", ROUND(Rooiebal2!E14 / IF(AND(COUNT(Rooiebal2!$C14:E14) &lt;= 3, ISNUMBER($C185)), $C185, $D185) * 10, 3))</f>
        <v>10</v>
      </c>
      <c r="K185" s="299" t="str">
        <f>IF(Rooiebal2!F14="", "", ROUND(Rooiebal2!F14 / IF(AND(COUNT(Rooiebal2!$C14:F14) &lt;= 3, ISNUMBER($C185)), $C185, $D185) * 10, 3))</f>
        <v/>
      </c>
      <c r="L185" s="299" t="str">
        <f>IF(Rooiebal2!G14="", "", ROUND(Rooiebal2!G14 / IF(AND(COUNT(Rooiebal2!$C14:G14) &lt;= 3, ISNUMBER($C185)), $C185, $D185) * 10, 3))</f>
        <v/>
      </c>
      <c r="M185" s="299">
        <f>IF(Rooiebal2!H14="", "", ROUND(Rooiebal2!H14 / IF(AND(COUNT(Rooiebal2!$C14:H14) &lt;= 3, ISNUMBER($C185)), $C185, $D185) * 10, 3))</f>
        <v>11.25</v>
      </c>
      <c r="N185" s="299">
        <f>IF(Rooiebal2!I14="", "", ROUND(Rooiebal2!I14 / IF(AND(COUNT(Rooiebal2!$C14:I14) &lt;= 3, ISNUMBER($C185)), $C185, $D185) * 10, 3))</f>
        <v>11.667</v>
      </c>
      <c r="O185" s="299" t="str">
        <f>IF(Rooiebal2!J14="", "", ROUND(Rooiebal2!J14 / IF(AND(COUNT(Rooiebal2!$C14:J14) &lt;= 3, ISNUMBER($C185)), $C185, $D185) * 10, 3))</f>
        <v/>
      </c>
      <c r="P185" s="299" t="str">
        <f>IF(Rooiebal2!K14="", "", ROUND(Rooiebal2!K14 / IF(AND(COUNT(Rooiebal2!$C14:K14) &lt;= 3, ISNUMBER($C185)), $C185, $D185) * 10, 3))</f>
        <v/>
      </c>
      <c r="Q185" s="299" t="str">
        <f>IF(Rooiebal2!L14="", "", ROUND(Rooiebal2!L14 / IF(AND(COUNT(Rooiebal2!$C14:L14) &lt;= 3, ISNUMBER($C185)), $C185, $D185) * 10, 3))</f>
        <v/>
      </c>
      <c r="R185" s="299" t="str">
        <f>IF(Rooiebal2!M14="", "", ROUND(Rooiebal2!M14 / IF(AND(COUNT(Rooiebal2!$C14:M14) &lt;= 3, ISNUMBER($C185)), $C185, $D185) * 10, 3))</f>
        <v/>
      </c>
      <c r="S185" s="299" t="str">
        <f>IF(Rooiebal2!N14="", "", ROUND(Rooiebal2!N14 / IF(AND(COUNT(Rooiebal2!$C14:N14) &lt;= 3, ISNUMBER($C185)), $C185, $D185) * 10, 3))</f>
        <v/>
      </c>
      <c r="T185" s="299" t="str">
        <f>IF(Rooiebal2!O14="", "", ROUND(Rooiebal2!O14 / IF(AND(COUNT(Rooiebal2!$C14:O14) &lt;= 3, ISNUMBER($C185)), $C185, $D185) * 10, 3))</f>
        <v/>
      </c>
      <c r="U185" s="299" t="str">
        <f>IF(Rooiebal2!U14="", "", ROUND(Rooiebal2!U14 / IF(AND(COUNT(Rooiebal2!$C14:$O14,Rooiebal2!$U14:U14) &lt;= 3, ISNUMBER($C185)), $C185, $E185) * 10, 3))</f>
        <v/>
      </c>
      <c r="V185" s="299" t="str">
        <f>IF(Rooiebal2!V14="", "", ROUND(Rooiebal2!V14 / IF(AND(COUNT(Rooiebal2!$C14:$O14,Rooiebal2!$U14:V14) &lt;= 3, ISNUMBER($C185)), $C185, $E185) * 10, 3))</f>
        <v/>
      </c>
      <c r="W185" s="299" t="str">
        <f>IF(Rooiebal2!W14="", "", ROUND(Rooiebal2!W14 / IF(AND(COUNT(Rooiebal2!$C14:$O14,Rooiebal2!$U14:W14) &lt;= 3, ISNUMBER($C185)), $C185, $E185) * 10, 3))</f>
        <v/>
      </c>
      <c r="X185" s="299" t="str">
        <f>IF(Rooiebal2!X14="", "", ROUND(Rooiebal2!X14 / IF(AND(COUNT(Rooiebal2!$C14:$O14,Rooiebal2!$U14:X14) &lt;= 3, ISNUMBER($C185)), $C185, $E185) * 10, 3))</f>
        <v/>
      </c>
      <c r="Y185" s="299" t="str">
        <f>IF(Rooiebal2!Y14="", "", ROUND(Rooiebal2!Y14 / IF(AND(COUNT(Rooiebal2!$C14:$O14,Rooiebal2!$U14:Y14) &lt;= 3, ISNUMBER($C185)), $C185, $E185) * 10, 3))</f>
        <v/>
      </c>
      <c r="Z185" s="299" t="str">
        <f>IF(Rooiebal2!Z14="", "", ROUND(Rooiebal2!Z14 / IF(AND(COUNT(Rooiebal2!$C14:$O14,Rooiebal2!$U14:Z14) &lt;= 3, ISNUMBER($C185)), $C185, $E185) * 10, 3))</f>
        <v/>
      </c>
      <c r="AA185" s="299" t="str">
        <f>IF(Rooiebal2!AA14="", "", ROUND(Rooiebal2!AA14 / IF(AND(COUNT(Rooiebal2!$C14:$O14,Rooiebal2!$U14:AA14) &lt;= 3, ISNUMBER($C185)), $C185, $E185) * 10, 3))</f>
        <v/>
      </c>
      <c r="AB185" s="299" t="str">
        <f>IF(Rooiebal2!AB14="", "", ROUND(Rooiebal2!AB14 / IF(AND(COUNT(Rooiebal2!$C14:$O14,Rooiebal2!$U14:AB14) &lt;= 3, ISNUMBER($C185)), $C185, $E185) * 10, 3))</f>
        <v/>
      </c>
      <c r="AC185" s="299" t="str">
        <f>IF(Rooiebal2!AC14="", "", ROUND(Rooiebal2!AC14 / IF(AND(COUNT(Rooiebal2!$C14:$O14,Rooiebal2!$U14:AC14) &lt;= 3, ISNUMBER($C185)), $C185, $E185) * 10, 3))</f>
        <v/>
      </c>
      <c r="AD185" s="299" t="str">
        <f>IF(Rooiebal2!AD14="", "", ROUND(Rooiebal2!AD14 / IF(AND(COUNT(Rooiebal2!$C14:$O14,Rooiebal2!$U14:AD14) &lt;= 3, ISNUMBER($C185)), $C185, $E185) * 10, 3))</f>
        <v/>
      </c>
      <c r="AE185" s="299" t="str">
        <f>IF(Rooiebal2!AE14="", "", ROUND(Rooiebal2!AE14 / IF(AND(COUNT(Rooiebal2!$C14:$O14,Rooiebal2!$U14:AE14) &lt;= 3, ISNUMBER($C185)), $C185, $E185) * 10, 3))</f>
        <v/>
      </c>
      <c r="AF185" s="299" t="str">
        <f>IF(Rooiebal2!AF14="", "", ROUND(Rooiebal2!AF14 / IF(AND(COUNT(Rooiebal2!$C14:$O14,Rooiebal2!$U14:AF14) &lt;= 3, ISNUMBER($C185)), $C185, $E185) * 10, 3))</f>
        <v/>
      </c>
      <c r="AG185" s="299" t="str">
        <f>IF(Rooiebal2!AG14="", "", ROUND(Rooiebal2!AG14 / IF(AND(COUNT(Rooiebal2!$C14:$O14,Rooiebal2!$U14:AG14) &lt;= 3, ISNUMBER($C185)), $C185, $E185) * 10, 3))</f>
        <v/>
      </c>
      <c r="AH185" s="388"/>
    </row>
    <row r="186" spans="1:34" ht="16.95" customHeight="1">
      <c r="A186" s="328" t="str">
        <f>IF(Rooiebal2!AM15=0, "", Rooiebal2!AM15)</f>
        <v/>
      </c>
      <c r="B186" s="304">
        <f>Rooiebal2!A15</f>
        <v>0</v>
      </c>
      <c r="C186" s="351" t="str">
        <f t="shared" si="18"/>
        <v/>
      </c>
      <c r="D186" s="351">
        <f>Rooiebal2!B15</f>
        <v>0</v>
      </c>
      <c r="E186" s="351">
        <f>Rooiebal2!T15</f>
        <v>0</v>
      </c>
      <c r="F186" s="297" t="str">
        <f>IF(Rooiebal2!AL15=0," ",SUM(H186:AG186))</f>
        <v xml:space="preserve"> </v>
      </c>
      <c r="G186" s="350"/>
      <c r="H186" s="299" t="str">
        <f>IF(Rooiebal2!C15="", "", ROUND(Rooiebal2!C15 / IF(AND(COUNT(Rooiebal2!$C15:C15) &lt;= 3, ISNUMBER($C186)), $C186, $D186) * 10, 3))</f>
        <v/>
      </c>
      <c r="I186" s="299" t="str">
        <f>IF(Rooiebal2!D15="", "", ROUND(Rooiebal2!D15 / IF(AND(COUNT(Rooiebal2!$C15:D15) &lt;= 3, ISNUMBER($C186)), $C186, $D186) * 10, 3))</f>
        <v/>
      </c>
      <c r="J186" s="299" t="str">
        <f>IF(Rooiebal2!E15="", "", ROUND(Rooiebal2!E15 / IF(AND(COUNT(Rooiebal2!$C15:E15) &lt;= 3, ISNUMBER($C186)), $C186, $D186) * 10, 3))</f>
        <v/>
      </c>
      <c r="K186" s="299" t="str">
        <f>IF(Rooiebal2!F15="", "", ROUND(Rooiebal2!F15 / IF(AND(COUNT(Rooiebal2!$C15:F15) &lt;= 3, ISNUMBER($C186)), $C186, $D186) * 10, 3))</f>
        <v/>
      </c>
      <c r="L186" s="299" t="str">
        <f>IF(Rooiebal2!G15="", "", ROUND(Rooiebal2!G15 / IF(AND(COUNT(Rooiebal2!$C15:G15) &lt;= 3, ISNUMBER($C186)), $C186, $D186) * 10, 3))</f>
        <v/>
      </c>
      <c r="M186" s="299" t="str">
        <f>IF(Rooiebal2!H15="", "", ROUND(Rooiebal2!H15 / IF(AND(COUNT(Rooiebal2!$C15:H15) &lt;= 3, ISNUMBER($C186)), $C186, $D186) * 10, 3))</f>
        <v/>
      </c>
      <c r="N186" s="299" t="str">
        <f>IF(Rooiebal2!I15="", "", ROUND(Rooiebal2!I15 / IF(AND(COUNT(Rooiebal2!$C15:I15) &lt;= 3, ISNUMBER($C186)), $C186, $D186) * 10, 3))</f>
        <v/>
      </c>
      <c r="O186" s="299" t="str">
        <f>IF(Rooiebal2!J15="", "", ROUND(Rooiebal2!J15 / IF(AND(COUNT(Rooiebal2!$C15:J15) &lt;= 3, ISNUMBER($C186)), $C186, $D186) * 10, 3))</f>
        <v/>
      </c>
      <c r="P186" s="299" t="str">
        <f>IF(Rooiebal2!K15="", "", ROUND(Rooiebal2!K15 / IF(AND(COUNT(Rooiebal2!$C15:K15) &lt;= 3, ISNUMBER($C186)), $C186, $D186) * 10, 3))</f>
        <v/>
      </c>
      <c r="Q186" s="299" t="str">
        <f>IF(Rooiebal2!L15="", "", ROUND(Rooiebal2!L15 / IF(AND(COUNT(Rooiebal2!$C15:L15) &lt;= 3, ISNUMBER($C186)), $C186, $D186) * 10, 3))</f>
        <v/>
      </c>
      <c r="R186" s="299" t="str">
        <f>IF(Rooiebal2!M15="", "", ROUND(Rooiebal2!M15 / IF(AND(COUNT(Rooiebal2!$C15:M15) &lt;= 3, ISNUMBER($C186)), $C186, $D186) * 10, 3))</f>
        <v/>
      </c>
      <c r="S186" s="299" t="str">
        <f>IF(Rooiebal2!N15="", "", ROUND(Rooiebal2!N15 / IF(AND(COUNT(Rooiebal2!$C15:N15) &lt;= 3, ISNUMBER($C186)), $C186, $D186) * 10, 3))</f>
        <v/>
      </c>
      <c r="T186" s="299" t="str">
        <f>IF(Rooiebal2!O15="", "", ROUND(Rooiebal2!O15 / IF(AND(COUNT(Rooiebal2!$C15:O15) &lt;= 3, ISNUMBER($C186)), $C186, $D186) * 10, 3))</f>
        <v/>
      </c>
      <c r="U186" s="299" t="str">
        <f>IF(Rooiebal2!U15="", "", ROUND(Rooiebal2!U15 / IF(AND(COUNT(Rooiebal2!$C15:$O15,Rooiebal2!$U15:U15) &lt;= 3, ISNUMBER($C186)), $C186, $E186) * 10, 3))</f>
        <v/>
      </c>
      <c r="V186" s="299" t="str">
        <f>IF(Rooiebal2!V15="", "", ROUND(Rooiebal2!V15 / IF(AND(COUNT(Rooiebal2!$C15:$O15,Rooiebal2!$U15:V15) &lt;= 3, ISNUMBER($C186)), $C186, $E186) * 10, 3))</f>
        <v/>
      </c>
      <c r="W186" s="299" t="str">
        <f>IF(Rooiebal2!W15="", "", ROUND(Rooiebal2!W15 / IF(AND(COUNT(Rooiebal2!$C15:$O15,Rooiebal2!$U15:W15) &lt;= 3, ISNUMBER($C186)), $C186, $E186) * 10, 3))</f>
        <v/>
      </c>
      <c r="X186" s="299" t="str">
        <f>IF(Rooiebal2!X15="", "", ROUND(Rooiebal2!X15 / IF(AND(COUNT(Rooiebal2!$C15:$O15,Rooiebal2!$U15:X15) &lt;= 3, ISNUMBER($C186)), $C186, $E186) * 10, 3))</f>
        <v/>
      </c>
      <c r="Y186" s="299" t="str">
        <f>IF(Rooiebal2!Y15="", "", ROUND(Rooiebal2!Y15 / IF(AND(COUNT(Rooiebal2!$C15:$O15,Rooiebal2!$U15:Y15) &lt;= 3, ISNUMBER($C186)), $C186, $E186) * 10, 3))</f>
        <v/>
      </c>
      <c r="Z186" s="299" t="str">
        <f>IF(Rooiebal2!Z15="", "", ROUND(Rooiebal2!Z15 / IF(AND(COUNT(Rooiebal2!$C15:$O15,Rooiebal2!$U15:Z15) &lt;= 3, ISNUMBER($C186)), $C186, $E186) * 10, 3))</f>
        <v/>
      </c>
      <c r="AA186" s="299" t="str">
        <f>IF(Rooiebal2!AA15="", "", ROUND(Rooiebal2!AA15 / IF(AND(COUNT(Rooiebal2!$C15:$O15,Rooiebal2!$U15:AA15) &lt;= 3, ISNUMBER($C186)), $C186, $E186) * 10, 3))</f>
        <v/>
      </c>
      <c r="AB186" s="299" t="str">
        <f>IF(Rooiebal2!AB15="", "", ROUND(Rooiebal2!AB15 / IF(AND(COUNT(Rooiebal2!$C15:$O15,Rooiebal2!$U15:AB15) &lt;= 3, ISNUMBER($C186)), $C186, $E186) * 10, 3))</f>
        <v/>
      </c>
      <c r="AC186" s="299" t="str">
        <f>IF(Rooiebal2!AC15="", "", ROUND(Rooiebal2!AC15 / IF(AND(COUNT(Rooiebal2!$C15:$O15,Rooiebal2!$U15:AC15) &lt;= 3, ISNUMBER($C186)), $C186, $E186) * 10, 3))</f>
        <v/>
      </c>
      <c r="AD186" s="299" t="str">
        <f>IF(Rooiebal2!AD15="", "", ROUND(Rooiebal2!AD15 / IF(AND(COUNT(Rooiebal2!$C15:$O15,Rooiebal2!$U15:AD15) &lt;= 3, ISNUMBER($C186)), $C186, $E186) * 10, 3))</f>
        <v/>
      </c>
      <c r="AE186" s="299" t="str">
        <f>IF(Rooiebal2!AE15="", "", ROUND(Rooiebal2!AE15 / IF(AND(COUNT(Rooiebal2!$C15:$O15,Rooiebal2!$U15:AE15) &lt;= 3, ISNUMBER($C186)), $C186, $E186) * 10, 3))</f>
        <v/>
      </c>
      <c r="AF186" s="299" t="str">
        <f>IF(Rooiebal2!AF15="", "", ROUND(Rooiebal2!AF15 / IF(AND(COUNT(Rooiebal2!$C15:$O15,Rooiebal2!$U15:AF15) &lt;= 3, ISNUMBER($C186)), $C186, $E186) * 10, 3))</f>
        <v/>
      </c>
      <c r="AG186" s="299" t="str">
        <f>IF(Rooiebal2!AG15="", "", ROUND(Rooiebal2!AG15 / IF(AND(COUNT(Rooiebal2!$C15:$O15,Rooiebal2!$U15:AG15) &lt;= 3, ISNUMBER($C186)), $C186, $E186) * 10, 3))</f>
        <v/>
      </c>
      <c r="AH186" s="388"/>
    </row>
    <row r="187" spans="1:34" ht="16.95" customHeight="1">
      <c r="A187" s="328" t="str">
        <f>IF(Rooiebal2!AM16=0, "", Rooiebal2!AM16)</f>
        <v/>
      </c>
      <c r="B187" s="304">
        <f>Rooiebal2!A16</f>
        <v>0</v>
      </c>
      <c r="C187" s="351" t="str">
        <f t="shared" si="18"/>
        <v/>
      </c>
      <c r="D187" s="351">
        <f>Rooiebal2!B16</f>
        <v>0</v>
      </c>
      <c r="E187" s="351">
        <f>Rooiebal2!T16</f>
        <v>0</v>
      </c>
      <c r="F187" s="297" t="str">
        <f>IF(Rooiebal2!AL16=0," ",SUM(H187:AG187))</f>
        <v xml:space="preserve"> </v>
      </c>
      <c r="G187" s="350"/>
      <c r="H187" s="299" t="str">
        <f>IF(Rooiebal2!C16="", "", ROUND(Rooiebal2!C16 / IF(AND(COUNT(Rooiebal2!$C16:C16) &lt;= 3, ISNUMBER($C187)), $C187, $D187) * 10, 3))</f>
        <v/>
      </c>
      <c r="I187" s="299" t="str">
        <f>IF(Rooiebal2!D16="", "", ROUND(Rooiebal2!D16 / IF(AND(COUNT(Rooiebal2!$C16:D16) &lt;= 3, ISNUMBER($C187)), $C187, $D187) * 10, 3))</f>
        <v/>
      </c>
      <c r="J187" s="299" t="str">
        <f>IF(Rooiebal2!E16="", "", ROUND(Rooiebal2!E16 / IF(AND(COUNT(Rooiebal2!$C16:E16) &lt;= 3, ISNUMBER($C187)), $C187, $D187) * 10, 3))</f>
        <v/>
      </c>
      <c r="K187" s="299" t="str">
        <f>IF(Rooiebal2!F16="", "", ROUND(Rooiebal2!F16 / IF(AND(COUNT(Rooiebal2!$C16:F16) &lt;= 3, ISNUMBER($C187)), $C187, $D187) * 10, 3))</f>
        <v/>
      </c>
      <c r="L187" s="299" t="str">
        <f>IF(Rooiebal2!G16="", "", ROUND(Rooiebal2!G16 / IF(AND(COUNT(Rooiebal2!$C16:G16) &lt;= 3, ISNUMBER($C187)), $C187, $D187) * 10, 3))</f>
        <v/>
      </c>
      <c r="M187" s="299" t="str">
        <f>IF(Rooiebal2!H16="", "", ROUND(Rooiebal2!H16 / IF(AND(COUNT(Rooiebal2!$C16:H16) &lt;= 3, ISNUMBER($C187)), $C187, $D187) * 10, 3))</f>
        <v/>
      </c>
      <c r="N187" s="299" t="str">
        <f>IF(Rooiebal2!I16="", "", ROUND(Rooiebal2!I16 / IF(AND(COUNT(Rooiebal2!$C16:I16) &lt;= 3, ISNUMBER($C187)), $C187, $D187) * 10, 3))</f>
        <v/>
      </c>
      <c r="O187" s="299" t="str">
        <f>IF(Rooiebal2!J16="", "", ROUND(Rooiebal2!J16 / IF(AND(COUNT(Rooiebal2!$C16:J16) &lt;= 3, ISNUMBER($C187)), $C187, $D187) * 10, 3))</f>
        <v/>
      </c>
      <c r="P187" s="299" t="str">
        <f>IF(Rooiebal2!K16="", "", ROUND(Rooiebal2!K16 / IF(AND(COUNT(Rooiebal2!$C16:K16) &lt;= 3, ISNUMBER($C187)), $C187, $D187) * 10, 3))</f>
        <v/>
      </c>
      <c r="Q187" s="299" t="str">
        <f>IF(Rooiebal2!L16="", "", ROUND(Rooiebal2!L16 / IF(AND(COUNT(Rooiebal2!$C16:L16) &lt;= 3, ISNUMBER($C187)), $C187, $D187) * 10, 3))</f>
        <v/>
      </c>
      <c r="R187" s="299" t="str">
        <f>IF(Rooiebal2!M16="", "", ROUND(Rooiebal2!M16 / IF(AND(COUNT(Rooiebal2!$C16:M16) &lt;= 3, ISNUMBER($C187)), $C187, $D187) * 10, 3))</f>
        <v/>
      </c>
      <c r="S187" s="299" t="str">
        <f>IF(Rooiebal2!N16="", "", ROUND(Rooiebal2!N16 / IF(AND(COUNT(Rooiebal2!$C16:N16) &lt;= 3, ISNUMBER($C187)), $C187, $D187) * 10, 3))</f>
        <v/>
      </c>
      <c r="T187" s="299" t="str">
        <f>IF(Rooiebal2!O16="", "", ROUND(Rooiebal2!O16 / IF(AND(COUNT(Rooiebal2!$C16:O16) &lt;= 3, ISNUMBER($C187)), $C187, $D187) * 10, 3))</f>
        <v/>
      </c>
      <c r="U187" s="299" t="str">
        <f>IF(Rooiebal2!U16="", "", ROUND(Rooiebal2!U16 / IF(AND(COUNT(Rooiebal2!$C16:$O16,Rooiebal2!$U16:U16) &lt;= 3, ISNUMBER($C187)), $C187, $E187) * 10, 3))</f>
        <v/>
      </c>
      <c r="V187" s="299" t="str">
        <f>IF(Rooiebal2!V16="", "", ROUND(Rooiebal2!V16 / IF(AND(COUNT(Rooiebal2!$C16:$O16,Rooiebal2!$U16:V16) &lt;= 3, ISNUMBER($C187)), $C187, $E187) * 10, 3))</f>
        <v/>
      </c>
      <c r="W187" s="299" t="str">
        <f>IF(Rooiebal2!W16="", "", ROUND(Rooiebal2!W16 / IF(AND(COUNT(Rooiebal2!$C16:$O16,Rooiebal2!$U16:W16) &lt;= 3, ISNUMBER($C187)), $C187, $E187) * 10, 3))</f>
        <v/>
      </c>
      <c r="X187" s="299" t="str">
        <f>IF(Rooiebal2!X16="", "", ROUND(Rooiebal2!X16 / IF(AND(COUNT(Rooiebal2!$C16:$O16,Rooiebal2!$U16:X16) &lt;= 3, ISNUMBER($C187)), $C187, $E187) * 10, 3))</f>
        <v/>
      </c>
      <c r="Y187" s="299" t="str">
        <f>IF(Rooiebal2!Y16="", "", ROUND(Rooiebal2!Y16 / IF(AND(COUNT(Rooiebal2!$C16:$O16,Rooiebal2!$U16:Y16) &lt;= 3, ISNUMBER($C187)), $C187, $E187) * 10, 3))</f>
        <v/>
      </c>
      <c r="Z187" s="299" t="str">
        <f>IF(Rooiebal2!Z16="", "", ROUND(Rooiebal2!Z16 / IF(AND(COUNT(Rooiebal2!$C16:$O16,Rooiebal2!$U16:Z16) &lt;= 3, ISNUMBER($C187)), $C187, $E187) * 10, 3))</f>
        <v/>
      </c>
      <c r="AA187" s="299" t="str">
        <f>IF(Rooiebal2!AA16="", "", ROUND(Rooiebal2!AA16 / IF(AND(COUNT(Rooiebal2!$C16:$O16,Rooiebal2!$U16:AA16) &lt;= 3, ISNUMBER($C187)), $C187, $E187) * 10, 3))</f>
        <v/>
      </c>
      <c r="AB187" s="299" t="str">
        <f>IF(Rooiebal2!AB16="", "", ROUND(Rooiebal2!AB16 / IF(AND(COUNT(Rooiebal2!$C16:$O16,Rooiebal2!$U16:AB16) &lt;= 3, ISNUMBER($C187)), $C187, $E187) * 10, 3))</f>
        <v/>
      </c>
      <c r="AC187" s="299" t="str">
        <f>IF(Rooiebal2!AC16="", "", ROUND(Rooiebal2!AC16 / IF(AND(COUNT(Rooiebal2!$C16:$O16,Rooiebal2!$U16:AC16) &lt;= 3, ISNUMBER($C187)), $C187, $E187) * 10, 3))</f>
        <v/>
      </c>
      <c r="AD187" s="299" t="str">
        <f>IF(Rooiebal2!AD16="", "", ROUND(Rooiebal2!AD16 / IF(AND(COUNT(Rooiebal2!$C16:$O16,Rooiebal2!$U16:AD16) &lt;= 3, ISNUMBER($C187)), $C187, $E187) * 10, 3))</f>
        <v/>
      </c>
      <c r="AE187" s="299" t="str">
        <f>IF(Rooiebal2!AE16="", "", ROUND(Rooiebal2!AE16 / IF(AND(COUNT(Rooiebal2!$C16:$O16,Rooiebal2!$U16:AE16) &lt;= 3, ISNUMBER($C187)), $C187, $E187) * 10, 3))</f>
        <v/>
      </c>
      <c r="AF187" s="299" t="str">
        <f>IF(Rooiebal2!AF16="", "", ROUND(Rooiebal2!AF16 / IF(AND(COUNT(Rooiebal2!$C16:$O16,Rooiebal2!$U16:AF16) &lt;= 3, ISNUMBER($C187)), $C187, $E187) * 10, 3))</f>
        <v/>
      </c>
      <c r="AG187" s="299" t="str">
        <f>IF(Rooiebal2!AG16="", "", ROUND(Rooiebal2!AG16 / IF(AND(COUNT(Rooiebal2!$C16:$O16,Rooiebal2!$U16:AG16) &lt;= 3, ISNUMBER($C187)), $C187, $E187) * 10, 3))</f>
        <v/>
      </c>
      <c r="AH187" s="388"/>
    </row>
    <row r="188" spans="1:34" ht="16.95" customHeight="1">
      <c r="A188" s="328" t="str">
        <f>IF(Rooiebal2!AM17=0, "", Rooiebal2!AM17)</f>
        <v/>
      </c>
      <c r="B188" s="304">
        <f>Rooiebal2!A17</f>
        <v>0</v>
      </c>
      <c r="C188" s="351" t="str">
        <f t="shared" si="18"/>
        <v/>
      </c>
      <c r="D188" s="351">
        <f>Rooiebal2!B17</f>
        <v>0</v>
      </c>
      <c r="E188" s="351">
        <f>Rooiebal2!T17</f>
        <v>0</v>
      </c>
      <c r="F188" s="297" t="str">
        <f>IF(Rooiebal2!AL17=0," ",SUM(H188:AG188))</f>
        <v xml:space="preserve"> </v>
      </c>
      <c r="G188" s="350"/>
      <c r="H188" s="299" t="str">
        <f>IF(Rooiebal2!C17="", "", ROUND(Rooiebal2!C17 / IF(AND(COUNT(Rooiebal2!$C17:C17) &lt;= 3, ISNUMBER($C188)), $C188, $D188) * 10, 3))</f>
        <v/>
      </c>
      <c r="I188" s="299" t="str">
        <f>IF(Rooiebal2!D17="", "", ROUND(Rooiebal2!D17 / IF(AND(COUNT(Rooiebal2!$C17:D17) &lt;= 3, ISNUMBER($C188)), $C188, $D188) * 10, 3))</f>
        <v/>
      </c>
      <c r="J188" s="299" t="str">
        <f>IF(Rooiebal2!E17="", "", ROUND(Rooiebal2!E17 / IF(AND(COUNT(Rooiebal2!$C17:E17) &lt;= 3, ISNUMBER($C188)), $C188, $D188) * 10, 3))</f>
        <v/>
      </c>
      <c r="K188" s="299" t="str">
        <f>IF(Rooiebal2!F17="", "", ROUND(Rooiebal2!F17 / IF(AND(COUNT(Rooiebal2!$C17:F17) &lt;= 3, ISNUMBER($C188)), $C188, $D188) * 10, 3))</f>
        <v/>
      </c>
      <c r="L188" s="299" t="str">
        <f>IF(Rooiebal2!G17="", "", ROUND(Rooiebal2!G17 / IF(AND(COUNT(Rooiebal2!$C17:G17) &lt;= 3, ISNUMBER($C188)), $C188, $D188) * 10, 3))</f>
        <v/>
      </c>
      <c r="M188" s="299" t="str">
        <f>IF(Rooiebal2!H17="", "", ROUND(Rooiebal2!H17 / IF(AND(COUNT(Rooiebal2!$C17:H17) &lt;= 3, ISNUMBER($C188)), $C188, $D188) * 10, 3))</f>
        <v/>
      </c>
      <c r="N188" s="299" t="str">
        <f>IF(Rooiebal2!I17="", "", ROUND(Rooiebal2!I17 / IF(AND(COUNT(Rooiebal2!$C17:I17) &lt;= 3, ISNUMBER($C188)), $C188, $D188) * 10, 3))</f>
        <v/>
      </c>
      <c r="O188" s="299" t="str">
        <f>IF(Rooiebal2!J17="", "", ROUND(Rooiebal2!J17 / IF(AND(COUNT(Rooiebal2!$C17:J17) &lt;= 3, ISNUMBER($C188)), $C188, $D188) * 10, 3))</f>
        <v/>
      </c>
      <c r="P188" s="299" t="str">
        <f>IF(Rooiebal2!K17="", "", ROUND(Rooiebal2!K17 / IF(AND(COUNT(Rooiebal2!$C17:K17) &lt;= 3, ISNUMBER($C188)), $C188, $D188) * 10, 3))</f>
        <v/>
      </c>
      <c r="Q188" s="299" t="str">
        <f>IF(Rooiebal2!L17="", "", ROUND(Rooiebal2!L17 / IF(AND(COUNT(Rooiebal2!$C17:L17) &lt;= 3, ISNUMBER($C188)), $C188, $D188) * 10, 3))</f>
        <v/>
      </c>
      <c r="R188" s="299" t="str">
        <f>IF(Rooiebal2!M17="", "", ROUND(Rooiebal2!M17 / IF(AND(COUNT(Rooiebal2!$C17:M17) &lt;= 3, ISNUMBER($C188)), $C188, $D188) * 10, 3))</f>
        <v/>
      </c>
      <c r="S188" s="299" t="str">
        <f>IF(Rooiebal2!N17="", "", ROUND(Rooiebal2!N17 / IF(AND(COUNT(Rooiebal2!$C17:N17) &lt;= 3, ISNUMBER($C188)), $C188, $D188) * 10, 3))</f>
        <v/>
      </c>
      <c r="T188" s="299" t="str">
        <f>IF(Rooiebal2!O17="", "", ROUND(Rooiebal2!O17 / IF(AND(COUNT(Rooiebal2!$C17:O17) &lt;= 3, ISNUMBER($C188)), $C188, $D188) * 10, 3))</f>
        <v/>
      </c>
      <c r="U188" s="299" t="str">
        <f>IF(Rooiebal2!U17="", "", ROUND(Rooiebal2!U17 / IF(AND(COUNT(Rooiebal2!$C17:$O17,Rooiebal2!$U17:U17) &lt;= 3, ISNUMBER($C188)), $C188, $E188) * 10, 3))</f>
        <v/>
      </c>
      <c r="V188" s="299" t="str">
        <f>IF(Rooiebal2!V17="", "", ROUND(Rooiebal2!V17 / IF(AND(COUNT(Rooiebal2!$C17:$O17,Rooiebal2!$U17:V17) &lt;= 3, ISNUMBER($C188)), $C188, $E188) * 10, 3))</f>
        <v/>
      </c>
      <c r="W188" s="299" t="str">
        <f>IF(Rooiebal2!W17="", "", ROUND(Rooiebal2!W17 / IF(AND(COUNT(Rooiebal2!$C17:$O17,Rooiebal2!$U17:W17) &lt;= 3, ISNUMBER($C188)), $C188, $E188) * 10, 3))</f>
        <v/>
      </c>
      <c r="X188" s="299" t="str">
        <f>IF(Rooiebal2!X17="", "", ROUND(Rooiebal2!X17 / IF(AND(COUNT(Rooiebal2!$C17:$O17,Rooiebal2!$U17:X17) &lt;= 3, ISNUMBER($C188)), $C188, $E188) * 10, 3))</f>
        <v/>
      </c>
      <c r="Y188" s="299" t="str">
        <f>IF(Rooiebal2!Y17="", "", ROUND(Rooiebal2!Y17 / IF(AND(COUNT(Rooiebal2!$C17:$O17,Rooiebal2!$U17:Y17) &lt;= 3, ISNUMBER($C188)), $C188, $E188) * 10, 3))</f>
        <v/>
      </c>
      <c r="Z188" s="299" t="str">
        <f>IF(Rooiebal2!Z17="", "", ROUND(Rooiebal2!Z17 / IF(AND(COUNT(Rooiebal2!$C17:$O17,Rooiebal2!$U17:Z17) &lt;= 3, ISNUMBER($C188)), $C188, $E188) * 10, 3))</f>
        <v/>
      </c>
      <c r="AA188" s="299" t="str">
        <f>IF(Rooiebal2!AA17="", "", ROUND(Rooiebal2!AA17 / IF(AND(COUNT(Rooiebal2!$C17:$O17,Rooiebal2!$U17:AA17) &lt;= 3, ISNUMBER($C188)), $C188, $E188) * 10, 3))</f>
        <v/>
      </c>
      <c r="AB188" s="299" t="str">
        <f>IF(Rooiebal2!AB17="", "", ROUND(Rooiebal2!AB17 / IF(AND(COUNT(Rooiebal2!$C17:$O17,Rooiebal2!$U17:AB17) &lt;= 3, ISNUMBER($C188)), $C188, $E188) * 10, 3))</f>
        <v/>
      </c>
      <c r="AC188" s="299" t="str">
        <f>IF(Rooiebal2!AC17="", "", ROUND(Rooiebal2!AC17 / IF(AND(COUNT(Rooiebal2!$C17:$O17,Rooiebal2!$U17:AC17) &lt;= 3, ISNUMBER($C188)), $C188, $E188) * 10, 3))</f>
        <v/>
      </c>
      <c r="AD188" s="299" t="str">
        <f>IF(Rooiebal2!AD17="", "", ROUND(Rooiebal2!AD17 / IF(AND(COUNT(Rooiebal2!$C17:$O17,Rooiebal2!$U17:AD17) &lt;= 3, ISNUMBER($C188)), $C188, $E188) * 10, 3))</f>
        <v/>
      </c>
      <c r="AE188" s="299" t="str">
        <f>IF(Rooiebal2!AE17="", "", ROUND(Rooiebal2!AE17 / IF(AND(COUNT(Rooiebal2!$C17:$O17,Rooiebal2!$U17:AE17) &lt;= 3, ISNUMBER($C188)), $C188, $E188) * 10, 3))</f>
        <v/>
      </c>
      <c r="AF188" s="299" t="str">
        <f>IF(Rooiebal2!AF17="", "", ROUND(Rooiebal2!AF17 / IF(AND(COUNT(Rooiebal2!$C17:$O17,Rooiebal2!$U17:AF17) &lt;= 3, ISNUMBER($C188)), $C188, $E188) * 10, 3))</f>
        <v/>
      </c>
      <c r="AG188" s="299" t="str">
        <f>IF(Rooiebal2!AG17="", "", ROUND(Rooiebal2!AG17 / IF(AND(COUNT(Rooiebal2!$C17:$O17,Rooiebal2!$U17:AG17) &lt;= 3, ISNUMBER($C188)), $C188, $E188) * 10, 3))</f>
        <v/>
      </c>
      <c r="AH188" s="388"/>
    </row>
    <row r="189" spans="1:34" ht="16.95" customHeight="1">
      <c r="A189" s="328" t="str">
        <f>IF(Rooiebal2!AM18=0, "", Rooiebal2!AM18)</f>
        <v/>
      </c>
      <c r="B189" s="304">
        <f>Rooiebal2!A18</f>
        <v>0</v>
      </c>
      <c r="C189" s="351" t="str">
        <f t="shared" si="18"/>
        <v/>
      </c>
      <c r="D189" s="351">
        <f>Rooiebal2!B18</f>
        <v>0</v>
      </c>
      <c r="E189" s="351">
        <f>Rooiebal2!T18</f>
        <v>0</v>
      </c>
      <c r="F189" s="297" t="str">
        <f>IF(Rooiebal2!AL18=0," ",SUM(H189:AG189))</f>
        <v xml:space="preserve"> </v>
      </c>
      <c r="G189" s="350"/>
      <c r="H189" s="299" t="str">
        <f>IF(Rooiebal2!C18="", "", ROUND(Rooiebal2!C18 / IF(AND(COUNT(Rooiebal2!$C18:C18) &lt;= 3, ISNUMBER($C189)), $C189, $D189) * 10, 3))</f>
        <v/>
      </c>
      <c r="I189" s="299" t="str">
        <f>IF(Rooiebal2!D18="", "", ROUND(Rooiebal2!D18 / IF(AND(COUNT(Rooiebal2!$C18:D18) &lt;= 3, ISNUMBER($C189)), $C189, $D189) * 10, 3))</f>
        <v/>
      </c>
      <c r="J189" s="299" t="str">
        <f>IF(Rooiebal2!E18="", "", ROUND(Rooiebal2!E18 / IF(AND(COUNT(Rooiebal2!$C18:E18) &lt;= 3, ISNUMBER($C189)), $C189, $D189) * 10, 3))</f>
        <v/>
      </c>
      <c r="K189" s="299" t="str">
        <f>IF(Rooiebal2!F18="", "", ROUND(Rooiebal2!F18 / IF(AND(COUNT(Rooiebal2!$C18:F18) &lt;= 3, ISNUMBER($C189)), $C189, $D189) * 10, 3))</f>
        <v/>
      </c>
      <c r="L189" s="299" t="str">
        <f>IF(Rooiebal2!G18="", "", ROUND(Rooiebal2!G18 / IF(AND(COUNT(Rooiebal2!$C18:G18) &lt;= 3, ISNUMBER($C189)), $C189, $D189) * 10, 3))</f>
        <v/>
      </c>
      <c r="M189" s="299" t="str">
        <f>IF(Rooiebal2!H18="", "", ROUND(Rooiebal2!H18 / IF(AND(COUNT(Rooiebal2!$C18:H18) &lt;= 3, ISNUMBER($C189)), $C189, $D189) * 10, 3))</f>
        <v/>
      </c>
      <c r="N189" s="299" t="str">
        <f>IF(Rooiebal2!I18="", "", ROUND(Rooiebal2!I18 / IF(AND(COUNT(Rooiebal2!$C18:I18) &lt;= 3, ISNUMBER($C189)), $C189, $D189) * 10, 3))</f>
        <v/>
      </c>
      <c r="O189" s="299" t="str">
        <f>IF(Rooiebal2!J18="", "", ROUND(Rooiebal2!J18 / IF(AND(COUNT(Rooiebal2!$C18:J18) &lt;= 3, ISNUMBER($C189)), $C189, $D189) * 10, 3))</f>
        <v/>
      </c>
      <c r="P189" s="299" t="str">
        <f>IF(Rooiebal2!K18="", "", ROUND(Rooiebal2!K18 / IF(AND(COUNT(Rooiebal2!$C18:K18) &lt;= 3, ISNUMBER($C189)), $C189, $D189) * 10, 3))</f>
        <v/>
      </c>
      <c r="Q189" s="299" t="str">
        <f>IF(Rooiebal2!L18="", "", ROUND(Rooiebal2!L18 / IF(AND(COUNT(Rooiebal2!$C18:L18) &lt;= 3, ISNUMBER($C189)), $C189, $D189) * 10, 3))</f>
        <v/>
      </c>
      <c r="R189" s="299" t="str">
        <f>IF(Rooiebal2!M18="", "", ROUND(Rooiebal2!M18 / IF(AND(COUNT(Rooiebal2!$C18:M18) &lt;= 3, ISNUMBER($C189)), $C189, $D189) * 10, 3))</f>
        <v/>
      </c>
      <c r="S189" s="299" t="str">
        <f>IF(Rooiebal2!N18="", "", ROUND(Rooiebal2!N18 / IF(AND(COUNT(Rooiebal2!$C18:N18) &lt;= 3, ISNUMBER($C189)), $C189, $D189) * 10, 3))</f>
        <v/>
      </c>
      <c r="T189" s="299" t="str">
        <f>IF(Rooiebal2!O18="", "", ROUND(Rooiebal2!O18 / IF(AND(COUNT(Rooiebal2!$C18:O18) &lt;= 3, ISNUMBER($C189)), $C189, $D189) * 10, 3))</f>
        <v/>
      </c>
      <c r="U189" s="299" t="str">
        <f>IF(Rooiebal2!U18="", "", ROUND(Rooiebal2!U18 / IF(AND(COUNT(Rooiebal2!$C18:$O18,Rooiebal2!$U18:U18) &lt;= 3, ISNUMBER($C189)), $C189, $E189) * 10, 3))</f>
        <v/>
      </c>
      <c r="V189" s="299" t="str">
        <f>IF(Rooiebal2!V18="", "", ROUND(Rooiebal2!V18 / IF(AND(COUNT(Rooiebal2!$C18:$O18,Rooiebal2!$U18:V18) &lt;= 3, ISNUMBER($C189)), $C189, $E189) * 10, 3))</f>
        <v/>
      </c>
      <c r="W189" s="299" t="str">
        <f>IF(Rooiebal2!W18="", "", ROUND(Rooiebal2!W18 / IF(AND(COUNT(Rooiebal2!$C18:$O18,Rooiebal2!$U18:W18) &lt;= 3, ISNUMBER($C189)), $C189, $E189) * 10, 3))</f>
        <v/>
      </c>
      <c r="X189" s="299" t="str">
        <f>IF(Rooiebal2!X18="", "", ROUND(Rooiebal2!X18 / IF(AND(COUNT(Rooiebal2!$C18:$O18,Rooiebal2!$U18:X18) &lt;= 3, ISNUMBER($C189)), $C189, $E189) * 10, 3))</f>
        <v/>
      </c>
      <c r="Y189" s="299" t="str">
        <f>IF(Rooiebal2!Y18="", "", ROUND(Rooiebal2!Y18 / IF(AND(COUNT(Rooiebal2!$C18:$O18,Rooiebal2!$U18:Y18) &lt;= 3, ISNUMBER($C189)), $C189, $E189) * 10, 3))</f>
        <v/>
      </c>
      <c r="Z189" s="299" t="str">
        <f>IF(Rooiebal2!Z18="", "", ROUND(Rooiebal2!Z18 / IF(AND(COUNT(Rooiebal2!$C18:$O18,Rooiebal2!$U18:Z18) &lt;= 3, ISNUMBER($C189)), $C189, $E189) * 10, 3))</f>
        <v/>
      </c>
      <c r="AA189" s="299" t="str">
        <f>IF(Rooiebal2!AA18="", "", ROUND(Rooiebal2!AA18 / IF(AND(COUNT(Rooiebal2!$C18:$O18,Rooiebal2!$U18:AA18) &lt;= 3, ISNUMBER($C189)), $C189, $E189) * 10, 3))</f>
        <v/>
      </c>
      <c r="AB189" s="299" t="str">
        <f>IF(Rooiebal2!AB18="", "", ROUND(Rooiebal2!AB18 / IF(AND(COUNT(Rooiebal2!$C18:$O18,Rooiebal2!$U18:AB18) &lt;= 3, ISNUMBER($C189)), $C189, $E189) * 10, 3))</f>
        <v/>
      </c>
      <c r="AC189" s="299" t="str">
        <f>IF(Rooiebal2!AC18="", "", ROUND(Rooiebal2!AC18 / IF(AND(COUNT(Rooiebal2!$C18:$O18,Rooiebal2!$U18:AC18) &lt;= 3, ISNUMBER($C189)), $C189, $E189) * 10, 3))</f>
        <v/>
      </c>
      <c r="AD189" s="299" t="str">
        <f>IF(Rooiebal2!AD18="", "", ROUND(Rooiebal2!AD18 / IF(AND(COUNT(Rooiebal2!$C18:$O18,Rooiebal2!$U18:AD18) &lt;= 3, ISNUMBER($C189)), $C189, $E189) * 10, 3))</f>
        <v/>
      </c>
      <c r="AE189" s="299" t="str">
        <f>IF(Rooiebal2!AE18="", "", ROUND(Rooiebal2!AE18 / IF(AND(COUNT(Rooiebal2!$C18:$O18,Rooiebal2!$U18:AE18) &lt;= 3, ISNUMBER($C189)), $C189, $E189) * 10, 3))</f>
        <v/>
      </c>
      <c r="AF189" s="299" t="str">
        <f>IF(Rooiebal2!AF18="", "", ROUND(Rooiebal2!AF18 / IF(AND(COUNT(Rooiebal2!$C18:$O18,Rooiebal2!$U18:AF18) &lt;= 3, ISNUMBER($C189)), $C189, $E189) * 10, 3))</f>
        <v/>
      </c>
      <c r="AG189" s="299" t="str">
        <f>IF(Rooiebal2!AG18="", "", ROUND(Rooiebal2!AG18 / IF(AND(COUNT(Rooiebal2!$C18:$O18,Rooiebal2!$U18:AG18) &lt;= 3, ISNUMBER($C189)), $C189, $E189) * 10, 3))</f>
        <v/>
      </c>
      <c r="AH189" s="388"/>
    </row>
    <row r="190" spans="1:34" ht="22.2" customHeight="1">
      <c r="A190" s="352"/>
      <c r="B190" s="329"/>
      <c r="C190" s="329"/>
      <c r="D190" s="329"/>
      <c r="E190" s="329"/>
      <c r="F190" s="380" t="str">
        <f>B174</f>
        <v>ROOIE BAL 2</v>
      </c>
      <c r="G190" s="350"/>
      <c r="H190" s="311">
        <f t="shared" ref="H190:AG190" si="19">IF(SUM(H175:H189)=0, "", SUM(H175:H189))</f>
        <v>48.713000000000008</v>
      </c>
      <c r="I190" s="311">
        <f t="shared" si="19"/>
        <v>67.397000000000006</v>
      </c>
      <c r="J190" s="311">
        <f t="shared" si="19"/>
        <v>57.813000000000002</v>
      </c>
      <c r="K190" s="311">
        <f t="shared" si="19"/>
        <v>40.009</v>
      </c>
      <c r="L190" s="311">
        <f t="shared" si="19"/>
        <v>61.81</v>
      </c>
      <c r="M190" s="311">
        <f t="shared" si="19"/>
        <v>59.870000000000005</v>
      </c>
      <c r="N190" s="311">
        <f t="shared" si="19"/>
        <v>51.317</v>
      </c>
      <c r="O190" s="311">
        <f t="shared" si="19"/>
        <v>59.870999999999995</v>
      </c>
      <c r="P190" s="311" t="str">
        <f t="shared" si="19"/>
        <v/>
      </c>
      <c r="Q190" s="311" t="str">
        <f t="shared" si="19"/>
        <v/>
      </c>
      <c r="R190" s="311" t="str">
        <f t="shared" si="19"/>
        <v/>
      </c>
      <c r="S190" s="311" t="str">
        <f t="shared" si="19"/>
        <v/>
      </c>
      <c r="T190" s="311" t="str">
        <f t="shared" si="19"/>
        <v/>
      </c>
      <c r="U190" s="311" t="str">
        <f t="shared" si="19"/>
        <v/>
      </c>
      <c r="V190" s="311" t="str">
        <f t="shared" si="19"/>
        <v/>
      </c>
      <c r="W190" s="311" t="str">
        <f t="shared" si="19"/>
        <v/>
      </c>
      <c r="X190" s="311" t="str">
        <f t="shared" si="19"/>
        <v/>
      </c>
      <c r="Y190" s="311" t="str">
        <f t="shared" si="19"/>
        <v/>
      </c>
      <c r="Z190" s="311" t="str">
        <f t="shared" si="19"/>
        <v/>
      </c>
      <c r="AA190" s="311" t="str">
        <f t="shared" si="19"/>
        <v/>
      </c>
      <c r="AB190" s="311" t="str">
        <f t="shared" si="19"/>
        <v/>
      </c>
      <c r="AC190" s="311" t="str">
        <f t="shared" si="19"/>
        <v/>
      </c>
      <c r="AD190" s="311" t="str">
        <f t="shared" si="19"/>
        <v/>
      </c>
      <c r="AE190" s="311" t="str">
        <f t="shared" si="19"/>
        <v/>
      </c>
      <c r="AF190" s="311" t="str">
        <f t="shared" si="19"/>
        <v/>
      </c>
      <c r="AG190" s="311" t="str">
        <f t="shared" si="19"/>
        <v/>
      </c>
      <c r="AH190" s="388"/>
    </row>
    <row r="191" spans="1:34" s="187" customFormat="1" ht="16.95" customHeight="1">
      <c r="A191" s="355"/>
      <c r="B191" s="314">
        <f>ROWS(B175:B189)</f>
        <v>15</v>
      </c>
      <c r="C191" s="356"/>
      <c r="D191" s="356"/>
      <c r="E191" s="356"/>
      <c r="F191" s="316">
        <f>SUM(F175:F189)</f>
        <v>446.79999999999995</v>
      </c>
      <c r="G191" s="357" t="str">
        <f>B174</f>
        <v>ROOIE BAL 2</v>
      </c>
      <c r="H191" s="318">
        <f>IF(SUM(H175:H189)=0, "", SUM(H175:H189))</f>
        <v>48.713000000000008</v>
      </c>
      <c r="I191" s="318">
        <f>IF(I190="", "", ROUND(SUM($H190:I190), 3))</f>
        <v>116.11</v>
      </c>
      <c r="J191" s="318">
        <f>IF(J190="", "", ROUND(SUM($H190:J190), 3))</f>
        <v>173.923</v>
      </c>
      <c r="K191" s="318">
        <f>IF(K190="", "", ROUND(SUM($H190:K190), 3))</f>
        <v>213.93199999999999</v>
      </c>
      <c r="L191" s="318">
        <f>IF(L190="", "", ROUND(SUM($H190:L190), 3))</f>
        <v>275.74200000000002</v>
      </c>
      <c r="M191" s="318">
        <f>IF(M190="", "", ROUND(SUM($H190:M190), 3))</f>
        <v>335.61200000000002</v>
      </c>
      <c r="N191" s="318">
        <f>IF(N190="", "", ROUND(SUM($H190:N190), 3))</f>
        <v>386.92899999999997</v>
      </c>
      <c r="O191" s="318">
        <f>IF(O190="", "", ROUND(SUM($H190:O190), 3))</f>
        <v>446.8</v>
      </c>
      <c r="P191" s="318" t="str">
        <f>IF(P190="", "", ROUND(SUM($H190:P190), 3))</f>
        <v/>
      </c>
      <c r="Q191" s="318" t="str">
        <f>IF(Q190="", "", ROUND(SUM($H190:Q190), 3))</f>
        <v/>
      </c>
      <c r="R191" s="318" t="str">
        <f>IF(R190="", "", ROUND(SUM($H190:R190), 3))</f>
        <v/>
      </c>
      <c r="S191" s="318" t="str">
        <f>IF(S190="", "", ROUND(SUM($H190:S190), 3))</f>
        <v/>
      </c>
      <c r="T191" s="318" t="str">
        <f>IF(T190="", "", ROUND(SUM($H190:T190), 3))</f>
        <v/>
      </c>
      <c r="U191" s="318" t="str">
        <f>IF(U190="", "", ROUND(SUM($H190:U190), 3))</f>
        <v/>
      </c>
      <c r="V191" s="318" t="str">
        <f>IF(V190="", "", ROUND(SUM($H190:V190), 3))</f>
        <v/>
      </c>
      <c r="W191" s="318" t="str">
        <f>IF(W190="", "", ROUND(SUM($H190:W190), 3))</f>
        <v/>
      </c>
      <c r="X191" s="318" t="str">
        <f>IF(X190="", "", ROUND(SUM($H190:X190), 3))</f>
        <v/>
      </c>
      <c r="Y191" s="318" t="str">
        <f>IF(Y190="", "", ROUND(SUM($H190:Y190), 3))</f>
        <v/>
      </c>
      <c r="Z191" s="318" t="str">
        <f>IF(Z190="", "", ROUND(SUM($H190:Z190), 3))</f>
        <v/>
      </c>
      <c r="AA191" s="318" t="str">
        <f>IF(AA190="", "", ROUND(SUM($H190:AA190), 3))</f>
        <v/>
      </c>
      <c r="AB191" s="318" t="str">
        <f>IF(AB190="", "", ROUND(SUM($H190:AB190), 3))</f>
        <v/>
      </c>
      <c r="AC191" s="318" t="str">
        <f>IF(AC190="", "", ROUND(SUM($H190:AC190), 3))</f>
        <v/>
      </c>
      <c r="AD191" s="318" t="str">
        <f>IF(AD190="", "", ROUND(SUM($H190:AD190), 3))</f>
        <v/>
      </c>
      <c r="AE191" s="318" t="str">
        <f>IF(AE190="", "", ROUND(SUM($H190:AE190), 3))</f>
        <v/>
      </c>
      <c r="AF191" s="318" t="str">
        <f>IF(AF190="", "", ROUND(SUM($H190:AF190), 3))</f>
        <v/>
      </c>
      <c r="AG191" s="318" t="str">
        <f>IF(AG190="", "", ROUND(SUM($H190:AG190), 3))</f>
        <v/>
      </c>
      <c r="AH191" s="344"/>
    </row>
    <row r="192" spans="1:34" ht="25.2" customHeight="1">
      <c r="A192" s="352"/>
      <c r="B192" s="329"/>
      <c r="C192" s="329"/>
      <c r="D192" s="329"/>
      <c r="E192" s="329"/>
      <c r="F192" s="359"/>
      <c r="G192" s="350"/>
      <c r="H192" s="389"/>
      <c r="I192" s="389"/>
      <c r="J192" s="389"/>
      <c r="K192" s="389"/>
      <c r="L192" s="389"/>
      <c r="M192" s="389"/>
      <c r="N192" s="389"/>
      <c r="O192" s="389"/>
      <c r="P192" s="389"/>
      <c r="Q192" s="389"/>
      <c r="R192" s="389"/>
      <c r="S192" s="389"/>
      <c r="T192" s="389"/>
      <c r="U192" s="389"/>
      <c r="V192" s="389"/>
      <c r="W192" s="389"/>
      <c r="X192" s="389"/>
      <c r="Y192" s="389"/>
      <c r="Z192" s="389"/>
      <c r="AA192" s="389"/>
      <c r="AB192" s="389"/>
      <c r="AC192" s="389"/>
      <c r="AD192" s="389"/>
      <c r="AE192" s="389"/>
      <c r="AF192" s="389"/>
      <c r="AG192" s="389"/>
      <c r="AH192" s="388"/>
    </row>
    <row r="193" spans="1:34" s="401" customFormat="1" ht="19.95" customHeight="1">
      <c r="A193" s="363"/>
      <c r="B193" s="321" t="s">
        <v>32</v>
      </c>
      <c r="C193" s="322"/>
      <c r="D193" s="322"/>
      <c r="E193" s="322"/>
      <c r="F193" s="398"/>
      <c r="G193" s="399"/>
      <c r="H193" s="292">
        <v>1</v>
      </c>
      <c r="I193" s="292">
        <v>2</v>
      </c>
      <c r="J193" s="292">
        <v>3</v>
      </c>
      <c r="K193" s="292">
        <v>4</v>
      </c>
      <c r="L193" s="292">
        <v>5</v>
      </c>
      <c r="M193" s="292">
        <v>6</v>
      </c>
      <c r="N193" s="292">
        <v>7</v>
      </c>
      <c r="O193" s="292">
        <v>8</v>
      </c>
      <c r="P193" s="292">
        <v>9</v>
      </c>
      <c r="Q193" s="292">
        <v>10</v>
      </c>
      <c r="R193" s="292">
        <v>11</v>
      </c>
      <c r="S193" s="292">
        <v>12</v>
      </c>
      <c r="T193" s="292">
        <v>13</v>
      </c>
      <c r="U193" s="292">
        <v>14</v>
      </c>
      <c r="V193" s="292">
        <v>15</v>
      </c>
      <c r="W193" s="292">
        <v>16</v>
      </c>
      <c r="X193" s="292">
        <v>17</v>
      </c>
      <c r="Y193" s="292">
        <v>18</v>
      </c>
      <c r="Z193" s="292">
        <v>19</v>
      </c>
      <c r="AA193" s="292">
        <v>20</v>
      </c>
      <c r="AB193" s="292">
        <v>21</v>
      </c>
      <c r="AC193" s="292">
        <v>22</v>
      </c>
      <c r="AD193" s="292">
        <v>23</v>
      </c>
      <c r="AE193" s="292">
        <v>24</v>
      </c>
      <c r="AF193" s="292">
        <v>25</v>
      </c>
      <c r="AG193" s="292">
        <v>26</v>
      </c>
      <c r="AH193" s="400"/>
    </row>
    <row r="194" spans="1:34" ht="16.95" customHeight="1">
      <c r="A194" s="402">
        <f>IF(Putte!AM4=0, "", Putte!AM4)</f>
        <v>6</v>
      </c>
      <c r="B194" s="294" t="str">
        <f>Putte!A4</f>
        <v xml:space="preserve">Anthonissen Paul </v>
      </c>
      <c r="C194" s="330" t="str">
        <f t="shared" ref="C194:C208" si="20">IFERROR(VALUE(MID($B194, SEARCH("[NS ", $B194)+4, 2)), "")</f>
        <v/>
      </c>
      <c r="D194" s="294">
        <f>Putte!B4</f>
        <v>39</v>
      </c>
      <c r="E194" s="294">
        <f>Putte!T4</f>
        <v>39</v>
      </c>
      <c r="F194" s="297">
        <f>IF(Putte!AL4=0," ",SUM(H194:AG194))</f>
        <v>52.308</v>
      </c>
      <c r="G194" s="350"/>
      <c r="H194" s="299">
        <f>IF(Putte!C4="", "", ROUND(Putte!C4 / IF(AND(COUNT(Putte!$C4:C4) &lt;= 3, ISNUMBER($C194)), $C194, $D194) * 10, 3))</f>
        <v>12.051</v>
      </c>
      <c r="I194" s="299">
        <f>IF(Putte!D4="", "", ROUND(Putte!D4 / IF(AND(COUNT(Putte!$C4:D4) &lt;= 3, ISNUMBER($C194)), $C194, $D194) * 10, 3))</f>
        <v>9.7439999999999998</v>
      </c>
      <c r="J194" s="299" t="str">
        <f>IF(Putte!E4="", "", ROUND(Putte!E4 / IF(AND(COUNT(Putte!$C4:E4) &lt;= 3, ISNUMBER($C194)), $C194, $D194) * 10, 3))</f>
        <v/>
      </c>
      <c r="K194" s="299">
        <f>IF(Putte!F4="", "", ROUND(Putte!F4 / IF(AND(COUNT(Putte!$C4:F4) &lt;= 3, ISNUMBER($C194)), $C194, $D194) * 10, 3))</f>
        <v>7.9489999999999998</v>
      </c>
      <c r="L194" s="299">
        <f>IF(Putte!G4="", "", ROUND(Putte!G4 / IF(AND(COUNT(Putte!$C4:G4) &lt;= 3, ISNUMBER($C194)), $C194, $D194) * 10, 3))</f>
        <v>9.2309999999999999</v>
      </c>
      <c r="M194" s="299" t="str">
        <f>IF(Putte!H4="", "", ROUND(Putte!H4 / IF(AND(COUNT(Putte!$C4:H4) &lt;= 3, ISNUMBER($C194)), $C194, $D194) * 10, 3))</f>
        <v/>
      </c>
      <c r="N194" s="299">
        <f>IF(Putte!I4="", "", ROUND(Putte!I4 / IF(AND(COUNT(Putte!$C4:I4) &lt;= 3, ISNUMBER($C194)), $C194, $D194) * 10, 3))</f>
        <v>7.4359999999999999</v>
      </c>
      <c r="O194" s="299">
        <f>IF(Putte!J4="", "", ROUND(Putte!J4 / IF(AND(COUNT(Putte!$C4:J4) &lt;= 3, ISNUMBER($C194)), $C194, $D194) * 10, 3))</f>
        <v>5.8970000000000002</v>
      </c>
      <c r="P194" s="299" t="str">
        <f>IF(Putte!K4="", "", ROUND(Putte!K4 / IF(AND(COUNT(Putte!$C4:K4) &lt;= 3, ISNUMBER($C194)), $C194, $D194) * 10, 3))</f>
        <v/>
      </c>
      <c r="Q194" s="299" t="str">
        <f>IF(Putte!L4="", "", ROUND(Putte!L4 / IF(AND(COUNT(Putte!$C4:L4) &lt;= 3, ISNUMBER($C194)), $C194, $D194) * 10, 3))</f>
        <v/>
      </c>
      <c r="R194" s="299" t="str">
        <f>IF(Putte!M4="", "", ROUND(Putte!M4 / IF(AND(COUNT(Putte!$C4:M4) &lt;= 3, ISNUMBER($C194)), $C194, $D194) * 10, 3))</f>
        <v/>
      </c>
      <c r="S194" s="299" t="str">
        <f>IF(Putte!N4="", "", ROUND(Putte!N4 / IF(AND(COUNT(Putte!$C4:N4) &lt;= 3, ISNUMBER($C194)), $C194, $D194) * 10, 3))</f>
        <v/>
      </c>
      <c r="T194" s="299" t="str">
        <f>IF(Putte!O4="", "", ROUND(Putte!O4 / IF(AND(COUNT(Putte!$C4:O4) &lt;= 3, ISNUMBER($C194)), $C194, $D194) * 10, 3))</f>
        <v/>
      </c>
      <c r="U194" s="299" t="str">
        <f>IF(Putte!U4="", "", ROUND(Putte!U4 / IF(AND(COUNT(Putte!$C4:$O4,Putte!$U4:U4) &lt;= 3, ISNUMBER($C194)), $C194, $E194) * 10, 3))</f>
        <v/>
      </c>
      <c r="V194" s="299" t="str">
        <f>IF(Putte!V4="", "", ROUND(Putte!V4 / IF(AND(COUNT(Putte!$C4:$O4,Putte!$U4:V4) &lt;= 3, ISNUMBER($C194)), $C194, $E194) * 10, 3))</f>
        <v/>
      </c>
      <c r="W194" s="299" t="str">
        <f>IF(Putte!W4="", "", ROUND(Putte!W4 / IF(AND(COUNT(Putte!$C4:$O4,Putte!$U4:W4) &lt;= 3, ISNUMBER($C194)), $C194, $E194) * 10, 3))</f>
        <v/>
      </c>
      <c r="X194" s="299" t="str">
        <f>IF(Putte!X4="", "", ROUND(Putte!X4 / IF(AND(COUNT(Putte!$C4:$O4,Putte!$U4:X4) &lt;= 3, ISNUMBER($C194)), $C194, $E194) * 10, 3))</f>
        <v/>
      </c>
      <c r="Y194" s="299" t="str">
        <f>IF(Putte!Y4="", "", ROUND(Putte!Y4 / IF(AND(COUNT(Putte!$C4:$O4,Putte!$U4:Y4) &lt;= 3, ISNUMBER($C194)), $C194, $E194) * 10, 3))</f>
        <v/>
      </c>
      <c r="Z194" s="299" t="str">
        <f>IF(Putte!Z4="", "", ROUND(Putte!Z4 / IF(AND(COUNT(Putte!$C4:$O4,Putte!$U4:Z4) &lt;= 3, ISNUMBER($C194)), $C194, $E194) * 10, 3))</f>
        <v/>
      </c>
      <c r="AA194" s="299" t="str">
        <f>IF(Putte!AA4="", "", ROUND(Putte!AA4 / IF(AND(COUNT(Putte!$C4:$O4,Putte!$U4:AA4) &lt;= 3, ISNUMBER($C194)), $C194, $E194) * 10, 3))</f>
        <v/>
      </c>
      <c r="AB194" s="299" t="str">
        <f>IF(Putte!AB4="", "", ROUND(Putte!AB4 / IF(AND(COUNT(Putte!$C4:$O4,Putte!$U4:AB4) &lt;= 3, ISNUMBER($C194)), $C194, $E194) * 10, 3))</f>
        <v/>
      </c>
      <c r="AC194" s="299" t="str">
        <f>IF(Putte!AC4="", "", ROUND(Putte!AC4 / IF(AND(COUNT(Putte!$C4:$O4,Putte!$U4:AC4) &lt;= 3, ISNUMBER($C194)), $C194, $E194) * 10, 3))</f>
        <v/>
      </c>
      <c r="AD194" s="299" t="str">
        <f>IF(Putte!AD4="", "", ROUND(Putte!AD4 / IF(AND(COUNT(Putte!$C4:$O4,Putte!$U4:AD4) &lt;= 3, ISNUMBER($C194)), $C194, $E194) * 10, 3))</f>
        <v/>
      </c>
      <c r="AE194" s="299" t="str">
        <f>IF(Putte!AE4="", "", ROUND(Putte!AE4 / IF(AND(COUNT(Putte!$C4:$O4,Putte!$U4:AE4) &lt;= 3, ISNUMBER($C194)), $C194, $E194) * 10, 3))</f>
        <v/>
      </c>
      <c r="AF194" s="299" t="str">
        <f>IF(Putte!AF4="", "", ROUND(Putte!AF4 / IF(AND(COUNT(Putte!$C4:$O4,Putte!$U4:AF4) &lt;= 3, ISNUMBER($C194)), $C194, $E194) * 10, 3))</f>
        <v/>
      </c>
      <c r="AG194" s="299" t="str">
        <f>IF(Putte!AG4="", "", ROUND(Putte!AG4 / IF(AND(COUNT(Putte!$C4:$O4,Putte!$U4:AG4) &lt;= 3, ISNUMBER($C194)), $C194, $E194) * 10, 3))</f>
        <v/>
      </c>
      <c r="AH194" s="388"/>
    </row>
    <row r="195" spans="1:34" ht="16.95" customHeight="1">
      <c r="A195" s="402">
        <f>IF(Putte!AM5=0, "", Putte!AM5)</f>
        <v>7</v>
      </c>
      <c r="B195" s="294" t="str">
        <f>Putte!A5</f>
        <v>De Beukelaer Freddy</v>
      </c>
      <c r="C195" s="330" t="str">
        <f t="shared" si="20"/>
        <v/>
      </c>
      <c r="D195" s="294">
        <f>Putte!B5</f>
        <v>19</v>
      </c>
      <c r="E195" s="294">
        <f>Putte!T5</f>
        <v>19</v>
      </c>
      <c r="F195" s="297">
        <f>IF(Putte!AL5=0," ",SUM(H195:AG195))</f>
        <v>62.632999999999996</v>
      </c>
      <c r="G195" s="350"/>
      <c r="H195" s="299">
        <f>IF(Putte!C5="", "", ROUND(Putte!C5 / IF(AND(COUNT(Putte!$C5:C5) &lt;= 3, ISNUMBER($C195)), $C195, $D195) * 10, 3))</f>
        <v>4.2110000000000003</v>
      </c>
      <c r="I195" s="299">
        <f>IF(Putte!D5="", "", ROUND(Putte!D5 / IF(AND(COUNT(Putte!$C5:D5) &lt;= 3, ISNUMBER($C195)), $C195, $D195) * 10, 3))</f>
        <v>11.053000000000001</v>
      </c>
      <c r="J195" s="299" t="str">
        <f>IF(Putte!E5="", "", ROUND(Putte!E5 / IF(AND(COUNT(Putte!$C5:E5) &lt;= 3, ISNUMBER($C195)), $C195, $D195) * 10, 3))</f>
        <v/>
      </c>
      <c r="K195" s="299">
        <f>IF(Putte!F5="", "", ROUND(Putte!F5 / IF(AND(COUNT(Putte!$C5:F5) &lt;= 3, ISNUMBER($C195)), $C195, $D195) * 10, 3))</f>
        <v>5.2629999999999999</v>
      </c>
      <c r="L195" s="299">
        <f>IF(Putte!G5="", "", ROUND(Putte!G5 / IF(AND(COUNT(Putte!$C5:G5) &lt;= 3, ISNUMBER($C195)), $C195, $D195) * 10, 3))</f>
        <v>10</v>
      </c>
      <c r="M195" s="299">
        <f>IF(Putte!H5="", "", ROUND(Putte!H5 / IF(AND(COUNT(Putte!$C5:H5) &lt;= 3, ISNUMBER($C195)), $C195, $D195) * 10, 3))</f>
        <v>11.053000000000001</v>
      </c>
      <c r="N195" s="299">
        <f>IF(Putte!I5="", "", ROUND(Putte!I5 / IF(AND(COUNT(Putte!$C5:I5) &lt;= 3, ISNUMBER($C195)), $C195, $D195) * 10, 3))</f>
        <v>12.632</v>
      </c>
      <c r="O195" s="299">
        <f>IF(Putte!J5="", "", ROUND(Putte!J5 / IF(AND(COUNT(Putte!$C5:J5) &lt;= 3, ISNUMBER($C195)), $C195, $D195) * 10, 3))</f>
        <v>8.4209999999999994</v>
      </c>
      <c r="P195" s="299" t="str">
        <f>IF(Putte!K5="", "", ROUND(Putte!K5 / IF(AND(COUNT(Putte!$C5:K5) &lt;= 3, ISNUMBER($C195)), $C195, $D195) * 10, 3))</f>
        <v/>
      </c>
      <c r="Q195" s="299" t="str">
        <f>IF(Putte!L5="", "", ROUND(Putte!L5 / IF(AND(COUNT(Putte!$C5:L5) &lt;= 3, ISNUMBER($C195)), $C195, $D195) * 10, 3))</f>
        <v/>
      </c>
      <c r="R195" s="299" t="str">
        <f>IF(Putte!M5="", "", ROUND(Putte!M5 / IF(AND(COUNT(Putte!$C5:M5) &lt;= 3, ISNUMBER($C195)), $C195, $D195) * 10, 3))</f>
        <v/>
      </c>
      <c r="S195" s="299" t="str">
        <f>IF(Putte!N5="", "", ROUND(Putte!N5 / IF(AND(COUNT(Putte!$C5:N5) &lt;= 3, ISNUMBER($C195)), $C195, $D195) * 10, 3))</f>
        <v/>
      </c>
      <c r="T195" s="299" t="str">
        <f>IF(Putte!O5="", "", ROUND(Putte!O5 / IF(AND(COUNT(Putte!$C5:O5) &lt;= 3, ISNUMBER($C195)), $C195, $D195) * 10, 3))</f>
        <v/>
      </c>
      <c r="U195" s="299" t="str">
        <f>IF(Putte!U5="", "", ROUND(Putte!U5 / IF(AND(COUNT(Putte!$C5:$O5,Putte!$U5:U5) &lt;= 3, ISNUMBER($C195)), $C195, $E195) * 10, 3))</f>
        <v/>
      </c>
      <c r="V195" s="299" t="str">
        <f>IF(Putte!V5="", "", ROUND(Putte!V5 / IF(AND(COUNT(Putte!$C5:$O5,Putte!$U5:V5) &lt;= 3, ISNUMBER($C195)), $C195, $E195) * 10, 3))</f>
        <v/>
      </c>
      <c r="W195" s="299" t="str">
        <f>IF(Putte!W5="", "", ROUND(Putte!W5 / IF(AND(COUNT(Putte!$C5:$O5,Putte!$U5:W5) &lt;= 3, ISNUMBER($C195)), $C195, $E195) * 10, 3))</f>
        <v/>
      </c>
      <c r="X195" s="299" t="str">
        <f>IF(Putte!X5="", "", ROUND(Putte!X5 / IF(AND(COUNT(Putte!$C5:$O5,Putte!$U5:X5) &lt;= 3, ISNUMBER($C195)), $C195, $E195) * 10, 3))</f>
        <v/>
      </c>
      <c r="Y195" s="299" t="str">
        <f>IF(Putte!Y5="", "", ROUND(Putte!Y5 / IF(AND(COUNT(Putte!$C5:$O5,Putte!$U5:Y5) &lt;= 3, ISNUMBER($C195)), $C195, $E195) * 10, 3))</f>
        <v/>
      </c>
      <c r="Z195" s="299" t="str">
        <f>IF(Putte!Z5="", "", ROUND(Putte!Z5 / IF(AND(COUNT(Putte!$C5:$O5,Putte!$U5:Z5) &lt;= 3, ISNUMBER($C195)), $C195, $E195) * 10, 3))</f>
        <v/>
      </c>
      <c r="AA195" s="299" t="str">
        <f>IF(Putte!AA5="", "", ROUND(Putte!AA5 / IF(AND(COUNT(Putte!$C5:$O5,Putte!$U5:AA5) &lt;= 3, ISNUMBER($C195)), $C195, $E195) * 10, 3))</f>
        <v/>
      </c>
      <c r="AB195" s="299" t="str">
        <f>IF(Putte!AB5="", "", ROUND(Putte!AB5 / IF(AND(COUNT(Putte!$C5:$O5,Putte!$U5:AB5) &lt;= 3, ISNUMBER($C195)), $C195, $E195) * 10, 3))</f>
        <v/>
      </c>
      <c r="AC195" s="299" t="str">
        <f>IF(Putte!AC5="", "", ROUND(Putte!AC5 / IF(AND(COUNT(Putte!$C5:$O5,Putte!$U5:AC5) &lt;= 3, ISNUMBER($C195)), $C195, $E195) * 10, 3))</f>
        <v/>
      </c>
      <c r="AD195" s="299" t="str">
        <f>IF(Putte!AD5="", "", ROUND(Putte!AD5 / IF(AND(COUNT(Putte!$C5:$O5,Putte!$U5:AD5) &lt;= 3, ISNUMBER($C195)), $C195, $E195) * 10, 3))</f>
        <v/>
      </c>
      <c r="AE195" s="299" t="str">
        <f>IF(Putte!AE5="", "", ROUND(Putte!AE5 / IF(AND(COUNT(Putte!$C5:$O5,Putte!$U5:AE5) &lt;= 3, ISNUMBER($C195)), $C195, $E195) * 10, 3))</f>
        <v/>
      </c>
      <c r="AF195" s="299" t="str">
        <f>IF(Putte!AF5="", "", ROUND(Putte!AF5 / IF(AND(COUNT(Putte!$C5:$O5,Putte!$U5:AF5) &lt;= 3, ISNUMBER($C195)), $C195, $E195) * 10, 3))</f>
        <v/>
      </c>
      <c r="AG195" s="299" t="str">
        <f>IF(Putte!AG5="", "", ROUND(Putte!AG5 / IF(AND(COUNT(Putte!$C5:$O5,Putte!$U5:AG5) &lt;= 3, ISNUMBER($C195)), $C195, $E195) * 10, 3))</f>
        <v/>
      </c>
      <c r="AH195" s="388"/>
    </row>
    <row r="196" spans="1:34" ht="16.95" customHeight="1">
      <c r="A196" s="402">
        <f>IF(Putte!AM6=0, "", Putte!AM6)</f>
        <v>3</v>
      </c>
      <c r="B196" s="302" t="str">
        <f>Putte!A6</f>
        <v>De Clerck Ludo [NS 35]</v>
      </c>
      <c r="C196" s="330">
        <f t="shared" si="20"/>
        <v>35</v>
      </c>
      <c r="D196" s="294">
        <f>Putte!B6</f>
        <v>50</v>
      </c>
      <c r="E196" s="294">
        <f>Putte!T6</f>
        <v>50</v>
      </c>
      <c r="F196" s="297">
        <f>IF(Putte!AL6=0," ",SUM(H196:AG196))</f>
        <v>42.570999999999998</v>
      </c>
      <c r="G196" s="350"/>
      <c r="H196" s="299" t="str">
        <f>IF(Putte!C6="", "", ROUND(Putte!C6 / IF(AND(COUNT(Putte!$C6:C6) &lt;= 3, ISNUMBER($C196)), $C196, $D196) * 10, 3))</f>
        <v/>
      </c>
      <c r="I196" s="447">
        <f>IF(Putte!D6="", "", ROUND(Putte!D6 / IF(AND(COUNT(Putte!$C6:D6) &lt;= 3, ISNUMBER($C196)), $C196, $D196) * 10, 3))</f>
        <v>13.429</v>
      </c>
      <c r="J196" s="299" t="str">
        <f>IF(Putte!E6="", "", ROUND(Putte!E6 / IF(AND(COUNT(Putte!$C6:E6) &lt;= 3, ISNUMBER($C196)), $C196, $D196) * 10, 3))</f>
        <v/>
      </c>
      <c r="K196" s="299" t="str">
        <f>IF(Putte!F6="", "", ROUND(Putte!F6 / IF(AND(COUNT(Putte!$C6:F6) &lt;= 3, ISNUMBER($C196)), $C196, $D196) * 10, 3))</f>
        <v/>
      </c>
      <c r="L196" s="299" t="str">
        <f>IF(Putte!G6="", "", ROUND(Putte!G6 / IF(AND(COUNT(Putte!$C6:G6) &lt;= 3, ISNUMBER($C196)), $C196, $D196) * 10, 3))</f>
        <v/>
      </c>
      <c r="M196" s="447">
        <f>IF(Putte!H6="", "", ROUND(Putte!H6 / IF(AND(COUNT(Putte!$C6:H6) &lt;= 3, ISNUMBER($C196)), $C196, $D196) * 10, 3))</f>
        <v>14.571</v>
      </c>
      <c r="N196" s="447">
        <f>IF(Putte!I6="", "", ROUND(Putte!I6 / IF(AND(COUNT(Putte!$C6:I6) &lt;= 3, ISNUMBER($C196)), $C196, $D196) * 10, 3))</f>
        <v>14.571</v>
      </c>
      <c r="O196" s="299" t="str">
        <f>IF(Putte!J6="", "", ROUND(Putte!J6 / IF(AND(COUNT(Putte!$C6:J6) &lt;= 3, ISNUMBER($C196)), $C196, $D196) * 10, 3))</f>
        <v/>
      </c>
      <c r="P196" s="299" t="str">
        <f>IF(Putte!K6="", "", ROUND(Putte!K6 / IF(AND(COUNT(Putte!$C6:K6) &lt;= 3, ISNUMBER($C196)), $C196, $D196) * 10, 3))</f>
        <v/>
      </c>
      <c r="Q196" s="299" t="str">
        <f>IF(Putte!L6="", "", ROUND(Putte!L6 / IF(AND(COUNT(Putte!$C6:L6) &lt;= 3, ISNUMBER($C196)), $C196, $D196) * 10, 3))</f>
        <v/>
      </c>
      <c r="R196" s="299" t="str">
        <f>IF(Putte!M6="", "", ROUND(Putte!M6 / IF(AND(COUNT(Putte!$C6:M6) &lt;= 3, ISNUMBER($C196)), $C196, $D196) * 10, 3))</f>
        <v/>
      </c>
      <c r="S196" s="299" t="str">
        <f>IF(Putte!N6="", "", ROUND(Putte!N6 / IF(AND(COUNT(Putte!$C6:N6) &lt;= 3, ISNUMBER($C196)), $C196, $D196) * 10, 3))</f>
        <v/>
      </c>
      <c r="T196" s="299" t="str">
        <f>IF(Putte!O6="", "", ROUND(Putte!O6 / IF(AND(COUNT(Putte!$C6:O6) &lt;= 3, ISNUMBER($C196)), $C196, $D196) * 10, 3))</f>
        <v/>
      </c>
      <c r="U196" s="299" t="str">
        <f>IF(Putte!U6="", "", ROUND(Putte!U6 / IF(AND(COUNT(Putte!$C6:$O6,Putte!$U6:U6) &lt;= 3, ISNUMBER($C196)), $C196, $E196) * 10, 3))</f>
        <v/>
      </c>
      <c r="V196" s="299" t="str">
        <f>IF(Putte!V6="", "", ROUND(Putte!V6 / IF(AND(COUNT(Putte!$C6:$O6,Putte!$U6:V6) &lt;= 3, ISNUMBER($C196)), $C196, $E196) * 10, 3))</f>
        <v/>
      </c>
      <c r="W196" s="299" t="str">
        <f>IF(Putte!W6="", "", ROUND(Putte!W6 / IF(AND(COUNT(Putte!$C6:$O6,Putte!$U6:W6) &lt;= 3, ISNUMBER($C196)), $C196, $E196) * 10, 3))</f>
        <v/>
      </c>
      <c r="X196" s="299" t="str">
        <f>IF(Putte!X6="", "", ROUND(Putte!X6 / IF(AND(COUNT(Putte!$C6:$O6,Putte!$U6:X6) &lt;= 3, ISNUMBER($C196)), $C196, $E196) * 10, 3))</f>
        <v/>
      </c>
      <c r="Y196" s="299" t="str">
        <f>IF(Putte!Y6="", "", ROUND(Putte!Y6 / IF(AND(COUNT(Putte!$C6:$O6,Putte!$U6:Y6) &lt;= 3, ISNUMBER($C196)), $C196, $E196) * 10, 3))</f>
        <v/>
      </c>
      <c r="Z196" s="299" t="str">
        <f>IF(Putte!Z6="", "", ROUND(Putte!Z6 / IF(AND(COUNT(Putte!$C6:$O6,Putte!$U6:Z6) &lt;= 3, ISNUMBER($C196)), $C196, $E196) * 10, 3))</f>
        <v/>
      </c>
      <c r="AA196" s="299" t="str">
        <f>IF(Putte!AA6="", "", ROUND(Putte!AA6 / IF(AND(COUNT(Putte!$C6:$O6,Putte!$U6:AA6) &lt;= 3, ISNUMBER($C196)), $C196, $E196) * 10, 3))</f>
        <v/>
      </c>
      <c r="AB196" s="299" t="str">
        <f>IF(Putte!AB6="", "", ROUND(Putte!AB6 / IF(AND(COUNT(Putte!$C6:$O6,Putte!$U6:AB6) &lt;= 3, ISNUMBER($C196)), $C196, $E196) * 10, 3))</f>
        <v/>
      </c>
      <c r="AC196" s="299" t="str">
        <f>IF(Putte!AC6="", "", ROUND(Putte!AC6 / IF(AND(COUNT(Putte!$C6:$O6,Putte!$U6:AC6) &lt;= 3, ISNUMBER($C196)), $C196, $E196) * 10, 3))</f>
        <v/>
      </c>
      <c r="AD196" s="299" t="str">
        <f>IF(Putte!AD6="", "", ROUND(Putte!AD6 / IF(AND(COUNT(Putte!$C6:$O6,Putte!$U6:AD6) &lt;= 3, ISNUMBER($C196)), $C196, $E196) * 10, 3))</f>
        <v/>
      </c>
      <c r="AE196" s="299" t="str">
        <f>IF(Putte!AE6="", "", ROUND(Putte!AE6 / IF(AND(COUNT(Putte!$C6:$O6,Putte!$U6:AE6) &lt;= 3, ISNUMBER($C196)), $C196, $E196) * 10, 3))</f>
        <v/>
      </c>
      <c r="AF196" s="299" t="str">
        <f>IF(Putte!AF6="", "", ROUND(Putte!AF6 / IF(AND(COUNT(Putte!$C6:$O6,Putte!$U6:AF6) &lt;= 3, ISNUMBER($C196)), $C196, $E196) * 10, 3))</f>
        <v/>
      </c>
      <c r="AG196" s="299" t="str">
        <f>IF(Putte!AG6="", "", ROUND(Putte!AG6 / IF(AND(COUNT(Putte!$C6:$O6,Putte!$U6:AG6) &lt;= 3, ISNUMBER($C196)), $C196, $E196) * 10, 3))</f>
        <v/>
      </c>
      <c r="AH196" s="388"/>
    </row>
    <row r="197" spans="1:34" ht="16.95" customHeight="1">
      <c r="A197" s="402">
        <f>IF(Putte!AM7=0, "", Putte!AM7)</f>
        <v>6</v>
      </c>
      <c r="B197" s="294" t="str">
        <f>Putte!A7</f>
        <v>Evers Henri</v>
      </c>
      <c r="C197" s="330" t="str">
        <f t="shared" si="20"/>
        <v/>
      </c>
      <c r="D197" s="294">
        <f>Putte!B7</f>
        <v>15</v>
      </c>
      <c r="E197" s="294">
        <f>Putte!T7</f>
        <v>15</v>
      </c>
      <c r="F197" s="297">
        <f>IF(Putte!AL7=0," ",SUM(H197:AG197))</f>
        <v>51.998999999999995</v>
      </c>
      <c r="G197" s="350"/>
      <c r="H197" s="299" t="str">
        <f>IF(Putte!C7="", "", ROUND(Putte!C7 / IF(AND(COUNT(Putte!$C7:C7) &lt;= 3, ISNUMBER($C197)), $C197, $D197) * 10, 3))</f>
        <v/>
      </c>
      <c r="I197" s="299">
        <f>IF(Putte!D7="", "", ROUND(Putte!D7 / IF(AND(COUNT(Putte!$C7:D7) &lt;= 3, ISNUMBER($C197)), $C197, $D197) * 10, 3))</f>
        <v>9.3330000000000002</v>
      </c>
      <c r="J197" s="299">
        <f>IF(Putte!E7="", "", ROUND(Putte!E7 / IF(AND(COUNT(Putte!$C7:E7) &lt;= 3, ISNUMBER($C197)), $C197, $D197) * 10, 3))</f>
        <v>9.3330000000000002</v>
      </c>
      <c r="K197" s="299" t="str">
        <f>IF(Putte!F7="", "", ROUND(Putte!F7 / IF(AND(COUNT(Putte!$C7:F7) &lt;= 3, ISNUMBER($C197)), $C197, $D197) * 10, 3))</f>
        <v/>
      </c>
      <c r="L197" s="299">
        <f>IF(Putte!G7="", "", ROUND(Putte!G7 / IF(AND(COUNT(Putte!$C7:G7) &lt;= 3, ISNUMBER($C197)), $C197, $D197) * 10, 3))</f>
        <v>10</v>
      </c>
      <c r="M197" s="299">
        <f>IF(Putte!H7="", "", ROUND(Putte!H7 / IF(AND(COUNT(Putte!$C7:H7) &lt;= 3, ISNUMBER($C197)), $C197, $D197) * 10, 3))</f>
        <v>6</v>
      </c>
      <c r="N197" s="299">
        <f>IF(Putte!I7="", "", ROUND(Putte!I7 / IF(AND(COUNT(Putte!$C7:I7) &lt;= 3, ISNUMBER($C197)), $C197, $D197) * 10, 3))</f>
        <v>6</v>
      </c>
      <c r="O197" s="299">
        <f>IF(Putte!J7="", "", ROUND(Putte!J7 / IF(AND(COUNT(Putte!$C7:J7) &lt;= 3, ISNUMBER($C197)), $C197, $D197) * 10, 3))</f>
        <v>11.333</v>
      </c>
      <c r="P197" s="299" t="str">
        <f>IF(Putte!K7="", "", ROUND(Putte!K7 / IF(AND(COUNT(Putte!$C7:K7) &lt;= 3, ISNUMBER($C197)), $C197, $D197) * 10, 3))</f>
        <v/>
      </c>
      <c r="Q197" s="299" t="str">
        <f>IF(Putte!L7="", "", ROUND(Putte!L7 / IF(AND(COUNT(Putte!$C7:L7) &lt;= 3, ISNUMBER($C197)), $C197, $D197) * 10, 3))</f>
        <v/>
      </c>
      <c r="R197" s="299" t="str">
        <f>IF(Putte!M7="", "", ROUND(Putte!M7 / IF(AND(COUNT(Putte!$C7:M7) &lt;= 3, ISNUMBER($C197)), $C197, $D197) * 10, 3))</f>
        <v/>
      </c>
      <c r="S197" s="299" t="str">
        <f>IF(Putte!N7="", "", ROUND(Putte!N7 / IF(AND(COUNT(Putte!$C7:N7) &lt;= 3, ISNUMBER($C197)), $C197, $D197) * 10, 3))</f>
        <v/>
      </c>
      <c r="T197" s="299" t="str">
        <f>IF(Putte!O7="", "", ROUND(Putte!O7 / IF(AND(COUNT(Putte!$C7:O7) &lt;= 3, ISNUMBER($C197)), $C197, $D197) * 10, 3))</f>
        <v/>
      </c>
      <c r="U197" s="299" t="str">
        <f>IF(Putte!U7="", "", ROUND(Putte!U7 / IF(AND(COUNT(Putte!$C7:$O7,Putte!$U7:U7) &lt;= 3, ISNUMBER($C197)), $C197, $E197) * 10, 3))</f>
        <v/>
      </c>
      <c r="V197" s="299" t="str">
        <f>IF(Putte!V7="", "", ROUND(Putte!V7 / IF(AND(COUNT(Putte!$C7:$O7,Putte!$U7:V7) &lt;= 3, ISNUMBER($C197)), $C197, $E197) * 10, 3))</f>
        <v/>
      </c>
      <c r="W197" s="299" t="str">
        <f>IF(Putte!W7="", "", ROUND(Putte!W7 / IF(AND(COUNT(Putte!$C7:$O7,Putte!$U7:W7) &lt;= 3, ISNUMBER($C197)), $C197, $E197) * 10, 3))</f>
        <v/>
      </c>
      <c r="X197" s="299" t="str">
        <f>IF(Putte!X7="", "", ROUND(Putte!X7 / IF(AND(COUNT(Putte!$C7:$O7,Putte!$U7:X7) &lt;= 3, ISNUMBER($C197)), $C197, $E197) * 10, 3))</f>
        <v/>
      </c>
      <c r="Y197" s="299" t="str">
        <f>IF(Putte!Y7="", "", ROUND(Putte!Y7 / IF(AND(COUNT(Putte!$C7:$O7,Putte!$U7:Y7) &lt;= 3, ISNUMBER($C197)), $C197, $E197) * 10, 3))</f>
        <v/>
      </c>
      <c r="Z197" s="299" t="str">
        <f>IF(Putte!Z7="", "", ROUND(Putte!Z7 / IF(AND(COUNT(Putte!$C7:$O7,Putte!$U7:Z7) &lt;= 3, ISNUMBER($C197)), $C197, $E197) * 10, 3))</f>
        <v/>
      </c>
      <c r="AA197" s="299" t="str">
        <f>IF(Putte!AA7="", "", ROUND(Putte!AA7 / IF(AND(COUNT(Putte!$C7:$O7,Putte!$U7:AA7) &lt;= 3, ISNUMBER($C197)), $C197, $E197) * 10, 3))</f>
        <v/>
      </c>
      <c r="AB197" s="299" t="str">
        <f>IF(Putte!AB7="", "", ROUND(Putte!AB7 / IF(AND(COUNT(Putte!$C7:$O7,Putte!$U7:AB7) &lt;= 3, ISNUMBER($C197)), $C197, $E197) * 10, 3))</f>
        <v/>
      </c>
      <c r="AC197" s="299" t="str">
        <f>IF(Putte!AC7="", "", ROUND(Putte!AC7 / IF(AND(COUNT(Putte!$C7:$O7,Putte!$U7:AC7) &lt;= 3, ISNUMBER($C197)), $C197, $E197) * 10, 3))</f>
        <v/>
      </c>
      <c r="AD197" s="299" t="str">
        <f>IF(Putte!AD7="", "", ROUND(Putte!AD7 / IF(AND(COUNT(Putte!$C7:$O7,Putte!$U7:AD7) &lt;= 3, ISNUMBER($C197)), $C197, $E197) * 10, 3))</f>
        <v/>
      </c>
      <c r="AE197" s="299" t="str">
        <f>IF(Putte!AE7="", "", ROUND(Putte!AE7 / IF(AND(COUNT(Putte!$C7:$O7,Putte!$U7:AE7) &lt;= 3, ISNUMBER($C197)), $C197, $E197) * 10, 3))</f>
        <v/>
      </c>
      <c r="AF197" s="299" t="str">
        <f>IF(Putte!AF7="", "", ROUND(Putte!AF7 / IF(AND(COUNT(Putte!$C7:$O7,Putte!$U7:AF7) &lt;= 3, ISNUMBER($C197)), $C197, $E197) * 10, 3))</f>
        <v/>
      </c>
      <c r="AG197" s="299" t="str">
        <f>IF(Putte!AG7="", "", ROUND(Putte!AG7 / IF(AND(COUNT(Putte!$C7:$O7,Putte!$U7:AG7) &lt;= 3, ISNUMBER($C197)), $C197, $E197) * 10, 3))</f>
        <v/>
      </c>
      <c r="AH197" s="388"/>
    </row>
    <row r="198" spans="1:34" ht="16.95" customHeight="1">
      <c r="A198" s="402">
        <f>IF(Putte!AM8=0, "", Putte!AM8)</f>
        <v>5</v>
      </c>
      <c r="B198" s="294" t="str">
        <f>Putte!A8</f>
        <v xml:space="preserve">Eyckmans Luc   </v>
      </c>
      <c r="C198" s="330" t="str">
        <f t="shared" si="20"/>
        <v/>
      </c>
      <c r="D198" s="294">
        <f>Putte!B8</f>
        <v>21</v>
      </c>
      <c r="E198" s="294">
        <f>Putte!T8</f>
        <v>21</v>
      </c>
      <c r="F198" s="297">
        <f>IF(Putte!AL8=0," ",SUM(H198:AG198))</f>
        <v>53.808999999999997</v>
      </c>
      <c r="G198" s="350"/>
      <c r="H198" s="299">
        <f>IF(Putte!C8="", "", ROUND(Putte!C8 / IF(AND(COUNT(Putte!$C8:C8) &lt;= 3, ISNUMBER($C198)), $C198, $D198) * 10, 3))</f>
        <v>17.619</v>
      </c>
      <c r="I198" s="299" t="str">
        <f>IF(Putte!D8="", "", ROUND(Putte!D8 / IF(AND(COUNT(Putte!$C8:D8) &lt;= 3, ISNUMBER($C198)), $C198, $D198) * 10, 3))</f>
        <v/>
      </c>
      <c r="J198" s="299">
        <f>IF(Putte!E8="", "", ROUND(Putte!E8 / IF(AND(COUNT(Putte!$C8:E8) &lt;= 3, ISNUMBER($C198)), $C198, $D198) * 10, 3))</f>
        <v>8.5709999999999997</v>
      </c>
      <c r="K198" s="299" t="str">
        <f>IF(Putte!F8="", "", ROUND(Putte!F8 / IF(AND(COUNT(Putte!$C8:F8) &lt;= 3, ISNUMBER($C198)), $C198, $D198) * 10, 3))</f>
        <v/>
      </c>
      <c r="L198" s="299">
        <f>IF(Putte!G8="", "", ROUND(Putte!G8 / IF(AND(COUNT(Putte!$C8:G8) &lt;= 3, ISNUMBER($C198)), $C198, $D198) * 10, 3))</f>
        <v>8.0950000000000006</v>
      </c>
      <c r="M198" s="299" t="str">
        <f>IF(Putte!H8="", "", ROUND(Putte!H8 / IF(AND(COUNT(Putte!$C8:H8) &lt;= 3, ISNUMBER($C198)), $C198, $D198) * 10, 3))</f>
        <v/>
      </c>
      <c r="N198" s="299">
        <f>IF(Putte!I8="", "", ROUND(Putte!I8 / IF(AND(COUNT(Putte!$C8:I8) &lt;= 3, ISNUMBER($C198)), $C198, $D198) * 10, 3))</f>
        <v>13.81</v>
      </c>
      <c r="O198" s="299">
        <f>IF(Putte!J8="", "", ROUND(Putte!J8 / IF(AND(COUNT(Putte!$C8:J8) &lt;= 3, ISNUMBER($C198)), $C198, $D198) * 10, 3))</f>
        <v>5.7140000000000004</v>
      </c>
      <c r="P198" s="299" t="str">
        <f>IF(Putte!K8="", "", ROUND(Putte!K8 / IF(AND(COUNT(Putte!$C8:K8) &lt;= 3, ISNUMBER($C198)), $C198, $D198) * 10, 3))</f>
        <v/>
      </c>
      <c r="Q198" s="299" t="str">
        <f>IF(Putte!L8="", "", ROUND(Putte!L8 / IF(AND(COUNT(Putte!$C8:L8) &lt;= 3, ISNUMBER($C198)), $C198, $D198) * 10, 3))</f>
        <v/>
      </c>
      <c r="R198" s="299" t="str">
        <f>IF(Putte!M8="", "", ROUND(Putte!M8 / IF(AND(COUNT(Putte!$C8:M8) &lt;= 3, ISNUMBER($C198)), $C198, $D198) * 10, 3))</f>
        <v/>
      </c>
      <c r="S198" s="299" t="str">
        <f>IF(Putte!N8="", "", ROUND(Putte!N8 / IF(AND(COUNT(Putte!$C8:N8) &lt;= 3, ISNUMBER($C198)), $C198, $D198) * 10, 3))</f>
        <v/>
      </c>
      <c r="T198" s="299" t="str">
        <f>IF(Putte!O8="", "", ROUND(Putte!O8 / IF(AND(COUNT(Putte!$C8:O8) &lt;= 3, ISNUMBER($C198)), $C198, $D198) * 10, 3))</f>
        <v/>
      </c>
      <c r="U198" s="299" t="str">
        <f>IF(Putte!U8="", "", ROUND(Putte!U8 / IF(AND(COUNT(Putte!$C8:$O8,Putte!$U8:U8) &lt;= 3, ISNUMBER($C198)), $C198, $E198) * 10, 3))</f>
        <v/>
      </c>
      <c r="V198" s="299" t="str">
        <f>IF(Putte!V8="", "", ROUND(Putte!V8 / IF(AND(COUNT(Putte!$C8:$O8,Putte!$U8:V8) &lt;= 3, ISNUMBER($C198)), $C198, $E198) * 10, 3))</f>
        <v/>
      </c>
      <c r="W198" s="299" t="str">
        <f>IF(Putte!W8="", "", ROUND(Putte!W8 / IF(AND(COUNT(Putte!$C8:$O8,Putte!$U8:W8) &lt;= 3, ISNUMBER($C198)), $C198, $E198) * 10, 3))</f>
        <v/>
      </c>
      <c r="X198" s="299" t="str">
        <f>IF(Putte!X8="", "", ROUND(Putte!X8 / IF(AND(COUNT(Putte!$C8:$O8,Putte!$U8:X8) &lt;= 3, ISNUMBER($C198)), $C198, $E198) * 10, 3))</f>
        <v/>
      </c>
      <c r="Y198" s="299" t="str">
        <f>IF(Putte!Y8="", "", ROUND(Putte!Y8 / IF(AND(COUNT(Putte!$C8:$O8,Putte!$U8:Y8) &lt;= 3, ISNUMBER($C198)), $C198, $E198) * 10, 3))</f>
        <v/>
      </c>
      <c r="Z198" s="299" t="str">
        <f>IF(Putte!Z8="", "", ROUND(Putte!Z8 / IF(AND(COUNT(Putte!$C8:$O8,Putte!$U8:Z8) &lt;= 3, ISNUMBER($C198)), $C198, $E198) * 10, 3))</f>
        <v/>
      </c>
      <c r="AA198" s="299" t="str">
        <f>IF(Putte!AA8="", "", ROUND(Putte!AA8 / IF(AND(COUNT(Putte!$C8:$O8,Putte!$U8:AA8) &lt;= 3, ISNUMBER($C198)), $C198, $E198) * 10, 3))</f>
        <v/>
      </c>
      <c r="AB198" s="299" t="str">
        <f>IF(Putte!AB8="", "", ROUND(Putte!AB8 / IF(AND(COUNT(Putte!$C8:$O8,Putte!$U8:AB8) &lt;= 3, ISNUMBER($C198)), $C198, $E198) * 10, 3))</f>
        <v/>
      </c>
      <c r="AC198" s="299" t="str">
        <f>IF(Putte!AC8="", "", ROUND(Putte!AC8 / IF(AND(COUNT(Putte!$C8:$O8,Putte!$U8:AC8) &lt;= 3, ISNUMBER($C198)), $C198, $E198) * 10, 3))</f>
        <v/>
      </c>
      <c r="AD198" s="299" t="str">
        <f>IF(Putte!AD8="", "", ROUND(Putte!AD8 / IF(AND(COUNT(Putte!$C8:$O8,Putte!$U8:AD8) &lt;= 3, ISNUMBER($C198)), $C198, $E198) * 10, 3))</f>
        <v/>
      </c>
      <c r="AE198" s="299" t="str">
        <f>IF(Putte!AE8="", "", ROUND(Putte!AE8 / IF(AND(COUNT(Putte!$C8:$O8,Putte!$U8:AE8) &lt;= 3, ISNUMBER($C198)), $C198, $E198) * 10, 3))</f>
        <v/>
      </c>
      <c r="AF198" s="299" t="str">
        <f>IF(Putte!AF8="", "", ROUND(Putte!AF8 / IF(AND(COUNT(Putte!$C8:$O8,Putte!$U8:AF8) &lt;= 3, ISNUMBER($C198)), $C198, $E198) * 10, 3))</f>
        <v/>
      </c>
      <c r="AG198" s="299" t="str">
        <f>IF(Putte!AG8="", "", ROUND(Putte!AG8 / IF(AND(COUNT(Putte!$C8:$O8,Putte!$U8:AG8) &lt;= 3, ISNUMBER($C198)), $C198, $E198) * 10, 3))</f>
        <v/>
      </c>
      <c r="AH198" s="388"/>
    </row>
    <row r="199" spans="1:34" ht="16.95" customHeight="1">
      <c r="A199" s="402">
        <f>IF(Putte!AM9=0, "", Putte!AM9)</f>
        <v>4</v>
      </c>
      <c r="B199" s="302" t="str">
        <f>Putte!A9</f>
        <v>Geeraert André [NS 35]</v>
      </c>
      <c r="C199" s="330">
        <f t="shared" si="20"/>
        <v>35</v>
      </c>
      <c r="D199" s="294">
        <f>Putte!B9</f>
        <v>37</v>
      </c>
      <c r="E199" s="294">
        <f>Putte!T9</f>
        <v>37</v>
      </c>
      <c r="F199" s="297">
        <f>IF(Putte!AL9=0," ",SUM(H199:AG199))</f>
        <v>43.891999999999996</v>
      </c>
      <c r="G199" s="350"/>
      <c r="H199" s="299" t="str">
        <f>IF(Putte!C9="", "", ROUND(Putte!C9 / IF(AND(COUNT(Putte!$C9:C9) &lt;= 3, ISNUMBER($C199)), $C199, $D199) * 10, 3))</f>
        <v/>
      </c>
      <c r="I199" s="447">
        <f>IF(Putte!D9="", "", ROUND(Putte!D9 / IF(AND(COUNT(Putte!$C9:D9) &lt;= 3, ISNUMBER($C199)), $C199, $D199) * 10, 3))</f>
        <v>10.571</v>
      </c>
      <c r="J199" s="447">
        <f>IF(Putte!E9="", "", ROUND(Putte!E9 / IF(AND(COUNT(Putte!$C9:E9) &lt;= 3, ISNUMBER($C199)), $C199, $D199) * 10, 3))</f>
        <v>10</v>
      </c>
      <c r="K199" s="299" t="str">
        <f>IF(Putte!F9="", "", ROUND(Putte!F9 / IF(AND(COUNT(Putte!$C9:F9) &lt;= 3, ISNUMBER($C199)), $C199, $D199) * 10, 3))</f>
        <v/>
      </c>
      <c r="L199" s="447">
        <f>IF(Putte!G9="", "", ROUND(Putte!G9 / IF(AND(COUNT(Putte!$C9:G9) &lt;= 3, ISNUMBER($C199)), $C199, $D199) * 10, 3))</f>
        <v>11.429</v>
      </c>
      <c r="M199" s="299" t="str">
        <f>IF(Putte!H9="", "", ROUND(Putte!H9 / IF(AND(COUNT(Putte!$C9:H9) &lt;= 3, ISNUMBER($C199)), $C199, $D199) * 10, 3))</f>
        <v/>
      </c>
      <c r="N199" s="299">
        <f>IF(Putte!I9="", "", ROUND(Putte!I9 / IF(AND(COUNT(Putte!$C9:I9) &lt;= 3, ISNUMBER($C199)), $C199, $D199) * 10, 3))</f>
        <v>11.891999999999999</v>
      </c>
      <c r="O199" s="299" t="str">
        <f>IF(Putte!J9="", "", ROUND(Putte!J9 / IF(AND(COUNT(Putte!$C9:J9) &lt;= 3, ISNUMBER($C199)), $C199, $D199) * 10, 3))</f>
        <v/>
      </c>
      <c r="P199" s="299" t="str">
        <f>IF(Putte!K9="", "", ROUND(Putte!K9 / IF(AND(COUNT(Putte!$C9:K9) &lt;= 3, ISNUMBER($C199)), $C199, $D199) * 10, 3))</f>
        <v/>
      </c>
      <c r="Q199" s="299" t="str">
        <f>IF(Putte!L9="", "", ROUND(Putte!L9 / IF(AND(COUNT(Putte!$C9:L9) &lt;= 3, ISNUMBER($C199)), $C199, $D199) * 10, 3))</f>
        <v/>
      </c>
      <c r="R199" s="299" t="str">
        <f>IF(Putte!M9="", "", ROUND(Putte!M9 / IF(AND(COUNT(Putte!$C9:M9) &lt;= 3, ISNUMBER($C199)), $C199, $D199) * 10, 3))</f>
        <v/>
      </c>
      <c r="S199" s="299" t="str">
        <f>IF(Putte!N9="", "", ROUND(Putte!N9 / IF(AND(COUNT(Putte!$C9:N9) &lt;= 3, ISNUMBER($C199)), $C199, $D199) * 10, 3))</f>
        <v/>
      </c>
      <c r="T199" s="299" t="str">
        <f>IF(Putte!O9="", "", ROUND(Putte!O9 / IF(AND(COUNT(Putte!$C9:O9) &lt;= 3, ISNUMBER($C199)), $C199, $D199) * 10, 3))</f>
        <v/>
      </c>
      <c r="U199" s="299" t="str">
        <f>IF(Putte!U9="", "", ROUND(Putte!U9 / IF(AND(COUNT(Putte!$C9:$O9,Putte!$U9:U9) &lt;= 3, ISNUMBER($C199)), $C199, $E199) * 10, 3))</f>
        <v/>
      </c>
      <c r="V199" s="299" t="str">
        <f>IF(Putte!V9="", "", ROUND(Putte!V9 / IF(AND(COUNT(Putte!$C9:$O9,Putte!$U9:V9) &lt;= 3, ISNUMBER($C199)), $C199, $E199) * 10, 3))</f>
        <v/>
      </c>
      <c r="W199" s="299" t="str">
        <f>IF(Putte!W9="", "", ROUND(Putte!W9 / IF(AND(COUNT(Putte!$C9:$O9,Putte!$U9:W9) &lt;= 3, ISNUMBER($C199)), $C199, $E199) * 10, 3))</f>
        <v/>
      </c>
      <c r="X199" s="299" t="str">
        <f>IF(Putte!X9="", "", ROUND(Putte!X9 / IF(AND(COUNT(Putte!$C9:$O9,Putte!$U9:X9) &lt;= 3, ISNUMBER($C199)), $C199, $E199) * 10, 3))</f>
        <v/>
      </c>
      <c r="Y199" s="299" t="str">
        <f>IF(Putte!Y9="", "", ROUND(Putte!Y9 / IF(AND(COUNT(Putte!$C9:$O9,Putte!$U9:Y9) &lt;= 3, ISNUMBER($C199)), $C199, $E199) * 10, 3))</f>
        <v/>
      </c>
      <c r="Z199" s="299" t="str">
        <f>IF(Putte!Z9="", "", ROUND(Putte!Z9 / IF(AND(COUNT(Putte!$C9:$O9,Putte!$U9:Z9) &lt;= 3, ISNUMBER($C199)), $C199, $E199) * 10, 3))</f>
        <v/>
      </c>
      <c r="AA199" s="299" t="str">
        <f>IF(Putte!AA9="", "", ROUND(Putte!AA9 / IF(AND(COUNT(Putte!$C9:$O9,Putte!$U9:AA9) &lt;= 3, ISNUMBER($C199)), $C199, $E199) * 10, 3))</f>
        <v/>
      </c>
      <c r="AB199" s="299" t="str">
        <f>IF(Putte!AB9="", "", ROUND(Putte!AB9 / IF(AND(COUNT(Putte!$C9:$O9,Putte!$U9:AB9) &lt;= 3, ISNUMBER($C199)), $C199, $E199) * 10, 3))</f>
        <v/>
      </c>
      <c r="AC199" s="299" t="str">
        <f>IF(Putte!AC9="", "", ROUND(Putte!AC9 / IF(AND(COUNT(Putte!$C9:$O9,Putte!$U9:AC9) &lt;= 3, ISNUMBER($C199)), $C199, $E199) * 10, 3))</f>
        <v/>
      </c>
      <c r="AD199" s="299" t="str">
        <f>IF(Putte!AD9="", "", ROUND(Putte!AD9 / IF(AND(COUNT(Putte!$C9:$O9,Putte!$U9:AD9) &lt;= 3, ISNUMBER($C199)), $C199, $E199) * 10, 3))</f>
        <v/>
      </c>
      <c r="AE199" s="299" t="str">
        <f>IF(Putte!AE9="", "", ROUND(Putte!AE9 / IF(AND(COUNT(Putte!$C9:$O9,Putte!$U9:AE9) &lt;= 3, ISNUMBER($C199)), $C199, $E199) * 10, 3))</f>
        <v/>
      </c>
      <c r="AF199" s="299" t="str">
        <f>IF(Putte!AF9="", "", ROUND(Putte!AF9 / IF(AND(COUNT(Putte!$C9:$O9,Putte!$U9:AF9) &lt;= 3, ISNUMBER($C199)), $C199, $E199) * 10, 3))</f>
        <v/>
      </c>
      <c r="AG199" s="299" t="str">
        <f>IF(Putte!AG9="", "", ROUND(Putte!AG9 / IF(AND(COUNT(Putte!$C9:$O9,Putte!$U9:AG9) &lt;= 3, ISNUMBER($C199)), $C199, $E199) * 10, 3))</f>
        <v/>
      </c>
      <c r="AH199" s="388"/>
    </row>
    <row r="200" spans="1:34" ht="16.95" customHeight="1">
      <c r="A200" s="402">
        <f>IF(Putte!AM10=0, "", Putte!AM10)</f>
        <v>2</v>
      </c>
      <c r="B200" s="294" t="str">
        <f>Putte!A10</f>
        <v>Moerbeek Wilfried</v>
      </c>
      <c r="C200" s="330" t="str">
        <f t="shared" si="20"/>
        <v/>
      </c>
      <c r="D200" s="294">
        <f>Putte!B10</f>
        <v>27</v>
      </c>
      <c r="E200" s="294">
        <f>Putte!T10</f>
        <v>27</v>
      </c>
      <c r="F200" s="297">
        <f>IF(Putte!AL10=0," ",SUM(H200:AG200))</f>
        <v>16.667000000000002</v>
      </c>
      <c r="G200" s="350"/>
      <c r="H200" s="299" t="str">
        <f>IF(Putte!C10="", "", ROUND(Putte!C10 / IF(AND(COUNT(Putte!$C10:C10) &lt;= 3, ISNUMBER($C200)), $C200, $D200) * 10, 3))</f>
        <v/>
      </c>
      <c r="I200" s="299" t="str">
        <f>IF(Putte!D10="", "", ROUND(Putte!D10 / IF(AND(COUNT(Putte!$C10:D10) &lt;= 3, ISNUMBER($C200)), $C200, $D200) * 10, 3))</f>
        <v/>
      </c>
      <c r="J200" s="299" t="str">
        <f>IF(Putte!E10="", "", ROUND(Putte!E10 / IF(AND(COUNT(Putte!$C10:E10) &lt;= 3, ISNUMBER($C200)), $C200, $D200) * 10, 3))</f>
        <v/>
      </c>
      <c r="K200" s="299">
        <f>IF(Putte!F10="", "", ROUND(Putte!F10 / IF(AND(COUNT(Putte!$C10:F10) &lt;= 3, ISNUMBER($C200)), $C200, $D200) * 10, 3))</f>
        <v>7.0369999999999999</v>
      </c>
      <c r="L200" s="299" t="str">
        <f>IF(Putte!G10="", "", ROUND(Putte!G10 / IF(AND(COUNT(Putte!$C10:G10) &lt;= 3, ISNUMBER($C200)), $C200, $D200) * 10, 3))</f>
        <v/>
      </c>
      <c r="M200" s="299">
        <f>IF(Putte!H10="", "", ROUND(Putte!H10 / IF(AND(COUNT(Putte!$C10:H10) &lt;= 3, ISNUMBER($C200)), $C200, $D200) * 10, 3))</f>
        <v>9.6300000000000008</v>
      </c>
      <c r="N200" s="299" t="str">
        <f>IF(Putte!I10="", "", ROUND(Putte!I10 / IF(AND(COUNT(Putte!$C10:I10) &lt;= 3, ISNUMBER($C200)), $C200, $D200) * 10, 3))</f>
        <v/>
      </c>
      <c r="O200" s="299" t="str">
        <f>IF(Putte!J10="", "", ROUND(Putte!J10 / IF(AND(COUNT(Putte!$C10:J10) &lt;= 3, ISNUMBER($C200)), $C200, $D200) * 10, 3))</f>
        <v/>
      </c>
      <c r="P200" s="299" t="str">
        <f>IF(Putte!K10="", "", ROUND(Putte!K10 / IF(AND(COUNT(Putte!$C10:K10) &lt;= 3, ISNUMBER($C200)), $C200, $D200) * 10, 3))</f>
        <v/>
      </c>
      <c r="Q200" s="299" t="str">
        <f>IF(Putte!L10="", "", ROUND(Putte!L10 / IF(AND(COUNT(Putte!$C10:L10) &lt;= 3, ISNUMBER($C200)), $C200, $D200) * 10, 3))</f>
        <v/>
      </c>
      <c r="R200" s="299" t="str">
        <f>IF(Putte!M10="", "", ROUND(Putte!M10 / IF(AND(COUNT(Putte!$C10:M10) &lt;= 3, ISNUMBER($C200)), $C200, $D200) * 10, 3))</f>
        <v/>
      </c>
      <c r="S200" s="299" t="str">
        <f>IF(Putte!N10="", "", ROUND(Putte!N10 / IF(AND(COUNT(Putte!$C10:N10) &lt;= 3, ISNUMBER($C200)), $C200, $D200) * 10, 3))</f>
        <v/>
      </c>
      <c r="T200" s="299" t="str">
        <f>IF(Putte!O10="", "", ROUND(Putte!O10 / IF(AND(COUNT(Putte!$C10:O10) &lt;= 3, ISNUMBER($C200)), $C200, $D200) * 10, 3))</f>
        <v/>
      </c>
      <c r="U200" s="299" t="str">
        <f>IF(Putte!U10="", "", ROUND(Putte!U10 / IF(AND(COUNT(Putte!$C10:$O10,Putte!$U10:U10) &lt;= 3, ISNUMBER($C200)), $C200, $E200) * 10, 3))</f>
        <v/>
      </c>
      <c r="V200" s="299" t="str">
        <f>IF(Putte!V10="", "", ROUND(Putte!V10 / IF(AND(COUNT(Putte!$C10:$O10,Putte!$U10:V10) &lt;= 3, ISNUMBER($C200)), $C200, $E200) * 10, 3))</f>
        <v/>
      </c>
      <c r="W200" s="299" t="str">
        <f>IF(Putte!W10="", "", ROUND(Putte!W10 / IF(AND(COUNT(Putte!$C10:$O10,Putte!$U10:W10) &lt;= 3, ISNUMBER($C200)), $C200, $E200) * 10, 3))</f>
        <v/>
      </c>
      <c r="X200" s="299" t="str">
        <f>IF(Putte!X10="", "", ROUND(Putte!X10 / IF(AND(COUNT(Putte!$C10:$O10,Putte!$U10:X10) &lt;= 3, ISNUMBER($C200)), $C200, $E200) * 10, 3))</f>
        <v/>
      </c>
      <c r="Y200" s="299" t="str">
        <f>IF(Putte!Y10="", "", ROUND(Putte!Y10 / IF(AND(COUNT(Putte!$C10:$O10,Putte!$U10:Y10) &lt;= 3, ISNUMBER($C200)), $C200, $E200) * 10, 3))</f>
        <v/>
      </c>
      <c r="Z200" s="299" t="str">
        <f>IF(Putte!Z10="", "", ROUND(Putte!Z10 / IF(AND(COUNT(Putte!$C10:$O10,Putte!$U10:Z10) &lt;= 3, ISNUMBER($C200)), $C200, $E200) * 10, 3))</f>
        <v/>
      </c>
      <c r="AA200" s="299" t="str">
        <f>IF(Putte!AA10="", "", ROUND(Putte!AA10 / IF(AND(COUNT(Putte!$C10:$O10,Putte!$U10:AA10) &lt;= 3, ISNUMBER($C200)), $C200, $E200) * 10, 3))</f>
        <v/>
      </c>
      <c r="AB200" s="299" t="str">
        <f>IF(Putte!AB10="", "", ROUND(Putte!AB10 / IF(AND(COUNT(Putte!$C10:$O10,Putte!$U10:AB10) &lt;= 3, ISNUMBER($C200)), $C200, $E200) * 10, 3))</f>
        <v/>
      </c>
      <c r="AC200" s="299" t="str">
        <f>IF(Putte!AC10="", "", ROUND(Putte!AC10 / IF(AND(COUNT(Putte!$C10:$O10,Putte!$U10:AC10) &lt;= 3, ISNUMBER($C200)), $C200, $E200) * 10, 3))</f>
        <v/>
      </c>
      <c r="AD200" s="299" t="str">
        <f>IF(Putte!AD10="", "", ROUND(Putte!AD10 / IF(AND(COUNT(Putte!$C10:$O10,Putte!$U10:AD10) &lt;= 3, ISNUMBER($C200)), $C200, $E200) * 10, 3))</f>
        <v/>
      </c>
      <c r="AE200" s="299" t="str">
        <f>IF(Putte!AE10="", "", ROUND(Putte!AE10 / IF(AND(COUNT(Putte!$C10:$O10,Putte!$U10:AE10) &lt;= 3, ISNUMBER($C200)), $C200, $E200) * 10, 3))</f>
        <v/>
      </c>
      <c r="AF200" s="299" t="str">
        <f>IF(Putte!AF10="", "", ROUND(Putte!AF10 / IF(AND(COUNT(Putte!$C10:$O10,Putte!$U10:AF10) &lt;= 3, ISNUMBER($C200)), $C200, $E200) * 10, 3))</f>
        <v/>
      </c>
      <c r="AG200" s="299" t="str">
        <f>IF(Putte!AG10="", "", ROUND(Putte!AG10 / IF(AND(COUNT(Putte!$C10:$O10,Putte!$U10:AG10) &lt;= 3, ISNUMBER($C200)), $C200, $E200) * 10, 3))</f>
        <v/>
      </c>
      <c r="AH200" s="388"/>
    </row>
    <row r="201" spans="1:34" ht="16.95" customHeight="1">
      <c r="A201" s="402">
        <f>IF(Putte!AM11=0, "", Putte!AM11)</f>
        <v>6</v>
      </c>
      <c r="B201" s="294" t="str">
        <f>Putte!A11</f>
        <v xml:space="preserve">Plompen Dirk </v>
      </c>
      <c r="C201" s="330" t="str">
        <f t="shared" si="20"/>
        <v/>
      </c>
      <c r="D201" s="294">
        <f>Putte!B11</f>
        <v>36</v>
      </c>
      <c r="E201" s="294">
        <f>Putte!T11</f>
        <v>36</v>
      </c>
      <c r="F201" s="297">
        <f>IF(Putte!AL11=0," ",SUM(H201:AG201))</f>
        <v>60.833000000000006</v>
      </c>
      <c r="G201" s="350"/>
      <c r="H201" s="299">
        <f>IF(Putte!C11="", "", ROUND(Putte!C11 / IF(AND(COUNT(Putte!$C11:C11) &lt;= 3, ISNUMBER($C201)), $C201, $D201) * 10, 3))</f>
        <v>10</v>
      </c>
      <c r="I201" s="299">
        <f>IF(Putte!D11="", "", ROUND(Putte!D11 / IF(AND(COUNT(Putte!$C11:D11) &lt;= 3, ISNUMBER($C201)), $C201, $D201) * 10, 3))</f>
        <v>15.278</v>
      </c>
      <c r="J201" s="299">
        <f>IF(Putte!E11="", "", ROUND(Putte!E11 / IF(AND(COUNT(Putte!$C11:E11) &lt;= 3, ISNUMBER($C201)), $C201, $D201) * 10, 3))</f>
        <v>6.1109999999999998</v>
      </c>
      <c r="K201" s="299">
        <f>IF(Putte!F11="", "", ROUND(Putte!F11 / IF(AND(COUNT(Putte!$C11:F11) &lt;= 3, ISNUMBER($C201)), $C201, $D201) * 10, 3))</f>
        <v>7.7779999999999996</v>
      </c>
      <c r="L201" s="299" t="str">
        <f>IF(Putte!G11="", "", ROUND(Putte!G11 / IF(AND(COUNT(Putte!$C11:G11) &lt;= 3, ISNUMBER($C201)), $C201, $D201) * 10, 3))</f>
        <v/>
      </c>
      <c r="M201" s="299">
        <f>IF(Putte!H11="", "", ROUND(Putte!H11 / IF(AND(COUNT(Putte!$C11:H11) &lt;= 3, ISNUMBER($C201)), $C201, $D201) * 10, 3))</f>
        <v>6.944</v>
      </c>
      <c r="N201" s="299" t="str">
        <f>IF(Putte!I11="", "", ROUND(Putte!I11 / IF(AND(COUNT(Putte!$C11:I11) &lt;= 3, ISNUMBER($C201)), $C201, $D201) * 10, 3))</f>
        <v/>
      </c>
      <c r="O201" s="299">
        <f>IF(Putte!J11="", "", ROUND(Putte!J11 / IF(AND(COUNT(Putte!$C11:J11) &lt;= 3, ISNUMBER($C201)), $C201, $D201) * 10, 3))</f>
        <v>14.722</v>
      </c>
      <c r="P201" s="299" t="str">
        <f>IF(Putte!K11="", "", ROUND(Putte!K11 / IF(AND(COUNT(Putte!$C11:K11) &lt;= 3, ISNUMBER($C201)), $C201, $D201) * 10, 3))</f>
        <v/>
      </c>
      <c r="Q201" s="299" t="str">
        <f>IF(Putte!L11="", "", ROUND(Putte!L11 / IF(AND(COUNT(Putte!$C11:L11) &lt;= 3, ISNUMBER($C201)), $C201, $D201) * 10, 3))</f>
        <v/>
      </c>
      <c r="R201" s="299" t="str">
        <f>IF(Putte!M11="", "", ROUND(Putte!M11 / IF(AND(COUNT(Putte!$C11:M11) &lt;= 3, ISNUMBER($C201)), $C201, $D201) * 10, 3))</f>
        <v/>
      </c>
      <c r="S201" s="299" t="str">
        <f>IF(Putte!N11="", "", ROUND(Putte!N11 / IF(AND(COUNT(Putte!$C11:N11) &lt;= 3, ISNUMBER($C201)), $C201, $D201) * 10, 3))</f>
        <v/>
      </c>
      <c r="T201" s="299" t="str">
        <f>IF(Putte!O11="", "", ROUND(Putte!O11 / IF(AND(COUNT(Putte!$C11:O11) &lt;= 3, ISNUMBER($C201)), $C201, $D201) * 10, 3))</f>
        <v/>
      </c>
      <c r="U201" s="299" t="str">
        <f>IF(Putte!U11="", "", ROUND(Putte!U11 / IF(AND(COUNT(Putte!$C11:$O11,Putte!$U11:U11) &lt;= 3, ISNUMBER($C201)), $C201, $E201) * 10, 3))</f>
        <v/>
      </c>
      <c r="V201" s="299" t="str">
        <f>IF(Putte!V11="", "", ROUND(Putte!V11 / IF(AND(COUNT(Putte!$C11:$O11,Putte!$U11:V11) &lt;= 3, ISNUMBER($C201)), $C201, $E201) * 10, 3))</f>
        <v/>
      </c>
      <c r="W201" s="299" t="str">
        <f>IF(Putte!W11="", "", ROUND(Putte!W11 / IF(AND(COUNT(Putte!$C11:$O11,Putte!$U11:W11) &lt;= 3, ISNUMBER($C201)), $C201, $E201) * 10, 3))</f>
        <v/>
      </c>
      <c r="X201" s="299" t="str">
        <f>IF(Putte!X11="", "", ROUND(Putte!X11 / IF(AND(COUNT(Putte!$C11:$O11,Putte!$U11:X11) &lt;= 3, ISNUMBER($C201)), $C201, $E201) * 10, 3))</f>
        <v/>
      </c>
      <c r="Y201" s="299" t="str">
        <f>IF(Putte!Y11="", "", ROUND(Putte!Y11 / IF(AND(COUNT(Putte!$C11:$O11,Putte!$U11:Y11) &lt;= 3, ISNUMBER($C201)), $C201, $E201) * 10, 3))</f>
        <v/>
      </c>
      <c r="Z201" s="299" t="str">
        <f>IF(Putte!Z11="", "", ROUND(Putte!Z11 / IF(AND(COUNT(Putte!$C11:$O11,Putte!$U11:Z11) &lt;= 3, ISNUMBER($C201)), $C201, $E201) * 10, 3))</f>
        <v/>
      </c>
      <c r="AA201" s="299" t="str">
        <f>IF(Putte!AA11="", "", ROUND(Putte!AA11 / IF(AND(COUNT(Putte!$C11:$O11,Putte!$U11:AA11) &lt;= 3, ISNUMBER($C201)), $C201, $E201) * 10, 3))</f>
        <v/>
      </c>
      <c r="AB201" s="299" t="str">
        <f>IF(Putte!AB11="", "", ROUND(Putte!AB11 / IF(AND(COUNT(Putte!$C11:$O11,Putte!$U11:AB11) &lt;= 3, ISNUMBER($C201)), $C201, $E201) * 10, 3))</f>
        <v/>
      </c>
      <c r="AC201" s="299" t="str">
        <f>IF(Putte!AC11="", "", ROUND(Putte!AC11 / IF(AND(COUNT(Putte!$C11:$O11,Putte!$U11:AC11) &lt;= 3, ISNUMBER($C201)), $C201, $E201) * 10, 3))</f>
        <v/>
      </c>
      <c r="AD201" s="299" t="str">
        <f>IF(Putte!AD11="", "", ROUND(Putte!AD11 / IF(AND(COUNT(Putte!$C11:$O11,Putte!$U11:AD11) &lt;= 3, ISNUMBER($C201)), $C201, $E201) * 10, 3))</f>
        <v/>
      </c>
      <c r="AE201" s="299" t="str">
        <f>IF(Putte!AE11="", "", ROUND(Putte!AE11 / IF(AND(COUNT(Putte!$C11:$O11,Putte!$U11:AE11) &lt;= 3, ISNUMBER($C201)), $C201, $E201) * 10, 3))</f>
        <v/>
      </c>
      <c r="AF201" s="299" t="str">
        <f>IF(Putte!AF11="", "", ROUND(Putte!AF11 / IF(AND(COUNT(Putte!$C11:$O11,Putte!$U11:AF11) &lt;= 3, ISNUMBER($C201)), $C201, $E201) * 10, 3))</f>
        <v/>
      </c>
      <c r="AG201" s="299" t="str">
        <f>IF(Putte!AG11="", "", ROUND(Putte!AG11 / IF(AND(COUNT(Putte!$C11:$O11,Putte!$U11:AG11) &lt;= 3, ISNUMBER($C201)), $C201, $E201) * 10, 3))</f>
        <v/>
      </c>
      <c r="AH201" s="388"/>
    </row>
    <row r="202" spans="1:34" ht="16.95" customHeight="1">
      <c r="A202" s="402">
        <f>IF(Putte!AM12=0, "", Putte!AM12)</f>
        <v>3</v>
      </c>
      <c r="B202" s="301" t="str">
        <f>Putte!A12</f>
        <v>Van Riel Eddie</v>
      </c>
      <c r="C202" s="330" t="str">
        <f t="shared" si="20"/>
        <v/>
      </c>
      <c r="D202" s="294">
        <f>Putte!B12</f>
        <v>64</v>
      </c>
      <c r="E202" s="294">
        <f>Putte!T12</f>
        <v>64</v>
      </c>
      <c r="F202" s="297">
        <f>IF(Putte!AL12=0," ",SUM(H202:AG202))</f>
        <v>22.030999999999999</v>
      </c>
      <c r="G202" s="350"/>
      <c r="H202" s="299">
        <f>IF(Putte!C12="", "", ROUND(Putte!C12 / IF(AND(COUNT(Putte!$C12:C12) &lt;= 3, ISNUMBER($C202)), $C202, $D202) * 10, 3))</f>
        <v>7.6559999999999997</v>
      </c>
      <c r="I202" s="299" t="str">
        <f>IF(Putte!D12="", "", ROUND(Putte!D12 / IF(AND(COUNT(Putte!$C12:D12) &lt;= 3, ISNUMBER($C202)), $C202, $D202) * 10, 3))</f>
        <v/>
      </c>
      <c r="J202" s="299">
        <f>IF(Putte!E12="", "", ROUND(Putte!E12 / IF(AND(COUNT(Putte!$C12:E12) &lt;= 3, ISNUMBER($C202)), $C202, $D202) * 10, 3))</f>
        <v>7.5</v>
      </c>
      <c r="K202" s="299">
        <f>IF(Putte!F12="", "", ROUND(Putte!F12 / IF(AND(COUNT(Putte!$C12:F12) &lt;= 3, ISNUMBER($C202)), $C202, $D202) * 10, 3))</f>
        <v>6.875</v>
      </c>
      <c r="L202" s="299" t="str">
        <f>IF(Putte!G12="", "", ROUND(Putte!G12 / IF(AND(COUNT(Putte!$C12:G12) &lt;= 3, ISNUMBER($C202)), $C202, $D202) * 10, 3))</f>
        <v/>
      </c>
      <c r="M202" s="299" t="str">
        <f>IF(Putte!H12="", "", ROUND(Putte!H12 / IF(AND(COUNT(Putte!$C12:H12) &lt;= 3, ISNUMBER($C202)), $C202, $D202) * 10, 3))</f>
        <v/>
      </c>
      <c r="N202" s="299" t="str">
        <f>IF(Putte!I12="", "", ROUND(Putte!I12 / IF(AND(COUNT(Putte!$C12:I12) &lt;= 3, ISNUMBER($C202)), $C202, $D202) * 10, 3))</f>
        <v/>
      </c>
      <c r="O202" s="299" t="str">
        <f>IF(Putte!J12="", "", ROUND(Putte!J12 / IF(AND(COUNT(Putte!$C12:J12) &lt;= 3, ISNUMBER($C202)), $C202, $D202) * 10, 3))</f>
        <v/>
      </c>
      <c r="P202" s="299" t="str">
        <f>IF(Putte!K12="", "", ROUND(Putte!K12 / IF(AND(COUNT(Putte!$C12:K12) &lt;= 3, ISNUMBER($C202)), $C202, $D202) * 10, 3))</f>
        <v/>
      </c>
      <c r="Q202" s="299" t="str">
        <f>IF(Putte!L12="", "", ROUND(Putte!L12 / IF(AND(COUNT(Putte!$C12:L12) &lt;= 3, ISNUMBER($C202)), $C202, $D202) * 10, 3))</f>
        <v/>
      </c>
      <c r="R202" s="299" t="str">
        <f>IF(Putte!M12="", "", ROUND(Putte!M12 / IF(AND(COUNT(Putte!$C12:M12) &lt;= 3, ISNUMBER($C202)), $C202, $D202) * 10, 3))</f>
        <v/>
      </c>
      <c r="S202" s="299" t="str">
        <f>IF(Putte!N12="", "", ROUND(Putte!N12 / IF(AND(COUNT(Putte!$C12:N12) &lt;= 3, ISNUMBER($C202)), $C202, $D202) * 10, 3))</f>
        <v/>
      </c>
      <c r="T202" s="299" t="str">
        <f>IF(Putte!O12="", "", ROUND(Putte!O12 / IF(AND(COUNT(Putte!$C12:O12) &lt;= 3, ISNUMBER($C202)), $C202, $D202) * 10, 3))</f>
        <v/>
      </c>
      <c r="U202" s="299" t="str">
        <f>IF(Putte!U12="", "", ROUND(Putte!U12 / IF(AND(COUNT(Putte!$C12:$O12,Putte!$U12:U12) &lt;= 3, ISNUMBER($C202)), $C202, $E202) * 10, 3))</f>
        <v/>
      </c>
      <c r="V202" s="299" t="str">
        <f>IF(Putte!V12="", "", ROUND(Putte!V12 / IF(AND(COUNT(Putte!$C12:$O12,Putte!$U12:V12) &lt;= 3, ISNUMBER($C202)), $C202, $E202) * 10, 3))</f>
        <v/>
      </c>
      <c r="W202" s="299" t="str">
        <f>IF(Putte!W12="", "", ROUND(Putte!W12 / IF(AND(COUNT(Putte!$C12:$O12,Putte!$U12:W12) &lt;= 3, ISNUMBER($C202)), $C202, $E202) * 10, 3))</f>
        <v/>
      </c>
      <c r="X202" s="299" t="str">
        <f>IF(Putte!X12="", "", ROUND(Putte!X12 / IF(AND(COUNT(Putte!$C12:$O12,Putte!$U12:X12) &lt;= 3, ISNUMBER($C202)), $C202, $E202) * 10, 3))</f>
        <v/>
      </c>
      <c r="Y202" s="299" t="str">
        <f>IF(Putte!Y12="", "", ROUND(Putte!Y12 / IF(AND(COUNT(Putte!$C12:$O12,Putte!$U12:Y12) &lt;= 3, ISNUMBER($C202)), $C202, $E202) * 10, 3))</f>
        <v/>
      </c>
      <c r="Z202" s="299" t="str">
        <f>IF(Putte!Z12="", "", ROUND(Putte!Z12 / IF(AND(COUNT(Putte!$C12:$O12,Putte!$U12:Z12) &lt;= 3, ISNUMBER($C202)), $C202, $E202) * 10, 3))</f>
        <v/>
      </c>
      <c r="AA202" s="299" t="str">
        <f>IF(Putte!AA12="", "", ROUND(Putte!AA12 / IF(AND(COUNT(Putte!$C12:$O12,Putte!$U12:AA12) &lt;= 3, ISNUMBER($C202)), $C202, $E202) * 10, 3))</f>
        <v/>
      </c>
      <c r="AB202" s="299" t="str">
        <f>IF(Putte!AB12="", "", ROUND(Putte!AB12 / IF(AND(COUNT(Putte!$C12:$O12,Putte!$U12:AB12) &lt;= 3, ISNUMBER($C202)), $C202, $E202) * 10, 3))</f>
        <v/>
      </c>
      <c r="AC202" s="299" t="str">
        <f>IF(Putte!AC12="", "", ROUND(Putte!AC12 / IF(AND(COUNT(Putte!$C12:$O12,Putte!$U12:AC12) &lt;= 3, ISNUMBER($C202)), $C202, $E202) * 10, 3))</f>
        <v/>
      </c>
      <c r="AD202" s="299" t="str">
        <f>IF(Putte!AD12="", "", ROUND(Putte!AD12 / IF(AND(COUNT(Putte!$C12:$O12,Putte!$U12:AD12) &lt;= 3, ISNUMBER($C202)), $C202, $E202) * 10, 3))</f>
        <v/>
      </c>
      <c r="AE202" s="299" t="str">
        <f>IF(Putte!AE12="", "", ROUND(Putte!AE12 / IF(AND(COUNT(Putte!$C12:$O12,Putte!$U12:AE12) &lt;= 3, ISNUMBER($C202)), $C202, $E202) * 10, 3))</f>
        <v/>
      </c>
      <c r="AF202" s="299" t="str">
        <f>IF(Putte!AF12="", "", ROUND(Putte!AF12 / IF(AND(COUNT(Putte!$C12:$O12,Putte!$U12:AF12) &lt;= 3, ISNUMBER($C202)), $C202, $E202) * 10, 3))</f>
        <v/>
      </c>
      <c r="AG202" s="299" t="str">
        <f>IF(Putte!AG12="", "", ROUND(Putte!AG12 / IF(AND(COUNT(Putte!$C12:$O12,Putte!$U12:AG12) &lt;= 3, ISNUMBER($C202)), $C202, $E202) * 10, 3))</f>
        <v/>
      </c>
      <c r="AH202" s="388"/>
    </row>
    <row r="203" spans="1:34" ht="16.95" customHeight="1">
      <c r="A203" s="402">
        <f>IF(Putte!AM13=0, "", Putte!AM13)</f>
        <v>6</v>
      </c>
      <c r="B203" s="294" t="str">
        <f>Putte!A13</f>
        <v>Verelst Gilbert</v>
      </c>
      <c r="C203" s="330" t="str">
        <f t="shared" si="20"/>
        <v/>
      </c>
      <c r="D203" s="294">
        <f>Putte!B13</f>
        <v>23</v>
      </c>
      <c r="E203" s="294">
        <f>Putte!T13</f>
        <v>23</v>
      </c>
      <c r="F203" s="297">
        <f>IF(Putte!AL13=0," ",SUM(H203:AG203))</f>
        <v>53.042999999999999</v>
      </c>
      <c r="G203" s="350"/>
      <c r="H203" s="299">
        <f>IF(Putte!C13="", "", ROUND(Putte!C13 / IF(AND(COUNT(Putte!$C13:C13) &lt;= 3, ISNUMBER($C203)), $C203, $D203) * 10, 3))</f>
        <v>9.5649999999999995</v>
      </c>
      <c r="I203" s="299" t="str">
        <f>IF(Putte!D13="", "", ROUND(Putte!D13 / IF(AND(COUNT(Putte!$C13:D13) &lt;= 3, ISNUMBER($C203)), $C203, $D203) * 10, 3))</f>
        <v/>
      </c>
      <c r="J203" s="299">
        <f>IF(Putte!E13="", "", ROUND(Putte!E13 / IF(AND(COUNT(Putte!$C13:E13) &lt;= 3, ISNUMBER($C203)), $C203, $D203) * 10, 3))</f>
        <v>10.87</v>
      </c>
      <c r="K203" s="299">
        <f>IF(Putte!F13="", "", ROUND(Putte!F13 / IF(AND(COUNT(Putte!$C13:F13) &lt;= 3, ISNUMBER($C203)), $C203, $D203) * 10, 3))</f>
        <v>9.5649999999999995</v>
      </c>
      <c r="L203" s="299">
        <f>IF(Putte!G13="", "", ROUND(Putte!G13 / IF(AND(COUNT(Putte!$C13:G13) &lt;= 3, ISNUMBER($C203)), $C203, $D203) * 10, 3))</f>
        <v>9.5649999999999995</v>
      </c>
      <c r="M203" s="299">
        <f>IF(Putte!H13="", "", ROUND(Putte!H13 / IF(AND(COUNT(Putte!$C13:H13) &lt;= 3, ISNUMBER($C203)), $C203, $D203) * 10, 3))</f>
        <v>9.1300000000000008</v>
      </c>
      <c r="N203" s="299" t="str">
        <f>IF(Putte!I13="", "", ROUND(Putte!I13 / IF(AND(COUNT(Putte!$C13:I13) &lt;= 3, ISNUMBER($C203)), $C203, $D203) * 10, 3))</f>
        <v/>
      </c>
      <c r="O203" s="299">
        <f>IF(Putte!J13="", "", ROUND(Putte!J13 / IF(AND(COUNT(Putte!$C13:J13) &lt;= 3, ISNUMBER($C203)), $C203, $D203) * 10, 3))</f>
        <v>4.3479999999999999</v>
      </c>
      <c r="P203" s="299" t="str">
        <f>IF(Putte!K13="", "", ROUND(Putte!K13 / IF(AND(COUNT(Putte!$C13:K13) &lt;= 3, ISNUMBER($C203)), $C203, $D203) * 10, 3))</f>
        <v/>
      </c>
      <c r="Q203" s="299" t="str">
        <f>IF(Putte!L13="", "", ROUND(Putte!L13 / IF(AND(COUNT(Putte!$C13:L13) &lt;= 3, ISNUMBER($C203)), $C203, $D203) * 10, 3))</f>
        <v/>
      </c>
      <c r="R203" s="299" t="str">
        <f>IF(Putte!M13="", "", ROUND(Putte!M13 / IF(AND(COUNT(Putte!$C13:M13) &lt;= 3, ISNUMBER($C203)), $C203, $D203) * 10, 3))</f>
        <v/>
      </c>
      <c r="S203" s="299" t="str">
        <f>IF(Putte!N13="", "", ROUND(Putte!N13 / IF(AND(COUNT(Putte!$C13:N13) &lt;= 3, ISNUMBER($C203)), $C203, $D203) * 10, 3))</f>
        <v/>
      </c>
      <c r="T203" s="299" t="str">
        <f>IF(Putte!O13="", "", ROUND(Putte!O13 / IF(AND(COUNT(Putte!$C13:O13) &lt;= 3, ISNUMBER($C203)), $C203, $D203) * 10, 3))</f>
        <v/>
      </c>
      <c r="U203" s="299" t="str">
        <f>IF(Putte!U13="", "", ROUND(Putte!U13 / IF(AND(COUNT(Putte!$C13:$O13,Putte!$U13:U13) &lt;= 3, ISNUMBER($C203)), $C203, $E203) * 10, 3))</f>
        <v/>
      </c>
      <c r="V203" s="299" t="str">
        <f>IF(Putte!V13="", "", ROUND(Putte!V13 / IF(AND(COUNT(Putte!$C13:$O13,Putte!$U13:V13) &lt;= 3, ISNUMBER($C203)), $C203, $E203) * 10, 3))</f>
        <v/>
      </c>
      <c r="W203" s="299" t="str">
        <f>IF(Putte!W13="", "", ROUND(Putte!W13 / IF(AND(COUNT(Putte!$C13:$O13,Putte!$U13:W13) &lt;= 3, ISNUMBER($C203)), $C203, $E203) * 10, 3))</f>
        <v/>
      </c>
      <c r="X203" s="299" t="str">
        <f>IF(Putte!X13="", "", ROUND(Putte!X13 / IF(AND(COUNT(Putte!$C13:$O13,Putte!$U13:X13) &lt;= 3, ISNUMBER($C203)), $C203, $E203) * 10, 3))</f>
        <v/>
      </c>
      <c r="Y203" s="299" t="str">
        <f>IF(Putte!Y13="", "", ROUND(Putte!Y13 / IF(AND(COUNT(Putte!$C13:$O13,Putte!$U13:Y13) &lt;= 3, ISNUMBER($C203)), $C203, $E203) * 10, 3))</f>
        <v/>
      </c>
      <c r="Z203" s="299" t="str">
        <f>IF(Putte!Z13="", "", ROUND(Putte!Z13 / IF(AND(COUNT(Putte!$C13:$O13,Putte!$U13:Z13) &lt;= 3, ISNUMBER($C203)), $C203, $E203) * 10, 3))</f>
        <v/>
      </c>
      <c r="AA203" s="299" t="str">
        <f>IF(Putte!AA13="", "", ROUND(Putte!AA13 / IF(AND(COUNT(Putte!$C13:$O13,Putte!$U13:AA13) &lt;= 3, ISNUMBER($C203)), $C203, $E203) * 10, 3))</f>
        <v/>
      </c>
      <c r="AB203" s="299" t="str">
        <f>IF(Putte!AB13="", "", ROUND(Putte!AB13 / IF(AND(COUNT(Putte!$C13:$O13,Putte!$U13:AB13) &lt;= 3, ISNUMBER($C203)), $C203, $E203) * 10, 3))</f>
        <v/>
      </c>
      <c r="AC203" s="299" t="str">
        <f>IF(Putte!AC13="", "", ROUND(Putte!AC13 / IF(AND(COUNT(Putte!$C13:$O13,Putte!$U13:AC13) &lt;= 3, ISNUMBER($C203)), $C203, $E203) * 10, 3))</f>
        <v/>
      </c>
      <c r="AD203" s="299" t="str">
        <f>IF(Putte!AD13="", "", ROUND(Putte!AD13 / IF(AND(COUNT(Putte!$C13:$O13,Putte!$U13:AD13) &lt;= 3, ISNUMBER($C203)), $C203, $E203) * 10, 3))</f>
        <v/>
      </c>
      <c r="AE203" s="299" t="str">
        <f>IF(Putte!AE13="", "", ROUND(Putte!AE13 / IF(AND(COUNT(Putte!$C13:$O13,Putte!$U13:AE13) &lt;= 3, ISNUMBER($C203)), $C203, $E203) * 10, 3))</f>
        <v/>
      </c>
      <c r="AF203" s="299" t="str">
        <f>IF(Putte!AF13="", "", ROUND(Putte!AF13 / IF(AND(COUNT(Putte!$C13:$O13,Putte!$U13:AF13) &lt;= 3, ISNUMBER($C203)), $C203, $E203) * 10, 3))</f>
        <v/>
      </c>
      <c r="AG203" s="299" t="str">
        <f>IF(Putte!AG13="", "", ROUND(Putte!AG13 / IF(AND(COUNT(Putte!$C13:$O13,Putte!$U13:AG13) &lt;= 3, ISNUMBER($C203)), $C203, $E203) * 10, 3))</f>
        <v/>
      </c>
      <c r="AH203" s="388"/>
    </row>
    <row r="204" spans="1:34" ht="16.95" customHeight="1">
      <c r="A204" s="402" t="str">
        <f>IF(Putte!AM14=0, "", Putte!AM14)</f>
        <v/>
      </c>
      <c r="B204" s="304">
        <f>Putte!A14</f>
        <v>0</v>
      </c>
      <c r="C204" s="351" t="str">
        <f t="shared" si="20"/>
        <v/>
      </c>
      <c r="D204" s="351">
        <f>Putte!B14</f>
        <v>0</v>
      </c>
      <c r="E204" s="351">
        <f>Putte!T14</f>
        <v>0</v>
      </c>
      <c r="F204" s="297" t="str">
        <f>IF(Putte!AL14=0," ",SUM(H204:AG204))</f>
        <v xml:space="preserve"> </v>
      </c>
      <c r="G204" s="350"/>
      <c r="H204" s="299" t="str">
        <f>IF(Putte!C14="", "", ROUND(Putte!C14 / IF(AND(COUNT(Putte!$C14:C14) &lt;= 3, ISNUMBER($C204)), $C204, $D204) * 10, 3))</f>
        <v/>
      </c>
      <c r="I204" s="299" t="str">
        <f>IF(Putte!D14="", "", ROUND(Putte!D14 / IF(AND(COUNT(Putte!$C14:D14) &lt;= 3, ISNUMBER($C204)), $C204, $D204) * 10, 3))</f>
        <v/>
      </c>
      <c r="J204" s="299" t="str">
        <f>IF(Putte!E14="", "", ROUND(Putte!E14 / IF(AND(COUNT(Putte!$C14:E14) &lt;= 3, ISNUMBER($C204)), $C204, $D204) * 10, 3))</f>
        <v/>
      </c>
      <c r="K204" s="299" t="str">
        <f>IF(Putte!F14="", "", ROUND(Putte!F14 / IF(AND(COUNT(Putte!$C14:F14) &lt;= 3, ISNUMBER($C204)), $C204, $D204) * 10, 3))</f>
        <v/>
      </c>
      <c r="L204" s="299" t="str">
        <f>IF(Putte!G14="", "", ROUND(Putte!G14 / IF(AND(COUNT(Putte!$C14:G14) &lt;= 3, ISNUMBER($C204)), $C204, $D204) * 10, 3))</f>
        <v/>
      </c>
      <c r="M204" s="299" t="str">
        <f>IF(Putte!H14="", "", ROUND(Putte!H14 / IF(AND(COUNT(Putte!$C14:H14) &lt;= 3, ISNUMBER($C204)), $C204, $D204) * 10, 3))</f>
        <v/>
      </c>
      <c r="N204" s="299" t="str">
        <f>IF(Putte!I14="", "", ROUND(Putte!I14 / IF(AND(COUNT(Putte!$C14:I14) &lt;= 3, ISNUMBER($C204)), $C204, $D204) * 10, 3))</f>
        <v/>
      </c>
      <c r="O204" s="299" t="str">
        <f>IF(Putte!J14="", "", ROUND(Putte!J14 / IF(AND(COUNT(Putte!$C14:J14) &lt;= 3, ISNUMBER($C204)), $C204, $D204) * 10, 3))</f>
        <v/>
      </c>
      <c r="P204" s="299" t="str">
        <f>IF(Putte!K14="", "", ROUND(Putte!K14 / IF(AND(COUNT(Putte!$C14:K14) &lt;= 3, ISNUMBER($C204)), $C204, $D204) * 10, 3))</f>
        <v/>
      </c>
      <c r="Q204" s="299" t="str">
        <f>IF(Putte!L14="", "", ROUND(Putte!L14 / IF(AND(COUNT(Putte!$C14:L14) &lt;= 3, ISNUMBER($C204)), $C204, $D204) * 10, 3))</f>
        <v/>
      </c>
      <c r="R204" s="299" t="str">
        <f>IF(Putte!M14="", "", ROUND(Putte!M14 / IF(AND(COUNT(Putte!$C14:M14) &lt;= 3, ISNUMBER($C204)), $C204, $D204) * 10, 3))</f>
        <v/>
      </c>
      <c r="S204" s="299" t="str">
        <f>IF(Putte!N14="", "", ROUND(Putte!N14 / IF(AND(COUNT(Putte!$C14:N14) &lt;= 3, ISNUMBER($C204)), $C204, $D204) * 10, 3))</f>
        <v/>
      </c>
      <c r="T204" s="299" t="str">
        <f>IF(Putte!O14="", "", ROUND(Putte!O14 / IF(AND(COUNT(Putte!$C14:O14) &lt;= 3, ISNUMBER($C204)), $C204, $D204) * 10, 3))</f>
        <v/>
      </c>
      <c r="U204" s="299" t="str">
        <f>IF(Putte!U14="", "", ROUND(Putte!U14 / IF(AND(COUNT(Putte!$C14:$O14,Putte!$U14:U14) &lt;= 3, ISNUMBER($C204)), $C204, $E204) * 10, 3))</f>
        <v/>
      </c>
      <c r="V204" s="299" t="str">
        <f>IF(Putte!V14="", "", ROUND(Putte!V14 / IF(AND(COUNT(Putte!$C14:$O14,Putte!$U14:V14) &lt;= 3, ISNUMBER($C204)), $C204, $E204) * 10, 3))</f>
        <v/>
      </c>
      <c r="W204" s="299" t="str">
        <f>IF(Putte!W14="", "", ROUND(Putte!W14 / IF(AND(COUNT(Putte!$C14:$O14,Putte!$U14:W14) &lt;= 3, ISNUMBER($C204)), $C204, $E204) * 10, 3))</f>
        <v/>
      </c>
      <c r="X204" s="299" t="str">
        <f>IF(Putte!X14="", "", ROUND(Putte!X14 / IF(AND(COUNT(Putte!$C14:$O14,Putte!$U14:X14) &lt;= 3, ISNUMBER($C204)), $C204, $E204) * 10, 3))</f>
        <v/>
      </c>
      <c r="Y204" s="299" t="str">
        <f>IF(Putte!Y14="", "", ROUND(Putte!Y14 / IF(AND(COUNT(Putte!$C14:$O14,Putte!$U14:Y14) &lt;= 3, ISNUMBER($C204)), $C204, $E204) * 10, 3))</f>
        <v/>
      </c>
      <c r="Z204" s="299" t="str">
        <f>IF(Putte!Z14="", "", ROUND(Putte!Z14 / IF(AND(COUNT(Putte!$C14:$O14,Putte!$U14:Z14) &lt;= 3, ISNUMBER($C204)), $C204, $E204) * 10, 3))</f>
        <v/>
      </c>
      <c r="AA204" s="299" t="str">
        <f>IF(Putte!AA14="", "", ROUND(Putte!AA14 / IF(AND(COUNT(Putte!$C14:$O14,Putte!$U14:AA14) &lt;= 3, ISNUMBER($C204)), $C204, $E204) * 10, 3))</f>
        <v/>
      </c>
      <c r="AB204" s="299" t="str">
        <f>IF(Putte!AB14="", "", ROUND(Putte!AB14 / IF(AND(COUNT(Putte!$C14:$O14,Putte!$U14:AB14) &lt;= 3, ISNUMBER($C204)), $C204, $E204) * 10, 3))</f>
        <v/>
      </c>
      <c r="AC204" s="299" t="str">
        <f>IF(Putte!AC14="", "", ROUND(Putte!AC14 / IF(AND(COUNT(Putte!$C14:$O14,Putte!$U14:AC14) &lt;= 3, ISNUMBER($C204)), $C204, $E204) * 10, 3))</f>
        <v/>
      </c>
      <c r="AD204" s="299" t="str">
        <f>IF(Putte!AD14="", "", ROUND(Putte!AD14 / IF(AND(COUNT(Putte!$C14:$O14,Putte!$U14:AD14) &lt;= 3, ISNUMBER($C204)), $C204, $E204) * 10, 3))</f>
        <v/>
      </c>
      <c r="AE204" s="299" t="str">
        <f>IF(Putte!AE14="", "", ROUND(Putte!AE14 / IF(AND(COUNT(Putte!$C14:$O14,Putte!$U14:AE14) &lt;= 3, ISNUMBER($C204)), $C204, $E204) * 10, 3))</f>
        <v/>
      </c>
      <c r="AF204" s="299" t="str">
        <f>IF(Putte!AF14="", "", ROUND(Putte!AF14 / IF(AND(COUNT(Putte!$C14:$O14,Putte!$U14:AF14) &lt;= 3, ISNUMBER($C204)), $C204, $E204) * 10, 3))</f>
        <v/>
      </c>
      <c r="AG204" s="299" t="str">
        <f>IF(Putte!AG14="", "", ROUND(Putte!AG14 / IF(AND(COUNT(Putte!$C14:$O14,Putte!$U14:AG14) &lt;= 3, ISNUMBER($C204)), $C204, $E204) * 10, 3))</f>
        <v/>
      </c>
      <c r="AH204" s="388"/>
    </row>
    <row r="205" spans="1:34" ht="16.95" customHeight="1">
      <c r="A205" s="402" t="str">
        <f>IF(Putte!AM15=0, "", Putte!AM15)</f>
        <v/>
      </c>
      <c r="B205" s="304">
        <f>Putte!A15</f>
        <v>0</v>
      </c>
      <c r="C205" s="351" t="str">
        <f t="shared" si="20"/>
        <v/>
      </c>
      <c r="D205" s="351">
        <f>Putte!B15</f>
        <v>0</v>
      </c>
      <c r="E205" s="351">
        <f>Putte!T15</f>
        <v>0</v>
      </c>
      <c r="F205" s="297" t="str">
        <f>IF(Putte!AL15=0," ",SUM(H205:AG205))</f>
        <v xml:space="preserve"> </v>
      </c>
      <c r="G205" s="350"/>
      <c r="H205" s="299" t="str">
        <f>IF(Putte!C15="", "", ROUND(Putte!C15 / IF(AND(COUNT(Putte!$C15:C15) &lt;= 3, ISNUMBER($C205)), $C205, $D205) * 10, 3))</f>
        <v/>
      </c>
      <c r="I205" s="299" t="str">
        <f>IF(Putte!D15="", "", ROUND(Putte!D15 / IF(AND(COUNT(Putte!$C15:D15) &lt;= 3, ISNUMBER($C205)), $C205, $D205) * 10, 3))</f>
        <v/>
      </c>
      <c r="J205" s="299" t="str">
        <f>IF(Putte!E15="", "", ROUND(Putte!E15 / IF(AND(COUNT(Putte!$C15:E15) &lt;= 3, ISNUMBER($C205)), $C205, $D205) * 10, 3))</f>
        <v/>
      </c>
      <c r="K205" s="299" t="str">
        <f>IF(Putte!F15="", "", ROUND(Putte!F15 / IF(AND(COUNT(Putte!$C15:F15) &lt;= 3, ISNUMBER($C205)), $C205, $D205) * 10, 3))</f>
        <v/>
      </c>
      <c r="L205" s="299" t="str">
        <f>IF(Putte!G15="", "", ROUND(Putte!G15 / IF(AND(COUNT(Putte!$C15:G15) &lt;= 3, ISNUMBER($C205)), $C205, $D205) * 10, 3))</f>
        <v/>
      </c>
      <c r="M205" s="299" t="str">
        <f>IF(Putte!H15="", "", ROUND(Putte!H15 / IF(AND(COUNT(Putte!$C15:H15) &lt;= 3, ISNUMBER($C205)), $C205, $D205) * 10, 3))</f>
        <v/>
      </c>
      <c r="N205" s="299" t="str">
        <f>IF(Putte!I15="", "", ROUND(Putte!I15 / IF(AND(COUNT(Putte!$C15:I15) &lt;= 3, ISNUMBER($C205)), $C205, $D205) * 10, 3))</f>
        <v/>
      </c>
      <c r="O205" s="299" t="str">
        <f>IF(Putte!J15="", "", ROUND(Putte!J15 / IF(AND(COUNT(Putte!$C15:J15) &lt;= 3, ISNUMBER($C205)), $C205, $D205) * 10, 3))</f>
        <v/>
      </c>
      <c r="P205" s="299" t="str">
        <f>IF(Putte!K15="", "", ROUND(Putte!K15 / IF(AND(COUNT(Putte!$C15:K15) &lt;= 3, ISNUMBER($C205)), $C205, $D205) * 10, 3))</f>
        <v/>
      </c>
      <c r="Q205" s="299" t="str">
        <f>IF(Putte!L15="", "", ROUND(Putte!L15 / IF(AND(COUNT(Putte!$C15:L15) &lt;= 3, ISNUMBER($C205)), $C205, $D205) * 10, 3))</f>
        <v/>
      </c>
      <c r="R205" s="299" t="str">
        <f>IF(Putte!M15="", "", ROUND(Putte!M15 / IF(AND(COUNT(Putte!$C15:M15) &lt;= 3, ISNUMBER($C205)), $C205, $D205) * 10, 3))</f>
        <v/>
      </c>
      <c r="S205" s="299" t="str">
        <f>IF(Putte!N15="", "", ROUND(Putte!N15 / IF(AND(COUNT(Putte!$C15:N15) &lt;= 3, ISNUMBER($C205)), $C205, $D205) * 10, 3))</f>
        <v/>
      </c>
      <c r="T205" s="299" t="str">
        <f>IF(Putte!O15="", "", ROUND(Putte!O15 / IF(AND(COUNT(Putte!$C15:O15) &lt;= 3, ISNUMBER($C205)), $C205, $D205) * 10, 3))</f>
        <v/>
      </c>
      <c r="U205" s="299" t="str">
        <f>IF(Putte!U15="", "", ROUND(Putte!U15 / IF(AND(COUNT(Putte!$C15:$O15,Putte!$U15:U15) &lt;= 3, ISNUMBER($C205)), $C205, $E205) * 10, 3))</f>
        <v/>
      </c>
      <c r="V205" s="299" t="str">
        <f>IF(Putte!V15="", "", ROUND(Putte!V15 / IF(AND(COUNT(Putte!$C15:$O15,Putte!$U15:V15) &lt;= 3, ISNUMBER($C205)), $C205, $E205) * 10, 3))</f>
        <v/>
      </c>
      <c r="W205" s="299" t="str">
        <f>IF(Putte!W15="", "", ROUND(Putte!W15 / IF(AND(COUNT(Putte!$C15:$O15,Putte!$U15:W15) &lt;= 3, ISNUMBER($C205)), $C205, $E205) * 10, 3))</f>
        <v/>
      </c>
      <c r="X205" s="299" t="str">
        <f>IF(Putte!X15="", "", ROUND(Putte!X15 / IF(AND(COUNT(Putte!$C15:$O15,Putte!$U15:X15) &lt;= 3, ISNUMBER($C205)), $C205, $E205) * 10, 3))</f>
        <v/>
      </c>
      <c r="Y205" s="299" t="str">
        <f>IF(Putte!Y15="", "", ROUND(Putte!Y15 / IF(AND(COUNT(Putte!$C15:$O15,Putte!$U15:Y15) &lt;= 3, ISNUMBER($C205)), $C205, $E205) * 10, 3))</f>
        <v/>
      </c>
      <c r="Z205" s="299" t="str">
        <f>IF(Putte!Z15="", "", ROUND(Putte!Z15 / IF(AND(COUNT(Putte!$C15:$O15,Putte!$U15:Z15) &lt;= 3, ISNUMBER($C205)), $C205, $E205) * 10, 3))</f>
        <v/>
      </c>
      <c r="AA205" s="299" t="str">
        <f>IF(Putte!AA15="", "", ROUND(Putte!AA15 / IF(AND(COUNT(Putte!$C15:$O15,Putte!$U15:AA15) &lt;= 3, ISNUMBER($C205)), $C205, $E205) * 10, 3))</f>
        <v/>
      </c>
      <c r="AB205" s="299" t="str">
        <f>IF(Putte!AB15="", "", ROUND(Putte!AB15 / IF(AND(COUNT(Putte!$C15:$O15,Putte!$U15:AB15) &lt;= 3, ISNUMBER($C205)), $C205, $E205) * 10, 3))</f>
        <v/>
      </c>
      <c r="AC205" s="299" t="str">
        <f>IF(Putte!AC15="", "", ROUND(Putte!AC15 / IF(AND(COUNT(Putte!$C15:$O15,Putte!$U15:AC15) &lt;= 3, ISNUMBER($C205)), $C205, $E205) * 10, 3))</f>
        <v/>
      </c>
      <c r="AD205" s="299" t="str">
        <f>IF(Putte!AD15="", "", ROUND(Putte!AD15 / IF(AND(COUNT(Putte!$C15:$O15,Putte!$U15:AD15) &lt;= 3, ISNUMBER($C205)), $C205, $E205) * 10, 3))</f>
        <v/>
      </c>
      <c r="AE205" s="299" t="str">
        <f>IF(Putte!AE15="", "", ROUND(Putte!AE15 / IF(AND(COUNT(Putte!$C15:$O15,Putte!$U15:AE15) &lt;= 3, ISNUMBER($C205)), $C205, $E205) * 10, 3))</f>
        <v/>
      </c>
      <c r="AF205" s="299" t="str">
        <f>IF(Putte!AF15="", "", ROUND(Putte!AF15 / IF(AND(COUNT(Putte!$C15:$O15,Putte!$U15:AF15) &lt;= 3, ISNUMBER($C205)), $C205, $E205) * 10, 3))</f>
        <v/>
      </c>
      <c r="AG205" s="299" t="str">
        <f>IF(Putte!AG15="", "", ROUND(Putte!AG15 / IF(AND(COUNT(Putte!$C15:$O15,Putte!$U15:AG15) &lt;= 3, ISNUMBER($C205)), $C205, $E205) * 10, 3))</f>
        <v/>
      </c>
      <c r="AH205" s="388"/>
    </row>
    <row r="206" spans="1:34" ht="16.95" customHeight="1">
      <c r="A206" s="402" t="str">
        <f>IF(Putte!AM16=0, "", Putte!AM16)</f>
        <v/>
      </c>
      <c r="B206" s="304">
        <f>Putte!A16</f>
        <v>0</v>
      </c>
      <c r="C206" s="304" t="str">
        <f t="shared" si="20"/>
        <v/>
      </c>
      <c r="D206" s="304">
        <f>Putte!B16</f>
        <v>0</v>
      </c>
      <c r="E206" s="304">
        <f>Putte!T16</f>
        <v>0</v>
      </c>
      <c r="F206" s="297" t="str">
        <f>IF(Putte!AL16=0," ",SUM(H206:AG206))</f>
        <v xml:space="preserve"> </v>
      </c>
      <c r="G206" s="350"/>
      <c r="H206" s="299" t="str">
        <f>IF(Putte!C16="", "", ROUND(Putte!C16 / IF(AND(COUNT(Putte!$C16:C16) &lt;= 3, ISNUMBER($C206)), $C206, $D206) * 10, 3))</f>
        <v/>
      </c>
      <c r="I206" s="299" t="str">
        <f>IF(Putte!D16="", "", ROUND(Putte!D16 / IF(AND(COUNT(Putte!$C16:D16) &lt;= 3, ISNUMBER($C206)), $C206, $D206) * 10, 3))</f>
        <v/>
      </c>
      <c r="J206" s="299" t="str">
        <f>IF(Putte!E16="", "", ROUND(Putte!E16 / IF(AND(COUNT(Putte!$C16:E16) &lt;= 3, ISNUMBER($C206)), $C206, $D206) * 10, 3))</f>
        <v/>
      </c>
      <c r="K206" s="299" t="str">
        <f>IF(Putte!F16="", "", ROUND(Putte!F16 / IF(AND(COUNT(Putte!$C16:F16) &lt;= 3, ISNUMBER($C206)), $C206, $D206) * 10, 3))</f>
        <v/>
      </c>
      <c r="L206" s="299" t="str">
        <f>IF(Putte!G16="", "", ROUND(Putte!G16 / IF(AND(COUNT(Putte!$C16:G16) &lt;= 3, ISNUMBER($C206)), $C206, $D206) * 10, 3))</f>
        <v/>
      </c>
      <c r="M206" s="299" t="str">
        <f>IF(Putte!H16="", "", ROUND(Putte!H16 / IF(AND(COUNT(Putte!$C16:H16) &lt;= 3, ISNUMBER($C206)), $C206, $D206) * 10, 3))</f>
        <v/>
      </c>
      <c r="N206" s="299" t="str">
        <f>IF(Putte!I16="", "", ROUND(Putte!I16 / IF(AND(COUNT(Putte!$C16:I16) &lt;= 3, ISNUMBER($C206)), $C206, $D206) * 10, 3))</f>
        <v/>
      </c>
      <c r="O206" s="299" t="str">
        <f>IF(Putte!J16="", "", ROUND(Putte!J16 / IF(AND(COUNT(Putte!$C16:J16) &lt;= 3, ISNUMBER($C206)), $C206, $D206) * 10, 3))</f>
        <v/>
      </c>
      <c r="P206" s="299" t="str">
        <f>IF(Putte!K16="", "", ROUND(Putte!K16 / IF(AND(COUNT(Putte!$C16:K16) &lt;= 3, ISNUMBER($C206)), $C206, $D206) * 10, 3))</f>
        <v/>
      </c>
      <c r="Q206" s="299" t="str">
        <f>IF(Putte!L16="", "", ROUND(Putte!L16 / IF(AND(COUNT(Putte!$C16:L16) &lt;= 3, ISNUMBER($C206)), $C206, $D206) * 10, 3))</f>
        <v/>
      </c>
      <c r="R206" s="299" t="str">
        <f>IF(Putte!M16="", "", ROUND(Putte!M16 / IF(AND(COUNT(Putte!$C16:M16) &lt;= 3, ISNUMBER($C206)), $C206, $D206) * 10, 3))</f>
        <v/>
      </c>
      <c r="S206" s="299" t="str">
        <f>IF(Putte!N16="", "", ROUND(Putte!N16 / IF(AND(COUNT(Putte!$C16:N16) &lt;= 3, ISNUMBER($C206)), $C206, $D206) * 10, 3))</f>
        <v/>
      </c>
      <c r="T206" s="299" t="str">
        <f>IF(Putte!O16="", "", ROUND(Putte!O16 / IF(AND(COUNT(Putte!$C16:O16) &lt;= 3, ISNUMBER($C206)), $C206, $D206) * 10, 3))</f>
        <v/>
      </c>
      <c r="U206" s="299" t="str">
        <f>IF(Putte!U16="", "", ROUND(Putte!U16 / IF(AND(COUNT(Putte!$C16:$O16,Putte!$U16:U16) &lt;= 3, ISNUMBER($C206)), $C206, $E206) * 10, 3))</f>
        <v/>
      </c>
      <c r="V206" s="299" t="str">
        <f>IF(Putte!V16="", "", ROUND(Putte!V16 / IF(AND(COUNT(Putte!$C16:$O16,Putte!$U16:V16) &lt;= 3, ISNUMBER($C206)), $C206, $E206) * 10, 3))</f>
        <v/>
      </c>
      <c r="W206" s="299" t="str">
        <f>IF(Putte!W16="", "", ROUND(Putte!W16 / IF(AND(COUNT(Putte!$C16:$O16,Putte!$U16:W16) &lt;= 3, ISNUMBER($C206)), $C206, $E206) * 10, 3))</f>
        <v/>
      </c>
      <c r="X206" s="299" t="str">
        <f>IF(Putte!X16="", "", ROUND(Putte!X16 / IF(AND(COUNT(Putte!$C16:$O16,Putte!$U16:X16) &lt;= 3, ISNUMBER($C206)), $C206, $E206) * 10, 3))</f>
        <v/>
      </c>
      <c r="Y206" s="299" t="str">
        <f>IF(Putte!Y16="", "", ROUND(Putte!Y16 / IF(AND(COUNT(Putte!$C16:$O16,Putte!$U16:Y16) &lt;= 3, ISNUMBER($C206)), $C206, $E206) * 10, 3))</f>
        <v/>
      </c>
      <c r="Z206" s="299" t="str">
        <f>IF(Putte!Z16="", "", ROUND(Putte!Z16 / IF(AND(COUNT(Putte!$C16:$O16,Putte!$U16:Z16) &lt;= 3, ISNUMBER($C206)), $C206, $E206) * 10, 3))</f>
        <v/>
      </c>
      <c r="AA206" s="299" t="str">
        <f>IF(Putte!AA16="", "", ROUND(Putte!AA16 / IF(AND(COUNT(Putte!$C16:$O16,Putte!$U16:AA16) &lt;= 3, ISNUMBER($C206)), $C206, $E206) * 10, 3))</f>
        <v/>
      </c>
      <c r="AB206" s="299" t="str">
        <f>IF(Putte!AB16="", "", ROUND(Putte!AB16 / IF(AND(COUNT(Putte!$C16:$O16,Putte!$U16:AB16) &lt;= 3, ISNUMBER($C206)), $C206, $E206) * 10, 3))</f>
        <v/>
      </c>
      <c r="AC206" s="299" t="str">
        <f>IF(Putte!AC16="", "", ROUND(Putte!AC16 / IF(AND(COUNT(Putte!$C16:$O16,Putte!$U16:AC16) &lt;= 3, ISNUMBER($C206)), $C206, $E206) * 10, 3))</f>
        <v/>
      </c>
      <c r="AD206" s="299" t="str">
        <f>IF(Putte!AD16="", "", ROUND(Putte!AD16 / IF(AND(COUNT(Putte!$C16:$O16,Putte!$U16:AD16) &lt;= 3, ISNUMBER($C206)), $C206, $E206) * 10, 3))</f>
        <v/>
      </c>
      <c r="AE206" s="299" t="str">
        <f>IF(Putte!AE16="", "", ROUND(Putte!AE16 / IF(AND(COUNT(Putte!$C16:$O16,Putte!$U16:AE16) &lt;= 3, ISNUMBER($C206)), $C206, $E206) * 10, 3))</f>
        <v/>
      </c>
      <c r="AF206" s="299" t="str">
        <f>IF(Putte!AF16="", "", ROUND(Putte!AF16 / IF(AND(COUNT(Putte!$C16:$O16,Putte!$U16:AF16) &lt;= 3, ISNUMBER($C206)), $C206, $E206) * 10, 3))</f>
        <v/>
      </c>
      <c r="AG206" s="299" t="str">
        <f>IF(Putte!AG16="", "", ROUND(Putte!AG16 / IF(AND(COUNT(Putte!$C16:$O16,Putte!$U16:AG16) &lt;= 3, ISNUMBER($C206)), $C206, $E206) * 10, 3))</f>
        <v/>
      </c>
      <c r="AH206" s="388"/>
    </row>
    <row r="207" spans="1:34" ht="16.95" customHeight="1">
      <c r="A207" s="402" t="str">
        <f>IF(Putte!AM17=0, "", Putte!AM17)</f>
        <v/>
      </c>
      <c r="B207" s="304">
        <f>Putte!A17</f>
        <v>0</v>
      </c>
      <c r="C207" s="304" t="str">
        <f t="shared" si="20"/>
        <v/>
      </c>
      <c r="D207" s="304">
        <f>Putte!B17</f>
        <v>0</v>
      </c>
      <c r="E207" s="304">
        <f>Putte!T17</f>
        <v>0</v>
      </c>
      <c r="F207" s="297" t="str">
        <f>IF(Putte!AL17=0," ",SUM(H207:AG207))</f>
        <v xml:space="preserve"> </v>
      </c>
      <c r="G207" s="350"/>
      <c r="H207" s="299" t="str">
        <f>IF(Putte!C17="", "", ROUND(Putte!C17 / IF(AND(COUNT(Putte!$C17:C17) &lt;= 3, ISNUMBER($C207)), $C207, $D207) * 10, 3))</f>
        <v/>
      </c>
      <c r="I207" s="299" t="str">
        <f>IF(Putte!D17="", "", ROUND(Putte!D17 / IF(AND(COUNT(Putte!$C17:D17) &lt;= 3, ISNUMBER($C207)), $C207, $D207) * 10, 3))</f>
        <v/>
      </c>
      <c r="J207" s="299" t="str">
        <f>IF(Putte!E17="", "", ROUND(Putte!E17 / IF(AND(COUNT(Putte!$C17:E17) &lt;= 3, ISNUMBER($C207)), $C207, $D207) * 10, 3))</f>
        <v/>
      </c>
      <c r="K207" s="299" t="str">
        <f>IF(Putte!F17="", "", ROUND(Putte!F17 / IF(AND(COUNT(Putte!$C17:F17) &lt;= 3, ISNUMBER($C207)), $C207, $D207) * 10, 3))</f>
        <v/>
      </c>
      <c r="L207" s="299" t="str">
        <f>IF(Putte!G17="", "", ROUND(Putte!G17 / IF(AND(COUNT(Putte!$C17:G17) &lt;= 3, ISNUMBER($C207)), $C207, $D207) * 10, 3))</f>
        <v/>
      </c>
      <c r="M207" s="299" t="str">
        <f>IF(Putte!H17="", "", ROUND(Putte!H17 / IF(AND(COUNT(Putte!$C17:H17) &lt;= 3, ISNUMBER($C207)), $C207, $D207) * 10, 3))</f>
        <v/>
      </c>
      <c r="N207" s="299" t="str">
        <f>IF(Putte!I17="", "", ROUND(Putte!I17 / IF(AND(COUNT(Putte!$C17:I17) &lt;= 3, ISNUMBER($C207)), $C207, $D207) * 10, 3))</f>
        <v/>
      </c>
      <c r="O207" s="299" t="str">
        <f>IF(Putte!J17="", "", ROUND(Putte!J17 / IF(AND(COUNT(Putte!$C17:J17) &lt;= 3, ISNUMBER($C207)), $C207, $D207) * 10, 3))</f>
        <v/>
      </c>
      <c r="P207" s="299" t="str">
        <f>IF(Putte!K17="", "", ROUND(Putte!K17 / IF(AND(COUNT(Putte!$C17:K17) &lt;= 3, ISNUMBER($C207)), $C207, $D207) * 10, 3))</f>
        <v/>
      </c>
      <c r="Q207" s="299" t="str">
        <f>IF(Putte!L17="", "", ROUND(Putte!L17 / IF(AND(COUNT(Putte!$C17:L17) &lt;= 3, ISNUMBER($C207)), $C207, $D207) * 10, 3))</f>
        <v/>
      </c>
      <c r="R207" s="299" t="str">
        <f>IF(Putte!M17="", "", ROUND(Putte!M17 / IF(AND(COUNT(Putte!$C17:M17) &lt;= 3, ISNUMBER($C207)), $C207, $D207) * 10, 3))</f>
        <v/>
      </c>
      <c r="S207" s="299" t="str">
        <f>IF(Putte!N17="", "", ROUND(Putte!N17 / IF(AND(COUNT(Putte!$C17:N17) &lt;= 3, ISNUMBER($C207)), $C207, $D207) * 10, 3))</f>
        <v/>
      </c>
      <c r="T207" s="299" t="str">
        <f>IF(Putte!O17="", "", ROUND(Putte!O17 / IF(AND(COUNT(Putte!$C17:O17) &lt;= 3, ISNUMBER($C207)), $C207, $D207) * 10, 3))</f>
        <v/>
      </c>
      <c r="U207" s="299" t="str">
        <f>IF(Putte!U17="", "", ROUND(Putte!U17 / IF(AND(COUNT(Putte!$C17:$O17,Putte!$U17:U17) &lt;= 3, ISNUMBER($C207)), $C207, $E207) * 10, 3))</f>
        <v/>
      </c>
      <c r="V207" s="299" t="str">
        <f>IF(Putte!V17="", "", ROUND(Putte!V17 / IF(AND(COUNT(Putte!$C17:$O17,Putte!$U17:V17) &lt;= 3, ISNUMBER($C207)), $C207, $E207) * 10, 3))</f>
        <v/>
      </c>
      <c r="W207" s="299" t="str">
        <f>IF(Putte!W17="", "", ROUND(Putte!W17 / IF(AND(COUNT(Putte!$C17:$O17,Putte!$U17:W17) &lt;= 3, ISNUMBER($C207)), $C207, $E207) * 10, 3))</f>
        <v/>
      </c>
      <c r="X207" s="299" t="str">
        <f>IF(Putte!X17="", "", ROUND(Putte!X17 / IF(AND(COUNT(Putte!$C17:$O17,Putte!$U17:X17) &lt;= 3, ISNUMBER($C207)), $C207, $E207) * 10, 3))</f>
        <v/>
      </c>
      <c r="Y207" s="299" t="str">
        <f>IF(Putte!Y17="", "", ROUND(Putte!Y17 / IF(AND(COUNT(Putte!$C17:$O17,Putte!$U17:Y17) &lt;= 3, ISNUMBER($C207)), $C207, $E207) * 10, 3))</f>
        <v/>
      </c>
      <c r="Z207" s="299" t="str">
        <f>IF(Putte!Z17="", "", ROUND(Putte!Z17 / IF(AND(COUNT(Putte!$C17:$O17,Putte!$U17:Z17) &lt;= 3, ISNUMBER($C207)), $C207, $E207) * 10, 3))</f>
        <v/>
      </c>
      <c r="AA207" s="299" t="str">
        <f>IF(Putte!AA17="", "", ROUND(Putte!AA17 / IF(AND(COUNT(Putte!$C17:$O17,Putte!$U17:AA17) &lt;= 3, ISNUMBER($C207)), $C207, $E207) * 10, 3))</f>
        <v/>
      </c>
      <c r="AB207" s="299" t="str">
        <f>IF(Putte!AB17="", "", ROUND(Putte!AB17 / IF(AND(COUNT(Putte!$C17:$O17,Putte!$U17:AB17) &lt;= 3, ISNUMBER($C207)), $C207, $E207) * 10, 3))</f>
        <v/>
      </c>
      <c r="AC207" s="299" t="str">
        <f>IF(Putte!AC17="", "", ROUND(Putte!AC17 / IF(AND(COUNT(Putte!$C17:$O17,Putte!$U17:AC17) &lt;= 3, ISNUMBER($C207)), $C207, $E207) * 10, 3))</f>
        <v/>
      </c>
      <c r="AD207" s="299" t="str">
        <f>IF(Putte!AD17="", "", ROUND(Putte!AD17 / IF(AND(COUNT(Putte!$C17:$O17,Putte!$U17:AD17) &lt;= 3, ISNUMBER($C207)), $C207, $E207) * 10, 3))</f>
        <v/>
      </c>
      <c r="AE207" s="299" t="str">
        <f>IF(Putte!AE17="", "", ROUND(Putte!AE17 / IF(AND(COUNT(Putte!$C17:$O17,Putte!$U17:AE17) &lt;= 3, ISNUMBER($C207)), $C207, $E207) * 10, 3))</f>
        <v/>
      </c>
      <c r="AF207" s="299" t="str">
        <f>IF(Putte!AF17="", "", ROUND(Putte!AF17 / IF(AND(COUNT(Putte!$C17:$O17,Putte!$U17:AF17) &lt;= 3, ISNUMBER($C207)), $C207, $E207) * 10, 3))</f>
        <v/>
      </c>
      <c r="AG207" s="299" t="str">
        <f>IF(Putte!AG17="", "", ROUND(Putte!AG17 / IF(AND(COUNT(Putte!$C17:$O17,Putte!$U17:AG17) &lt;= 3, ISNUMBER($C207)), $C207, $E207) * 10, 3))</f>
        <v/>
      </c>
      <c r="AH207" s="388"/>
    </row>
    <row r="208" spans="1:34" ht="16.95" customHeight="1">
      <c r="A208" s="402" t="str">
        <f>IF(Putte!AM18=0, "", Putte!AM18)</f>
        <v/>
      </c>
      <c r="B208" s="304">
        <f>Putte!A18</f>
        <v>0</v>
      </c>
      <c r="C208" s="304" t="str">
        <f t="shared" si="20"/>
        <v/>
      </c>
      <c r="D208" s="304">
        <f>Putte!B18</f>
        <v>0</v>
      </c>
      <c r="E208" s="304">
        <f>Putte!T18</f>
        <v>0</v>
      </c>
      <c r="F208" s="297" t="str">
        <f>IF(Putte!AL18=0," ",SUM(H208:AG208))</f>
        <v xml:space="preserve"> </v>
      </c>
      <c r="G208" s="350"/>
      <c r="H208" s="299" t="str">
        <f>IF(Putte!C18="", "", ROUND(Putte!C18 / IF(AND(COUNT(Putte!$C18:C18) &lt;= 3, ISNUMBER($C208)), $C208, $D208) * 10, 3))</f>
        <v/>
      </c>
      <c r="I208" s="299" t="str">
        <f>IF(Putte!D18="", "", ROUND(Putte!D18 / IF(AND(COUNT(Putte!$C18:D18) &lt;= 3, ISNUMBER($C208)), $C208, $D208) * 10, 3))</f>
        <v/>
      </c>
      <c r="J208" s="299" t="str">
        <f>IF(Putte!E18="", "", ROUND(Putte!E18 / IF(AND(COUNT(Putte!$C18:E18) &lt;= 3, ISNUMBER($C208)), $C208, $D208) * 10, 3))</f>
        <v/>
      </c>
      <c r="K208" s="299" t="str">
        <f>IF(Putte!F18="", "", ROUND(Putte!F18 / IF(AND(COUNT(Putte!$C18:F18) &lt;= 3, ISNUMBER($C208)), $C208, $D208) * 10, 3))</f>
        <v/>
      </c>
      <c r="L208" s="299" t="str">
        <f>IF(Putte!G18="", "", ROUND(Putte!G18 / IF(AND(COUNT(Putte!$C18:G18) &lt;= 3, ISNUMBER($C208)), $C208, $D208) * 10, 3))</f>
        <v/>
      </c>
      <c r="M208" s="299" t="str">
        <f>IF(Putte!H18="", "", ROUND(Putte!H18 / IF(AND(COUNT(Putte!$C18:H18) &lt;= 3, ISNUMBER($C208)), $C208, $D208) * 10, 3))</f>
        <v/>
      </c>
      <c r="N208" s="299" t="str">
        <f>IF(Putte!I18="", "", ROUND(Putte!I18 / IF(AND(COUNT(Putte!$C18:I18) &lt;= 3, ISNUMBER($C208)), $C208, $D208) * 10, 3))</f>
        <v/>
      </c>
      <c r="O208" s="299" t="str">
        <f>IF(Putte!J18="", "", ROUND(Putte!J18 / IF(AND(COUNT(Putte!$C18:J18) &lt;= 3, ISNUMBER($C208)), $C208, $D208) * 10, 3))</f>
        <v/>
      </c>
      <c r="P208" s="299" t="str">
        <f>IF(Putte!K18="", "", ROUND(Putte!K18 / IF(AND(COUNT(Putte!$C18:K18) &lt;= 3, ISNUMBER($C208)), $C208, $D208) * 10, 3))</f>
        <v/>
      </c>
      <c r="Q208" s="299" t="str">
        <f>IF(Putte!L18="", "", ROUND(Putte!L18 / IF(AND(COUNT(Putte!$C18:L18) &lt;= 3, ISNUMBER($C208)), $C208, $D208) * 10, 3))</f>
        <v/>
      </c>
      <c r="R208" s="299" t="str">
        <f>IF(Putte!M18="", "", ROUND(Putte!M18 / IF(AND(COUNT(Putte!$C18:M18) &lt;= 3, ISNUMBER($C208)), $C208, $D208) * 10, 3))</f>
        <v/>
      </c>
      <c r="S208" s="299" t="str">
        <f>IF(Putte!N18="", "", ROUND(Putte!N18 / IF(AND(COUNT(Putte!$C18:N18) &lt;= 3, ISNUMBER($C208)), $C208, $D208) * 10, 3))</f>
        <v/>
      </c>
      <c r="T208" s="299" t="str">
        <f>IF(Putte!O18="", "", ROUND(Putte!O18 / IF(AND(COUNT(Putte!$C18:O18) &lt;= 3, ISNUMBER($C208)), $C208, $D208) * 10, 3))</f>
        <v/>
      </c>
      <c r="U208" s="299" t="str">
        <f>IF(Putte!U18="", "", ROUND(Putte!U18 / IF(AND(COUNT(Putte!$C18:$O18,Putte!$U18:U18) &lt;= 3, ISNUMBER($C208)), $C208, $E208) * 10, 3))</f>
        <v/>
      </c>
      <c r="V208" s="299" t="str">
        <f>IF(Putte!V18="", "", ROUND(Putte!V18 / IF(AND(COUNT(Putte!$C18:$O18,Putte!$U18:V18) &lt;= 3, ISNUMBER($C208)), $C208, $E208) * 10, 3))</f>
        <v/>
      </c>
      <c r="W208" s="299" t="str">
        <f>IF(Putte!W18="", "", ROUND(Putte!W18 / IF(AND(COUNT(Putte!$C18:$O18,Putte!$U18:W18) &lt;= 3, ISNUMBER($C208)), $C208, $E208) * 10, 3))</f>
        <v/>
      </c>
      <c r="X208" s="299" t="str">
        <f>IF(Putte!X18="", "", ROUND(Putte!X18 / IF(AND(COUNT(Putte!$C18:$O18,Putte!$U18:X18) &lt;= 3, ISNUMBER($C208)), $C208, $E208) * 10, 3))</f>
        <v/>
      </c>
      <c r="Y208" s="299" t="str">
        <f>IF(Putte!Y18="", "", ROUND(Putte!Y18 / IF(AND(COUNT(Putte!$C18:$O18,Putte!$U18:Y18) &lt;= 3, ISNUMBER($C208)), $C208, $E208) * 10, 3))</f>
        <v/>
      </c>
      <c r="Z208" s="299" t="str">
        <f>IF(Putte!Z18="", "", ROUND(Putte!Z18 / IF(AND(COUNT(Putte!$C18:$O18,Putte!$U18:Z18) &lt;= 3, ISNUMBER($C208)), $C208, $E208) * 10, 3))</f>
        <v/>
      </c>
      <c r="AA208" s="299" t="str">
        <f>IF(Putte!AA18="", "", ROUND(Putte!AA18 / IF(AND(COUNT(Putte!$C18:$O18,Putte!$U18:AA18) &lt;= 3, ISNUMBER($C208)), $C208, $E208) * 10, 3))</f>
        <v/>
      </c>
      <c r="AB208" s="299" t="str">
        <f>IF(Putte!AB18="", "", ROUND(Putte!AB18 / IF(AND(COUNT(Putte!$C18:$O18,Putte!$U18:AB18) &lt;= 3, ISNUMBER($C208)), $C208, $E208) * 10, 3))</f>
        <v/>
      </c>
      <c r="AC208" s="299" t="str">
        <f>IF(Putte!AC18="", "", ROUND(Putte!AC18 / IF(AND(COUNT(Putte!$C18:$O18,Putte!$U18:AC18) &lt;= 3, ISNUMBER($C208)), $C208, $E208) * 10, 3))</f>
        <v/>
      </c>
      <c r="AD208" s="299" t="str">
        <f>IF(Putte!AD18="", "", ROUND(Putte!AD18 / IF(AND(COUNT(Putte!$C18:$O18,Putte!$U18:AD18) &lt;= 3, ISNUMBER($C208)), $C208, $E208) * 10, 3))</f>
        <v/>
      </c>
      <c r="AE208" s="299" t="str">
        <f>IF(Putte!AE18="", "", ROUND(Putte!AE18 / IF(AND(COUNT(Putte!$C18:$O18,Putte!$U18:AE18) &lt;= 3, ISNUMBER($C208)), $C208, $E208) * 10, 3))</f>
        <v/>
      </c>
      <c r="AF208" s="299" t="str">
        <f>IF(Putte!AF18="", "", ROUND(Putte!AF18 / IF(AND(COUNT(Putte!$C18:$O18,Putte!$U18:AF18) &lt;= 3, ISNUMBER($C208)), $C208, $E208) * 10, 3))</f>
        <v/>
      </c>
      <c r="AG208" s="299" t="str">
        <f>IF(Putte!AG18="", "", ROUND(Putte!AG18 / IF(AND(COUNT(Putte!$C18:$O18,Putte!$U18:AG18) &lt;= 3, ISNUMBER($C208)), $C208, $E208) * 10, 3))</f>
        <v/>
      </c>
      <c r="AH208" s="388"/>
    </row>
    <row r="209" spans="1:34" ht="20.399999999999999" customHeight="1">
      <c r="A209" s="352"/>
      <c r="B209" s="329"/>
      <c r="C209" s="329"/>
      <c r="D209" s="329"/>
      <c r="E209" s="329"/>
      <c r="F209" s="380" t="str">
        <f>B193</f>
        <v>Sen. PUTTE</v>
      </c>
      <c r="G209" s="354"/>
      <c r="H209" s="311">
        <f t="shared" ref="H209:AG209" si="21">IF(SUM(H194:H208)=0, "", SUM(H194:H208))</f>
        <v>61.101999999999997</v>
      </c>
      <c r="I209" s="311">
        <f t="shared" si="21"/>
        <v>69.408000000000001</v>
      </c>
      <c r="J209" s="311">
        <f t="shared" si="21"/>
        <v>52.384999999999998</v>
      </c>
      <c r="K209" s="311">
        <f t="shared" si="21"/>
        <v>44.466999999999999</v>
      </c>
      <c r="L209" s="311">
        <f t="shared" si="21"/>
        <v>58.32</v>
      </c>
      <c r="M209" s="311">
        <f t="shared" si="21"/>
        <v>57.32800000000001</v>
      </c>
      <c r="N209" s="311">
        <f t="shared" si="21"/>
        <v>66.340999999999994</v>
      </c>
      <c r="O209" s="311">
        <f t="shared" si="21"/>
        <v>50.435000000000002</v>
      </c>
      <c r="P209" s="311" t="str">
        <f t="shared" si="21"/>
        <v/>
      </c>
      <c r="Q209" s="311" t="str">
        <f t="shared" si="21"/>
        <v/>
      </c>
      <c r="R209" s="311" t="str">
        <f t="shared" si="21"/>
        <v/>
      </c>
      <c r="S209" s="311" t="str">
        <f t="shared" si="21"/>
        <v/>
      </c>
      <c r="T209" s="311" t="str">
        <f t="shared" si="21"/>
        <v/>
      </c>
      <c r="U209" s="311" t="str">
        <f t="shared" si="21"/>
        <v/>
      </c>
      <c r="V209" s="311" t="str">
        <f t="shared" si="21"/>
        <v/>
      </c>
      <c r="W209" s="311" t="str">
        <f t="shared" si="21"/>
        <v/>
      </c>
      <c r="X209" s="311" t="str">
        <f t="shared" si="21"/>
        <v/>
      </c>
      <c r="Y209" s="311" t="str">
        <f t="shared" si="21"/>
        <v/>
      </c>
      <c r="Z209" s="311" t="str">
        <f t="shared" si="21"/>
        <v/>
      </c>
      <c r="AA209" s="311" t="str">
        <f t="shared" si="21"/>
        <v/>
      </c>
      <c r="AB209" s="311" t="str">
        <f t="shared" si="21"/>
        <v/>
      </c>
      <c r="AC209" s="311" t="str">
        <f t="shared" si="21"/>
        <v/>
      </c>
      <c r="AD209" s="311" t="str">
        <f t="shared" si="21"/>
        <v/>
      </c>
      <c r="AE209" s="311" t="str">
        <f t="shared" si="21"/>
        <v/>
      </c>
      <c r="AF209" s="311" t="str">
        <f t="shared" si="21"/>
        <v/>
      </c>
      <c r="AG209" s="311" t="str">
        <f t="shared" si="21"/>
        <v/>
      </c>
      <c r="AH209" s="388"/>
    </row>
    <row r="210" spans="1:34" s="187" customFormat="1" ht="16.95" customHeight="1">
      <c r="A210" s="355"/>
      <c r="B210" s="314">
        <f>ROWS(B194:B208)</f>
        <v>15</v>
      </c>
      <c r="C210" s="403"/>
      <c r="D210" s="403"/>
      <c r="E210" s="403"/>
      <c r="F210" s="316">
        <f>SUM(F194:F208)</f>
        <v>459.78600000000006</v>
      </c>
      <c r="G210" s="357" t="str">
        <f>B193</f>
        <v>Sen. PUTTE</v>
      </c>
      <c r="H210" s="318">
        <f>IF(SUM(H194:H208)=0, "", SUM(H194:H208))</f>
        <v>61.101999999999997</v>
      </c>
      <c r="I210" s="318">
        <f>IF(I209="", "", ROUND(SUM($H209:I209), 3))</f>
        <v>130.51</v>
      </c>
      <c r="J210" s="318">
        <f>IF(J209="", "", ROUND(SUM($H209:J209), 3))</f>
        <v>182.89500000000001</v>
      </c>
      <c r="K210" s="318">
        <f>IF(K209="", "", ROUND(SUM($H209:K209), 3))</f>
        <v>227.36199999999999</v>
      </c>
      <c r="L210" s="318">
        <f>IF(L209="", "", ROUND(SUM($H209:L209), 3))</f>
        <v>285.68200000000002</v>
      </c>
      <c r="M210" s="318">
        <f>IF(M209="", "", ROUND(SUM($H209:M209), 3))</f>
        <v>343.01</v>
      </c>
      <c r="N210" s="318">
        <f>IF(N209="", "", ROUND(SUM($H209:N209), 3))</f>
        <v>409.351</v>
      </c>
      <c r="O210" s="318">
        <f>IF(O209="", "", ROUND(SUM($H209:O209), 3))</f>
        <v>459.786</v>
      </c>
      <c r="P210" s="318" t="str">
        <f>IF(P209="", "", ROUND(SUM($H209:P209), 3))</f>
        <v/>
      </c>
      <c r="Q210" s="318" t="str">
        <f>IF(Q209="", "", ROUND(SUM($H209:Q209), 3))</f>
        <v/>
      </c>
      <c r="R210" s="318" t="str">
        <f>IF(R209="", "", ROUND(SUM($H209:R209), 3))</f>
        <v/>
      </c>
      <c r="S210" s="318" t="str">
        <f>IF(S209="", "", ROUND(SUM($H209:S209), 3))</f>
        <v/>
      </c>
      <c r="T210" s="318" t="str">
        <f>IF(T209="", "", ROUND(SUM($H209:T209), 3))</f>
        <v/>
      </c>
      <c r="U210" s="318" t="str">
        <f>IF(U209="", "", ROUND(SUM($H209:U209), 3))</f>
        <v/>
      </c>
      <c r="V210" s="318" t="str">
        <f>IF(V209="", "", ROUND(SUM($H209:V209), 3))</f>
        <v/>
      </c>
      <c r="W210" s="318" t="str">
        <f>IF(W209="", "", ROUND(SUM($H209:W209), 3))</f>
        <v/>
      </c>
      <c r="X210" s="318" t="str">
        <f>IF(X209="", "", ROUND(SUM($H209:X209), 3))</f>
        <v/>
      </c>
      <c r="Y210" s="318" t="str">
        <f>IF(Y209="", "", ROUND(SUM($H209:Y209), 3))</f>
        <v/>
      </c>
      <c r="Z210" s="318" t="str">
        <f>IF(Z209="", "", ROUND(SUM($H209:Z209), 3))</f>
        <v/>
      </c>
      <c r="AA210" s="318" t="str">
        <f>IF(AA209="", "", ROUND(SUM($H209:AA209), 3))</f>
        <v/>
      </c>
      <c r="AB210" s="318" t="str">
        <f>IF(AB209="", "", ROUND(SUM($H209:AB209), 3))</f>
        <v/>
      </c>
      <c r="AC210" s="318" t="str">
        <f>IF(AC209="", "", ROUND(SUM($H209:AC209), 3))</f>
        <v/>
      </c>
      <c r="AD210" s="318" t="str">
        <f>IF(AD209="", "", ROUND(SUM($H209:AD209), 3))</f>
        <v/>
      </c>
      <c r="AE210" s="318" t="str">
        <f>IF(AE209="", "", ROUND(SUM($H209:AE209), 3))</f>
        <v/>
      </c>
      <c r="AF210" s="318" t="str">
        <f>IF(AF209="", "", ROUND(SUM($H209:AF209), 3))</f>
        <v/>
      </c>
      <c r="AG210" s="318" t="str">
        <f>IF(AG209="", "", ROUND(SUM($H209:AG209), 3))</f>
        <v/>
      </c>
      <c r="AH210" s="344"/>
    </row>
    <row r="211" spans="1:34" ht="25.2" customHeight="1">
      <c r="A211" s="352"/>
      <c r="B211" s="329"/>
      <c r="C211" s="329"/>
      <c r="D211" s="329"/>
      <c r="E211" s="329"/>
      <c r="F211" s="359"/>
      <c r="G211" s="350"/>
      <c r="H211" s="389"/>
      <c r="I211" s="389"/>
      <c r="J211" s="389"/>
      <c r="K211" s="389"/>
      <c r="L211" s="389"/>
      <c r="M211" s="389"/>
      <c r="N211" s="389"/>
      <c r="O211" s="389"/>
      <c r="P211" s="389"/>
      <c r="Q211" s="389"/>
      <c r="R211" s="389"/>
      <c r="S211" s="389"/>
      <c r="T211" s="389"/>
      <c r="U211" s="389"/>
      <c r="V211" s="389"/>
      <c r="W211" s="389"/>
      <c r="X211" s="389"/>
      <c r="Y211" s="389"/>
      <c r="Z211" s="389"/>
      <c r="AA211" s="389"/>
      <c r="AB211" s="389"/>
      <c r="AC211" s="389"/>
      <c r="AD211" s="389"/>
      <c r="AE211" s="389"/>
      <c r="AF211" s="389"/>
      <c r="AG211" s="389"/>
      <c r="AH211" s="388"/>
    </row>
    <row r="212" spans="1:34" s="327" customFormat="1" ht="19.95" customHeight="1">
      <c r="A212" s="345"/>
      <c r="B212" s="321" t="s">
        <v>33</v>
      </c>
      <c r="C212" s="322"/>
      <c r="D212" s="322"/>
      <c r="E212" s="322"/>
      <c r="F212" s="347"/>
      <c r="G212" s="348"/>
      <c r="H212" s="292">
        <v>1</v>
      </c>
      <c r="I212" s="292">
        <v>2</v>
      </c>
      <c r="J212" s="292">
        <v>3</v>
      </c>
      <c r="K212" s="292">
        <v>4</v>
      </c>
      <c r="L212" s="292">
        <v>5</v>
      </c>
      <c r="M212" s="292">
        <v>6</v>
      </c>
      <c r="N212" s="292">
        <v>7</v>
      </c>
      <c r="O212" s="292">
        <v>8</v>
      </c>
      <c r="P212" s="292">
        <v>9</v>
      </c>
      <c r="Q212" s="292">
        <v>10</v>
      </c>
      <c r="R212" s="292">
        <v>11</v>
      </c>
      <c r="S212" s="292">
        <v>12</v>
      </c>
      <c r="T212" s="292">
        <v>13</v>
      </c>
      <c r="U212" s="292">
        <v>14</v>
      </c>
      <c r="V212" s="292">
        <v>15</v>
      </c>
      <c r="W212" s="292">
        <v>16</v>
      </c>
      <c r="X212" s="292">
        <v>17</v>
      </c>
      <c r="Y212" s="292">
        <v>18</v>
      </c>
      <c r="Z212" s="292">
        <v>19</v>
      </c>
      <c r="AA212" s="292">
        <v>20</v>
      </c>
      <c r="AB212" s="292">
        <v>21</v>
      </c>
      <c r="AC212" s="292">
        <v>22</v>
      </c>
      <c r="AD212" s="292">
        <v>23</v>
      </c>
      <c r="AE212" s="292">
        <v>24</v>
      </c>
      <c r="AF212" s="292">
        <v>25</v>
      </c>
      <c r="AG212" s="292">
        <v>26</v>
      </c>
      <c r="AH212" s="404"/>
    </row>
    <row r="213" spans="1:34" ht="16.95" customHeight="1">
      <c r="A213" s="328">
        <f>IF(Wildert1!AM4=0, "", Wildert1!AM4)</f>
        <v>4</v>
      </c>
      <c r="B213" s="329" t="str">
        <f>Wildert1!A4</f>
        <v>Adriaansen Jan</v>
      </c>
      <c r="C213" s="330" t="str">
        <f t="shared" ref="C213:C227" si="22">IFERROR(VALUE(MID($B213, SEARCH("[NS ", $B213)+4, 2)), "")</f>
        <v/>
      </c>
      <c r="D213" s="294">
        <f>Wildert1!B4</f>
        <v>16</v>
      </c>
      <c r="E213" s="294">
        <f>Wildert1!T4</f>
        <v>16</v>
      </c>
      <c r="F213" s="405">
        <f>IF(Wildert1!AL4=0," ",SUM(H213:AG213))</f>
        <v>57.5</v>
      </c>
      <c r="G213" s="350"/>
      <c r="H213" s="299">
        <f>IF(Wildert1!C4="", "", ROUND(Wildert1!C4 / IF(AND(COUNT(Wildert1!$C4:C4) &lt;= 3, ISNUMBER($C213)), $C213, $D213) * 10, 3))</f>
        <v>15.625</v>
      </c>
      <c r="I213" s="299" t="str">
        <f>IF(Wildert1!D4="", "", ROUND(Wildert1!D4 / IF(AND(COUNT(Wildert1!$C4:D4) &lt;= 3, ISNUMBER($C213)), $C213, $D213) * 10, 3))</f>
        <v/>
      </c>
      <c r="J213" s="299" t="str">
        <f>IF(Wildert1!E4="", "", ROUND(Wildert1!E4 / IF(AND(COUNT(Wildert1!$C4:E4) &lt;= 3, ISNUMBER($C213)), $C213, $D213) * 10, 3))</f>
        <v/>
      </c>
      <c r="K213" s="299">
        <f>IF(Wildert1!F4="", "", ROUND(Wildert1!F4 / IF(AND(COUNT(Wildert1!$C4:F4) &lt;= 3, ISNUMBER($C213)), $C213, $D213) * 10, 3))</f>
        <v>14.375</v>
      </c>
      <c r="L213" s="299" t="str">
        <f>IF(Wildert1!G4="", "", ROUND(Wildert1!G4 / IF(AND(COUNT(Wildert1!$C4:G4) &lt;= 3, ISNUMBER($C213)), $C213, $D213) * 10, 3))</f>
        <v/>
      </c>
      <c r="M213" s="299">
        <f>IF(Wildert1!H4="", "", ROUND(Wildert1!H4 / IF(AND(COUNT(Wildert1!$C4:H4) &lt;= 3, ISNUMBER($C213)), $C213, $D213) * 10, 3))</f>
        <v>15.625</v>
      </c>
      <c r="N213" s="299" t="str">
        <f>IF(Wildert1!I4="", "", ROUND(Wildert1!I4 / IF(AND(COUNT(Wildert1!$C4:I4) &lt;= 3, ISNUMBER($C213)), $C213, $D213) * 10, 3))</f>
        <v/>
      </c>
      <c r="O213" s="299">
        <f>IF(Wildert1!J4="", "", ROUND(Wildert1!J4 / IF(AND(COUNT(Wildert1!$C4:J4) &lt;= 3, ISNUMBER($C213)), $C213, $D213) * 10, 3))</f>
        <v>11.875</v>
      </c>
      <c r="P213" s="299" t="str">
        <f>IF(Wildert1!K4="", "", ROUND(Wildert1!K4 / IF(AND(COUNT(Wildert1!$C4:K4) &lt;= 3, ISNUMBER($C213)), $C213, $D213) * 10, 3))</f>
        <v/>
      </c>
      <c r="Q213" s="299" t="str">
        <f>IF(Wildert1!L4="", "", ROUND(Wildert1!L4 / IF(AND(COUNT(Wildert1!$C4:L4) &lt;= 3, ISNUMBER($C213)), $C213, $D213) * 10, 3))</f>
        <v/>
      </c>
      <c r="R213" s="299" t="str">
        <f>IF(Wildert1!M4="", "", ROUND(Wildert1!M4 / IF(AND(COUNT(Wildert1!$C4:M4) &lt;= 3, ISNUMBER($C213)), $C213, $D213) * 10, 3))</f>
        <v/>
      </c>
      <c r="S213" s="299" t="str">
        <f>IF(Wildert1!N4="", "", ROUND(Wildert1!N4 / IF(AND(COUNT(Wildert1!$C4:N4) &lt;= 3, ISNUMBER($C213)), $C213, $D213) * 10, 3))</f>
        <v/>
      </c>
      <c r="T213" s="299" t="str">
        <f>IF(Wildert1!O4="", "", ROUND(Wildert1!O4 / IF(AND(COUNT(Wildert1!$C4:O4) &lt;= 3, ISNUMBER($C213)), $C213, $D213) * 10, 3))</f>
        <v/>
      </c>
      <c r="U213" s="299" t="str">
        <f>IF(Wildert1!U4="", "", ROUND(Wildert1!U4 / IF(AND(COUNT(Wildert1!$C4:$O4,Wildert1!$U4:U4) &lt;= 3, ISNUMBER($C213)), $C213, $E213) * 10, 3))</f>
        <v/>
      </c>
      <c r="V213" s="299" t="str">
        <f>IF(Wildert1!V4="", "", ROUND(Wildert1!V4 / IF(AND(COUNT(Wildert1!$C4:$O4,Wildert1!$U4:V4) &lt;= 3, ISNUMBER($C213)), $C213, $E213) * 10, 3))</f>
        <v/>
      </c>
      <c r="W213" s="299" t="str">
        <f>IF(Wildert1!W4="", "", ROUND(Wildert1!W4 / IF(AND(COUNT(Wildert1!$C4:$O4,Wildert1!$U4:W4) &lt;= 3, ISNUMBER($C213)), $C213, $E213) * 10, 3))</f>
        <v/>
      </c>
      <c r="X213" s="299" t="str">
        <f>IF(Wildert1!X4="", "", ROUND(Wildert1!X4 / IF(AND(COUNT(Wildert1!$C4:$O4,Wildert1!$U4:X4) &lt;= 3, ISNUMBER($C213)), $C213, $E213) * 10, 3))</f>
        <v/>
      </c>
      <c r="Y213" s="299" t="str">
        <f>IF(Wildert1!Y4="", "", ROUND(Wildert1!Y4 / IF(AND(COUNT(Wildert1!$C4:$O4,Wildert1!$U4:Y4) &lt;= 3, ISNUMBER($C213)), $C213, $E213) * 10, 3))</f>
        <v/>
      </c>
      <c r="Z213" s="299" t="str">
        <f>IF(Wildert1!Z4="", "", ROUND(Wildert1!Z4 / IF(AND(COUNT(Wildert1!$C4:$O4,Wildert1!$U4:Z4) &lt;= 3, ISNUMBER($C213)), $C213, $E213) * 10, 3))</f>
        <v/>
      </c>
      <c r="AA213" s="299" t="str">
        <f>IF(Wildert1!AA4="", "", ROUND(Wildert1!AA4 / IF(AND(COUNT(Wildert1!$C4:$O4,Wildert1!$U4:AA4) &lt;= 3, ISNUMBER($C213)), $C213, $E213) * 10, 3))</f>
        <v/>
      </c>
      <c r="AB213" s="299" t="str">
        <f>IF(Wildert1!AB4="", "", ROUND(Wildert1!AB4 / IF(AND(COUNT(Wildert1!$C4:$O4,Wildert1!$U4:AB4) &lt;= 3, ISNUMBER($C213)), $C213, $E213) * 10, 3))</f>
        <v/>
      </c>
      <c r="AC213" s="299" t="str">
        <f>IF(Wildert1!AC4="", "", ROUND(Wildert1!AC4 / IF(AND(COUNT(Wildert1!$C4:$O4,Wildert1!$U4:AC4) &lt;= 3, ISNUMBER($C213)), $C213, $E213) * 10, 3))</f>
        <v/>
      </c>
      <c r="AD213" s="299" t="str">
        <f>IF(Wildert1!AD4="", "", ROUND(Wildert1!AD4 / IF(AND(COUNT(Wildert1!$C4:$O4,Wildert1!$U4:AD4) &lt;= 3, ISNUMBER($C213)), $C213, $E213) * 10, 3))</f>
        <v/>
      </c>
      <c r="AE213" s="299" t="str">
        <f>IF(Wildert1!AE4="", "", ROUND(Wildert1!AE4 / IF(AND(COUNT(Wildert1!$C4:$O4,Wildert1!$U4:AE4) &lt;= 3, ISNUMBER($C213)), $C213, $E213) * 10, 3))</f>
        <v/>
      </c>
      <c r="AF213" s="299" t="str">
        <f>IF(Wildert1!AF4="", "", ROUND(Wildert1!AF4 / IF(AND(COUNT(Wildert1!$C4:$O4,Wildert1!$U4:AF4) &lt;= 3, ISNUMBER($C213)), $C213, $E213) * 10, 3))</f>
        <v/>
      </c>
      <c r="AG213" s="299" t="str">
        <f>IF(Wildert1!AG4="", "", ROUND(Wildert1!AG4 / IF(AND(COUNT(Wildert1!$C4:$O4,Wildert1!$U4:AG4) &lt;= 3, ISNUMBER($C213)), $C213, $E213) * 10, 3))</f>
        <v/>
      </c>
      <c r="AH213" s="388"/>
    </row>
    <row r="214" spans="1:34" ht="16.95" customHeight="1">
      <c r="A214" s="328">
        <f>IF(Wildert1!AM5=0, "", Wildert1!AM5)</f>
        <v>6</v>
      </c>
      <c r="B214" s="329" t="str">
        <f>Wildert1!A5</f>
        <v>Brouwers Adri</v>
      </c>
      <c r="C214" s="330" t="str">
        <f t="shared" si="22"/>
        <v/>
      </c>
      <c r="D214" s="294">
        <f>Wildert1!B5</f>
        <v>37</v>
      </c>
      <c r="E214" s="294">
        <f>Wildert1!T5</f>
        <v>37</v>
      </c>
      <c r="F214" s="405">
        <f>IF(Wildert1!AL5=0," ",SUM(H214:AG214))</f>
        <v>52.974000000000004</v>
      </c>
      <c r="G214" s="350"/>
      <c r="H214" s="299">
        <f>IF(Wildert1!C5="", "", ROUND(Wildert1!C5 / IF(AND(COUNT(Wildert1!$C5:C5) &lt;= 3, ISNUMBER($C214)), $C214, $D214) * 10, 3))</f>
        <v>7.5679999999999996</v>
      </c>
      <c r="I214" s="299" t="str">
        <f>IF(Wildert1!D5="", "", ROUND(Wildert1!D5 / IF(AND(COUNT(Wildert1!$C5:D5) &lt;= 3, ISNUMBER($C214)), $C214, $D214) * 10, 3))</f>
        <v/>
      </c>
      <c r="J214" s="299">
        <f>IF(Wildert1!E5="", "", ROUND(Wildert1!E5 / IF(AND(COUNT(Wildert1!$C5:E5) &lt;= 3, ISNUMBER($C214)), $C214, $D214) * 10, 3))</f>
        <v>10.541</v>
      </c>
      <c r="K214" s="299">
        <f>IF(Wildert1!F5="", "", ROUND(Wildert1!F5 / IF(AND(COUNT(Wildert1!$C5:F5) &lt;= 3, ISNUMBER($C214)), $C214, $D214) * 10, 3))</f>
        <v>8.9190000000000005</v>
      </c>
      <c r="L214" s="299">
        <f>IF(Wildert1!G5="", "", ROUND(Wildert1!G5 / IF(AND(COUNT(Wildert1!$C5:G5) &lt;= 3, ISNUMBER($C214)), $C214, $D214) * 10, 3))</f>
        <v>5.1349999999999998</v>
      </c>
      <c r="M214" s="299">
        <f>IF(Wildert1!H5="", "", ROUND(Wildert1!H5 / IF(AND(COUNT(Wildert1!$C5:H5) &lt;= 3, ISNUMBER($C214)), $C214, $D214) * 10, 3))</f>
        <v>11.622</v>
      </c>
      <c r="N214" s="299" t="str">
        <f>IF(Wildert1!I5="", "", ROUND(Wildert1!I5 / IF(AND(COUNT(Wildert1!$C5:I5) &lt;= 3, ISNUMBER($C214)), $C214, $D214) * 10, 3))</f>
        <v/>
      </c>
      <c r="O214" s="299">
        <f>IF(Wildert1!J5="", "", ROUND(Wildert1!J5 / IF(AND(COUNT(Wildert1!$C5:J5) &lt;= 3, ISNUMBER($C214)), $C214, $D214) * 10, 3))</f>
        <v>9.1890000000000001</v>
      </c>
      <c r="P214" s="299" t="str">
        <f>IF(Wildert1!K5="", "", ROUND(Wildert1!K5 / IF(AND(COUNT(Wildert1!$C5:K5) &lt;= 3, ISNUMBER($C214)), $C214, $D214) * 10, 3))</f>
        <v/>
      </c>
      <c r="Q214" s="299" t="str">
        <f>IF(Wildert1!L5="", "", ROUND(Wildert1!L5 / IF(AND(COUNT(Wildert1!$C5:L5) &lt;= 3, ISNUMBER($C214)), $C214, $D214) * 10, 3))</f>
        <v/>
      </c>
      <c r="R214" s="299" t="str">
        <f>IF(Wildert1!M5="", "", ROUND(Wildert1!M5 / IF(AND(COUNT(Wildert1!$C5:M5) &lt;= 3, ISNUMBER($C214)), $C214, $D214) * 10, 3))</f>
        <v/>
      </c>
      <c r="S214" s="299" t="str">
        <f>IF(Wildert1!N5="", "", ROUND(Wildert1!N5 / IF(AND(COUNT(Wildert1!$C5:N5) &lt;= 3, ISNUMBER($C214)), $C214, $D214) * 10, 3))</f>
        <v/>
      </c>
      <c r="T214" s="299" t="str">
        <f>IF(Wildert1!O5="", "", ROUND(Wildert1!O5 / IF(AND(COUNT(Wildert1!$C5:O5) &lt;= 3, ISNUMBER($C214)), $C214, $D214) * 10, 3))</f>
        <v/>
      </c>
      <c r="U214" s="299" t="str">
        <f>IF(Wildert1!U5="", "", ROUND(Wildert1!U5 / IF(AND(COUNT(Wildert1!$C5:$O5,Wildert1!$U5:U5) &lt;= 3, ISNUMBER($C214)), $C214, $E214) * 10, 3))</f>
        <v/>
      </c>
      <c r="V214" s="299" t="str">
        <f>IF(Wildert1!V5="", "", ROUND(Wildert1!V5 / IF(AND(COUNT(Wildert1!$C5:$O5,Wildert1!$U5:V5) &lt;= 3, ISNUMBER($C214)), $C214, $E214) * 10, 3))</f>
        <v/>
      </c>
      <c r="W214" s="299" t="str">
        <f>IF(Wildert1!W5="", "", ROUND(Wildert1!W5 / IF(AND(COUNT(Wildert1!$C5:$O5,Wildert1!$U5:W5) &lt;= 3, ISNUMBER($C214)), $C214, $E214) * 10, 3))</f>
        <v/>
      </c>
      <c r="X214" s="299" t="str">
        <f>IF(Wildert1!X5="", "", ROUND(Wildert1!X5 / IF(AND(COUNT(Wildert1!$C5:$O5,Wildert1!$U5:X5) &lt;= 3, ISNUMBER($C214)), $C214, $E214) * 10, 3))</f>
        <v/>
      </c>
      <c r="Y214" s="299" t="str">
        <f>IF(Wildert1!Y5="", "", ROUND(Wildert1!Y5 / IF(AND(COUNT(Wildert1!$C5:$O5,Wildert1!$U5:Y5) &lt;= 3, ISNUMBER($C214)), $C214, $E214) * 10, 3))</f>
        <v/>
      </c>
      <c r="Z214" s="299" t="str">
        <f>IF(Wildert1!Z5="", "", ROUND(Wildert1!Z5 / IF(AND(COUNT(Wildert1!$C5:$O5,Wildert1!$U5:Z5) &lt;= 3, ISNUMBER($C214)), $C214, $E214) * 10, 3))</f>
        <v/>
      </c>
      <c r="AA214" s="299" t="str">
        <f>IF(Wildert1!AA5="", "", ROUND(Wildert1!AA5 / IF(AND(COUNT(Wildert1!$C5:$O5,Wildert1!$U5:AA5) &lt;= 3, ISNUMBER($C214)), $C214, $E214) * 10, 3))</f>
        <v/>
      </c>
      <c r="AB214" s="299" t="str">
        <f>IF(Wildert1!AB5="", "", ROUND(Wildert1!AB5 / IF(AND(COUNT(Wildert1!$C5:$O5,Wildert1!$U5:AB5) &lt;= 3, ISNUMBER($C214)), $C214, $E214) * 10, 3))</f>
        <v/>
      </c>
      <c r="AC214" s="299" t="str">
        <f>IF(Wildert1!AC5="", "", ROUND(Wildert1!AC5 / IF(AND(COUNT(Wildert1!$C5:$O5,Wildert1!$U5:AC5) &lt;= 3, ISNUMBER($C214)), $C214, $E214) * 10, 3))</f>
        <v/>
      </c>
      <c r="AD214" s="299" t="str">
        <f>IF(Wildert1!AD5="", "", ROUND(Wildert1!AD5 / IF(AND(COUNT(Wildert1!$C5:$O5,Wildert1!$U5:AD5) &lt;= 3, ISNUMBER($C214)), $C214, $E214) * 10, 3))</f>
        <v/>
      </c>
      <c r="AE214" s="299" t="str">
        <f>IF(Wildert1!AE5="", "", ROUND(Wildert1!AE5 / IF(AND(COUNT(Wildert1!$C5:$O5,Wildert1!$U5:AE5) &lt;= 3, ISNUMBER($C214)), $C214, $E214) * 10, 3))</f>
        <v/>
      </c>
      <c r="AF214" s="299" t="str">
        <f>IF(Wildert1!AF5="", "", ROUND(Wildert1!AF5 / IF(AND(COUNT(Wildert1!$C5:$O5,Wildert1!$U5:AF5) &lt;= 3, ISNUMBER($C214)), $C214, $E214) * 10, 3))</f>
        <v/>
      </c>
      <c r="AG214" s="299" t="str">
        <f>IF(Wildert1!AG5="", "", ROUND(Wildert1!AG5 / IF(AND(COUNT(Wildert1!$C5:$O5,Wildert1!$U5:AG5) &lt;= 3, ISNUMBER($C214)), $C214, $E214) * 10, 3))</f>
        <v/>
      </c>
      <c r="AH214" s="388"/>
    </row>
    <row r="215" spans="1:34" ht="16.95" customHeight="1">
      <c r="A215" s="328">
        <f>IF(Wildert1!AM6=0, "", Wildert1!AM6)</f>
        <v>6</v>
      </c>
      <c r="B215" s="329" t="str">
        <f>Wildert1!A6</f>
        <v xml:space="preserve">Buijk Jan </v>
      </c>
      <c r="C215" s="330" t="str">
        <f t="shared" si="22"/>
        <v/>
      </c>
      <c r="D215" s="294">
        <f>Wildert1!B6</f>
        <v>56</v>
      </c>
      <c r="E215" s="294">
        <f>Wildert1!T6</f>
        <v>56</v>
      </c>
      <c r="F215" s="405">
        <f>IF(Wildert1!AL6=0," ",SUM(H215:AG215))</f>
        <v>58.213999999999999</v>
      </c>
      <c r="G215" s="350"/>
      <c r="H215" s="299">
        <f>IF(Wildert1!C6="", "", ROUND(Wildert1!C6 / IF(AND(COUNT(Wildert1!$C6:C6) &lt;= 3, ISNUMBER($C215)), $C215, $D215) * 10, 3))</f>
        <v>12.679</v>
      </c>
      <c r="I215" s="299">
        <f>IF(Wildert1!D6="", "", ROUND(Wildert1!D6 / IF(AND(COUNT(Wildert1!$C6:D6) &lt;= 3, ISNUMBER($C215)), $C215, $D215) * 10, 3))</f>
        <v>9.8209999999999997</v>
      </c>
      <c r="J215" s="299">
        <f>IF(Wildert1!E6="", "", ROUND(Wildert1!E6 / IF(AND(COUNT(Wildert1!$C6:E6) &lt;= 3, ISNUMBER($C215)), $C215, $D215) * 10, 3))</f>
        <v>8.5709999999999997</v>
      </c>
      <c r="K215" s="299">
        <f>IF(Wildert1!F6="", "", ROUND(Wildert1!F6 / IF(AND(COUNT(Wildert1!$C6:F6) &lt;= 3, ISNUMBER($C215)), $C215, $D215) * 10, 3))</f>
        <v>12.5</v>
      </c>
      <c r="L215" s="299" t="str">
        <f>IF(Wildert1!G6="", "", ROUND(Wildert1!G6 / IF(AND(COUNT(Wildert1!$C6:G6) &lt;= 3, ISNUMBER($C215)), $C215, $D215) * 10, 3))</f>
        <v/>
      </c>
      <c r="M215" s="299" t="str">
        <f>IF(Wildert1!H6="", "", ROUND(Wildert1!H6 / IF(AND(COUNT(Wildert1!$C6:H6) &lt;= 3, ISNUMBER($C215)), $C215, $D215) * 10, 3))</f>
        <v/>
      </c>
      <c r="N215" s="299">
        <f>IF(Wildert1!I6="", "", ROUND(Wildert1!I6 / IF(AND(COUNT(Wildert1!$C6:I6) &lt;= 3, ISNUMBER($C215)), $C215, $D215) * 10, 3))</f>
        <v>8.9290000000000003</v>
      </c>
      <c r="O215" s="299">
        <f>IF(Wildert1!J6="", "", ROUND(Wildert1!J6 / IF(AND(COUNT(Wildert1!$C6:J6) &lt;= 3, ISNUMBER($C215)), $C215, $D215) * 10, 3))</f>
        <v>5.7140000000000004</v>
      </c>
      <c r="P215" s="299" t="str">
        <f>IF(Wildert1!K6="", "", ROUND(Wildert1!K6 / IF(AND(COUNT(Wildert1!$C6:K6) &lt;= 3, ISNUMBER($C215)), $C215, $D215) * 10, 3))</f>
        <v/>
      </c>
      <c r="Q215" s="299" t="str">
        <f>IF(Wildert1!L6="", "", ROUND(Wildert1!L6 / IF(AND(COUNT(Wildert1!$C6:L6) &lt;= 3, ISNUMBER($C215)), $C215, $D215) * 10, 3))</f>
        <v/>
      </c>
      <c r="R215" s="299" t="str">
        <f>IF(Wildert1!M6="", "", ROUND(Wildert1!M6 / IF(AND(COUNT(Wildert1!$C6:M6) &lt;= 3, ISNUMBER($C215)), $C215, $D215) * 10, 3))</f>
        <v/>
      </c>
      <c r="S215" s="299" t="str">
        <f>IF(Wildert1!N6="", "", ROUND(Wildert1!N6 / IF(AND(COUNT(Wildert1!$C6:N6) &lt;= 3, ISNUMBER($C215)), $C215, $D215) * 10, 3))</f>
        <v/>
      </c>
      <c r="T215" s="299" t="str">
        <f>IF(Wildert1!O6="", "", ROUND(Wildert1!O6 / IF(AND(COUNT(Wildert1!$C6:O6) &lt;= 3, ISNUMBER($C215)), $C215, $D215) * 10, 3))</f>
        <v/>
      </c>
      <c r="U215" s="299" t="str">
        <f>IF(Wildert1!U6="", "", ROUND(Wildert1!U6 / IF(AND(COUNT(Wildert1!$C6:$O6,Wildert1!$U6:U6) &lt;= 3, ISNUMBER($C215)), $C215, $E215) * 10, 3))</f>
        <v/>
      </c>
      <c r="V215" s="299" t="str">
        <f>IF(Wildert1!V6="", "", ROUND(Wildert1!V6 / IF(AND(COUNT(Wildert1!$C6:$O6,Wildert1!$U6:V6) &lt;= 3, ISNUMBER($C215)), $C215, $E215) * 10, 3))</f>
        <v/>
      </c>
      <c r="W215" s="299" t="str">
        <f>IF(Wildert1!W6="", "", ROUND(Wildert1!W6 / IF(AND(COUNT(Wildert1!$C6:$O6,Wildert1!$U6:W6) &lt;= 3, ISNUMBER($C215)), $C215, $E215) * 10, 3))</f>
        <v/>
      </c>
      <c r="X215" s="299" t="str">
        <f>IF(Wildert1!X6="", "", ROUND(Wildert1!X6 / IF(AND(COUNT(Wildert1!$C6:$O6,Wildert1!$U6:X6) &lt;= 3, ISNUMBER($C215)), $C215, $E215) * 10, 3))</f>
        <v/>
      </c>
      <c r="Y215" s="299" t="str">
        <f>IF(Wildert1!Y6="", "", ROUND(Wildert1!Y6 / IF(AND(COUNT(Wildert1!$C6:$O6,Wildert1!$U6:Y6) &lt;= 3, ISNUMBER($C215)), $C215, $E215) * 10, 3))</f>
        <v/>
      </c>
      <c r="Z215" s="299" t="str">
        <f>IF(Wildert1!Z6="", "", ROUND(Wildert1!Z6 / IF(AND(COUNT(Wildert1!$C6:$O6,Wildert1!$U6:Z6) &lt;= 3, ISNUMBER($C215)), $C215, $E215) * 10, 3))</f>
        <v/>
      </c>
      <c r="AA215" s="299" t="str">
        <f>IF(Wildert1!AA6="", "", ROUND(Wildert1!AA6 / IF(AND(COUNT(Wildert1!$C6:$O6,Wildert1!$U6:AA6) &lt;= 3, ISNUMBER($C215)), $C215, $E215) * 10, 3))</f>
        <v/>
      </c>
      <c r="AB215" s="299" t="str">
        <f>IF(Wildert1!AB6="", "", ROUND(Wildert1!AB6 / IF(AND(COUNT(Wildert1!$C6:$O6,Wildert1!$U6:AB6) &lt;= 3, ISNUMBER($C215)), $C215, $E215) * 10, 3))</f>
        <v/>
      </c>
      <c r="AC215" s="299" t="str">
        <f>IF(Wildert1!AC6="", "", ROUND(Wildert1!AC6 / IF(AND(COUNT(Wildert1!$C6:$O6,Wildert1!$U6:AC6) &lt;= 3, ISNUMBER($C215)), $C215, $E215) * 10, 3))</f>
        <v/>
      </c>
      <c r="AD215" s="299" t="str">
        <f>IF(Wildert1!AD6="", "", ROUND(Wildert1!AD6 / IF(AND(COUNT(Wildert1!$C6:$O6,Wildert1!$U6:AD6) &lt;= 3, ISNUMBER($C215)), $C215, $E215) * 10, 3))</f>
        <v/>
      </c>
      <c r="AE215" s="299" t="str">
        <f>IF(Wildert1!AE6="", "", ROUND(Wildert1!AE6 / IF(AND(COUNT(Wildert1!$C6:$O6,Wildert1!$U6:AE6) &lt;= 3, ISNUMBER($C215)), $C215, $E215) * 10, 3))</f>
        <v/>
      </c>
      <c r="AF215" s="299" t="str">
        <f>IF(Wildert1!AF6="", "", ROUND(Wildert1!AF6 / IF(AND(COUNT(Wildert1!$C6:$O6,Wildert1!$U6:AF6) &lt;= 3, ISNUMBER($C215)), $C215, $E215) * 10, 3))</f>
        <v/>
      </c>
      <c r="AG215" s="299" t="str">
        <f>IF(Wildert1!AG6="", "", ROUND(Wildert1!AG6 / IF(AND(COUNT(Wildert1!$C6:$O6,Wildert1!$U6:AG6) &lt;= 3, ISNUMBER($C215)), $C215, $E215) * 10, 3))</f>
        <v/>
      </c>
      <c r="AH215" s="388"/>
    </row>
    <row r="216" spans="1:34" ht="16.95" customHeight="1">
      <c r="A216" s="328" t="str">
        <f>IF(Wildert1!AM7=0, "", Wildert1!AM7)</f>
        <v/>
      </c>
      <c r="B216" s="329" t="str">
        <f>Wildert1!A7</f>
        <v>Denissens Frans</v>
      </c>
      <c r="C216" s="330" t="str">
        <f t="shared" si="22"/>
        <v/>
      </c>
      <c r="D216" s="294">
        <f>Wildert1!B7</f>
        <v>15</v>
      </c>
      <c r="E216" s="294">
        <f>Wildert1!T7</f>
        <v>15</v>
      </c>
      <c r="F216" s="405" t="str">
        <f>IF(Wildert1!AL7=0," ",SUM(H216:AG216))</f>
        <v xml:space="preserve"> </v>
      </c>
      <c r="G216" s="350"/>
      <c r="H216" s="299" t="str">
        <f>IF(Wildert1!C7="", "", ROUND(Wildert1!C7 / IF(AND(COUNT(Wildert1!$C7:C7) &lt;= 3, ISNUMBER($C216)), $C216, $D216) * 10, 3))</f>
        <v/>
      </c>
      <c r="I216" s="299" t="str">
        <f>IF(Wildert1!D7="", "", ROUND(Wildert1!D7 / IF(AND(COUNT(Wildert1!$C7:D7) &lt;= 3, ISNUMBER($C216)), $C216, $D216) * 10, 3))</f>
        <v/>
      </c>
      <c r="J216" s="299" t="str">
        <f>IF(Wildert1!E7="", "", ROUND(Wildert1!E7 / IF(AND(COUNT(Wildert1!$C7:E7) &lt;= 3, ISNUMBER($C216)), $C216, $D216) * 10, 3))</f>
        <v/>
      </c>
      <c r="K216" s="299" t="str">
        <f>IF(Wildert1!F7="", "", ROUND(Wildert1!F7 / IF(AND(COUNT(Wildert1!$C7:F7) &lt;= 3, ISNUMBER($C216)), $C216, $D216) * 10, 3))</f>
        <v/>
      </c>
      <c r="L216" s="299" t="str">
        <f>IF(Wildert1!G7="", "", ROUND(Wildert1!G7 / IF(AND(COUNT(Wildert1!$C7:G7) &lt;= 3, ISNUMBER($C216)), $C216, $D216) * 10, 3))</f>
        <v/>
      </c>
      <c r="M216" s="299" t="str">
        <f>IF(Wildert1!H7="", "", ROUND(Wildert1!H7 / IF(AND(COUNT(Wildert1!$C7:H7) &lt;= 3, ISNUMBER($C216)), $C216, $D216) * 10, 3))</f>
        <v/>
      </c>
      <c r="N216" s="299" t="str">
        <f>IF(Wildert1!I7="", "", ROUND(Wildert1!I7 / IF(AND(COUNT(Wildert1!$C7:I7) &lt;= 3, ISNUMBER($C216)), $C216, $D216) * 10, 3))</f>
        <v/>
      </c>
      <c r="O216" s="299" t="str">
        <f>IF(Wildert1!J7="", "", ROUND(Wildert1!J7 / IF(AND(COUNT(Wildert1!$C7:J7) &lt;= 3, ISNUMBER($C216)), $C216, $D216) * 10, 3))</f>
        <v/>
      </c>
      <c r="P216" s="299" t="str">
        <f>IF(Wildert1!K7="", "", ROUND(Wildert1!K7 / IF(AND(COUNT(Wildert1!$C7:K7) &lt;= 3, ISNUMBER($C216)), $C216, $D216) * 10, 3))</f>
        <v/>
      </c>
      <c r="Q216" s="299" t="str">
        <f>IF(Wildert1!L7="", "", ROUND(Wildert1!L7 / IF(AND(COUNT(Wildert1!$C7:L7) &lt;= 3, ISNUMBER($C216)), $C216, $D216) * 10, 3))</f>
        <v/>
      </c>
      <c r="R216" s="299" t="str">
        <f>IF(Wildert1!M7="", "", ROUND(Wildert1!M7 / IF(AND(COUNT(Wildert1!$C7:M7) &lt;= 3, ISNUMBER($C216)), $C216, $D216) * 10, 3))</f>
        <v/>
      </c>
      <c r="S216" s="299" t="str">
        <f>IF(Wildert1!N7="", "", ROUND(Wildert1!N7 / IF(AND(COUNT(Wildert1!$C7:N7) &lt;= 3, ISNUMBER($C216)), $C216, $D216) * 10, 3))</f>
        <v/>
      </c>
      <c r="T216" s="299" t="str">
        <f>IF(Wildert1!O7="", "", ROUND(Wildert1!O7 / IF(AND(COUNT(Wildert1!$C7:O7) &lt;= 3, ISNUMBER($C216)), $C216, $D216) * 10, 3))</f>
        <v/>
      </c>
      <c r="U216" s="299" t="str">
        <f>IF(Wildert1!U7="", "", ROUND(Wildert1!U7 / IF(AND(COUNT(Wildert1!$C7:$O7,Wildert1!$U7:U7) &lt;= 3, ISNUMBER($C216)), $C216, $E216) * 10, 3))</f>
        <v/>
      </c>
      <c r="V216" s="299" t="str">
        <f>IF(Wildert1!V7="", "", ROUND(Wildert1!V7 / IF(AND(COUNT(Wildert1!$C7:$O7,Wildert1!$U7:V7) &lt;= 3, ISNUMBER($C216)), $C216, $E216) * 10, 3))</f>
        <v/>
      </c>
      <c r="W216" s="299" t="str">
        <f>IF(Wildert1!W7="", "", ROUND(Wildert1!W7 / IF(AND(COUNT(Wildert1!$C7:$O7,Wildert1!$U7:W7) &lt;= 3, ISNUMBER($C216)), $C216, $E216) * 10, 3))</f>
        <v/>
      </c>
      <c r="X216" s="299" t="str">
        <f>IF(Wildert1!X7="", "", ROUND(Wildert1!X7 / IF(AND(COUNT(Wildert1!$C7:$O7,Wildert1!$U7:X7) &lt;= 3, ISNUMBER($C216)), $C216, $E216) * 10, 3))</f>
        <v/>
      </c>
      <c r="Y216" s="299" t="str">
        <f>IF(Wildert1!Y7="", "", ROUND(Wildert1!Y7 / IF(AND(COUNT(Wildert1!$C7:$O7,Wildert1!$U7:Y7) &lt;= 3, ISNUMBER($C216)), $C216, $E216) * 10, 3))</f>
        <v/>
      </c>
      <c r="Z216" s="299" t="str">
        <f>IF(Wildert1!Z7="", "", ROUND(Wildert1!Z7 / IF(AND(COUNT(Wildert1!$C7:$O7,Wildert1!$U7:Z7) &lt;= 3, ISNUMBER($C216)), $C216, $E216) * 10, 3))</f>
        <v/>
      </c>
      <c r="AA216" s="299" t="str">
        <f>IF(Wildert1!AA7="", "", ROUND(Wildert1!AA7 / IF(AND(COUNT(Wildert1!$C7:$O7,Wildert1!$U7:AA7) &lt;= 3, ISNUMBER($C216)), $C216, $E216) * 10, 3))</f>
        <v/>
      </c>
      <c r="AB216" s="299" t="str">
        <f>IF(Wildert1!AB7="", "", ROUND(Wildert1!AB7 / IF(AND(COUNT(Wildert1!$C7:$O7,Wildert1!$U7:AB7) &lt;= 3, ISNUMBER($C216)), $C216, $E216) * 10, 3))</f>
        <v/>
      </c>
      <c r="AC216" s="299" t="str">
        <f>IF(Wildert1!AC7="", "", ROUND(Wildert1!AC7 / IF(AND(COUNT(Wildert1!$C7:$O7,Wildert1!$U7:AC7) &lt;= 3, ISNUMBER($C216)), $C216, $E216) * 10, 3))</f>
        <v/>
      </c>
      <c r="AD216" s="299" t="str">
        <f>IF(Wildert1!AD7="", "", ROUND(Wildert1!AD7 / IF(AND(COUNT(Wildert1!$C7:$O7,Wildert1!$U7:AD7) &lt;= 3, ISNUMBER($C216)), $C216, $E216) * 10, 3))</f>
        <v/>
      </c>
      <c r="AE216" s="299" t="str">
        <f>IF(Wildert1!AE7="", "", ROUND(Wildert1!AE7 / IF(AND(COUNT(Wildert1!$C7:$O7,Wildert1!$U7:AE7) &lt;= 3, ISNUMBER($C216)), $C216, $E216) * 10, 3))</f>
        <v/>
      </c>
      <c r="AF216" s="299" t="str">
        <f>IF(Wildert1!AF7="", "", ROUND(Wildert1!AF7 / IF(AND(COUNT(Wildert1!$C7:$O7,Wildert1!$U7:AF7) &lt;= 3, ISNUMBER($C216)), $C216, $E216) * 10, 3))</f>
        <v/>
      </c>
      <c r="AG216" s="299" t="str">
        <f>IF(Wildert1!AG7="", "", ROUND(Wildert1!AG7 / IF(AND(COUNT(Wildert1!$C7:$O7,Wildert1!$U7:AG7) &lt;= 3, ISNUMBER($C216)), $C216, $E216) * 10, 3))</f>
        <v/>
      </c>
      <c r="AH216" s="388"/>
    </row>
    <row r="217" spans="1:34" ht="16.95" customHeight="1">
      <c r="A217" s="328">
        <f>IF(Wildert1!AM8=0, "", Wildert1!AM8)</f>
        <v>4</v>
      </c>
      <c r="B217" s="333" t="str">
        <f>Wildert1!A8</f>
        <v>Dries Louis</v>
      </c>
      <c r="C217" s="330" t="str">
        <f t="shared" si="22"/>
        <v/>
      </c>
      <c r="D217" s="294">
        <f>Wildert1!B8</f>
        <v>29</v>
      </c>
      <c r="E217" s="294">
        <f>Wildert1!T8</f>
        <v>29</v>
      </c>
      <c r="F217" s="405">
        <f>IF(Wildert1!AL8=0," ",SUM(H217:AG217))</f>
        <v>51.378999999999998</v>
      </c>
      <c r="G217" s="350"/>
      <c r="H217" s="299" t="str">
        <f>IF(Wildert1!C8="", "", ROUND(Wildert1!C8 / IF(AND(COUNT(Wildert1!$C8:C8) &lt;= 3, ISNUMBER($C217)), $C217, $D217) * 10, 3))</f>
        <v/>
      </c>
      <c r="I217" s="299" t="str">
        <f>IF(Wildert1!D8="", "", ROUND(Wildert1!D8 / IF(AND(COUNT(Wildert1!$C8:D8) &lt;= 3, ISNUMBER($C217)), $C217, $D217) * 10, 3))</f>
        <v/>
      </c>
      <c r="J217" s="299" t="str">
        <f>IF(Wildert1!E8="", "", ROUND(Wildert1!E8 / IF(AND(COUNT(Wildert1!$C8:E8) &lt;= 3, ISNUMBER($C217)), $C217, $D217) * 10, 3))</f>
        <v/>
      </c>
      <c r="K217" s="299">
        <f>IF(Wildert1!F8="", "", ROUND(Wildert1!F8 / IF(AND(COUNT(Wildert1!$C8:F8) &lt;= 3, ISNUMBER($C217)), $C217, $D217) * 10, 3))</f>
        <v>15.516999999999999</v>
      </c>
      <c r="L217" s="299" t="str">
        <f>IF(Wildert1!G8="", "", ROUND(Wildert1!G8 / IF(AND(COUNT(Wildert1!$C8:G8) &lt;= 3, ISNUMBER($C217)), $C217, $D217) * 10, 3))</f>
        <v/>
      </c>
      <c r="M217" s="299">
        <f>IF(Wildert1!H8="", "", ROUND(Wildert1!H8 / IF(AND(COUNT(Wildert1!$C8:H8) &lt;= 3, ISNUMBER($C217)), $C217, $D217) * 10, 3))</f>
        <v>9.31</v>
      </c>
      <c r="N217" s="299">
        <f>IF(Wildert1!I8="", "", ROUND(Wildert1!I8 / IF(AND(COUNT(Wildert1!$C8:I8) &lt;= 3, ISNUMBER($C217)), $C217, $D217) * 10, 3))</f>
        <v>10.69</v>
      </c>
      <c r="O217" s="299">
        <f>IF(Wildert1!J8="", "", ROUND(Wildert1!J8 / IF(AND(COUNT(Wildert1!$C8:J8) &lt;= 3, ISNUMBER($C217)), $C217, $D217) * 10, 3))</f>
        <v>15.862</v>
      </c>
      <c r="P217" s="299" t="str">
        <f>IF(Wildert1!K8="", "", ROUND(Wildert1!K8 / IF(AND(COUNT(Wildert1!$C8:K8) &lt;= 3, ISNUMBER($C217)), $C217, $D217) * 10, 3))</f>
        <v/>
      </c>
      <c r="Q217" s="299" t="str">
        <f>IF(Wildert1!L8="", "", ROUND(Wildert1!L8 / IF(AND(COUNT(Wildert1!$C8:L8) &lt;= 3, ISNUMBER($C217)), $C217, $D217) * 10, 3))</f>
        <v/>
      </c>
      <c r="R217" s="299" t="str">
        <f>IF(Wildert1!M8="", "", ROUND(Wildert1!M8 / IF(AND(COUNT(Wildert1!$C8:M8) &lt;= 3, ISNUMBER($C217)), $C217, $D217) * 10, 3))</f>
        <v/>
      </c>
      <c r="S217" s="299" t="str">
        <f>IF(Wildert1!N8="", "", ROUND(Wildert1!N8 / IF(AND(COUNT(Wildert1!$C8:N8) &lt;= 3, ISNUMBER($C217)), $C217, $D217) * 10, 3))</f>
        <v/>
      </c>
      <c r="T217" s="299" t="str">
        <f>IF(Wildert1!O8="", "", ROUND(Wildert1!O8 / IF(AND(COUNT(Wildert1!$C8:O8) &lt;= 3, ISNUMBER($C217)), $C217, $D217) * 10, 3))</f>
        <v/>
      </c>
      <c r="U217" s="299" t="str">
        <f>IF(Wildert1!U8="", "", ROUND(Wildert1!U8 / IF(AND(COUNT(Wildert1!$C8:$O8,Wildert1!$U8:U8) &lt;= 3, ISNUMBER($C217)), $C217, $E217) * 10, 3))</f>
        <v/>
      </c>
      <c r="V217" s="299" t="str">
        <f>IF(Wildert1!V8="", "", ROUND(Wildert1!V8 / IF(AND(COUNT(Wildert1!$C8:$O8,Wildert1!$U8:V8) &lt;= 3, ISNUMBER($C217)), $C217, $E217) * 10, 3))</f>
        <v/>
      </c>
      <c r="W217" s="299" t="str">
        <f>IF(Wildert1!W8="", "", ROUND(Wildert1!W8 / IF(AND(COUNT(Wildert1!$C8:$O8,Wildert1!$U8:W8) &lt;= 3, ISNUMBER($C217)), $C217, $E217) * 10, 3))</f>
        <v/>
      </c>
      <c r="X217" s="299" t="str">
        <f>IF(Wildert1!X8="", "", ROUND(Wildert1!X8 / IF(AND(COUNT(Wildert1!$C8:$O8,Wildert1!$U8:X8) &lt;= 3, ISNUMBER($C217)), $C217, $E217) * 10, 3))</f>
        <v/>
      </c>
      <c r="Y217" s="299" t="str">
        <f>IF(Wildert1!Y8="", "", ROUND(Wildert1!Y8 / IF(AND(COUNT(Wildert1!$C8:$O8,Wildert1!$U8:Y8) &lt;= 3, ISNUMBER($C217)), $C217, $E217) * 10, 3))</f>
        <v/>
      </c>
      <c r="Z217" s="299" t="str">
        <f>IF(Wildert1!Z8="", "", ROUND(Wildert1!Z8 / IF(AND(COUNT(Wildert1!$C8:$O8,Wildert1!$U8:Z8) &lt;= 3, ISNUMBER($C217)), $C217, $E217) * 10, 3))</f>
        <v/>
      </c>
      <c r="AA217" s="299" t="str">
        <f>IF(Wildert1!AA8="", "", ROUND(Wildert1!AA8 / IF(AND(COUNT(Wildert1!$C8:$O8,Wildert1!$U8:AA8) &lt;= 3, ISNUMBER($C217)), $C217, $E217) * 10, 3))</f>
        <v/>
      </c>
      <c r="AB217" s="299" t="str">
        <f>IF(Wildert1!AB8="", "", ROUND(Wildert1!AB8 / IF(AND(COUNT(Wildert1!$C8:$O8,Wildert1!$U8:AB8) &lt;= 3, ISNUMBER($C217)), $C217, $E217) * 10, 3))</f>
        <v/>
      </c>
      <c r="AC217" s="299" t="str">
        <f>IF(Wildert1!AC8="", "", ROUND(Wildert1!AC8 / IF(AND(COUNT(Wildert1!$C8:$O8,Wildert1!$U8:AC8) &lt;= 3, ISNUMBER($C217)), $C217, $E217) * 10, 3))</f>
        <v/>
      </c>
      <c r="AD217" s="299" t="str">
        <f>IF(Wildert1!AD8="", "", ROUND(Wildert1!AD8 / IF(AND(COUNT(Wildert1!$C8:$O8,Wildert1!$U8:AD8) &lt;= 3, ISNUMBER($C217)), $C217, $E217) * 10, 3))</f>
        <v/>
      </c>
      <c r="AE217" s="299" t="str">
        <f>IF(Wildert1!AE8="", "", ROUND(Wildert1!AE8 / IF(AND(COUNT(Wildert1!$C8:$O8,Wildert1!$U8:AE8) &lt;= 3, ISNUMBER($C217)), $C217, $E217) * 10, 3))</f>
        <v/>
      </c>
      <c r="AF217" s="299" t="str">
        <f>IF(Wildert1!AF8="", "", ROUND(Wildert1!AF8 / IF(AND(COUNT(Wildert1!$C8:$O8,Wildert1!$U8:AF8) &lt;= 3, ISNUMBER($C217)), $C217, $E217) * 10, 3))</f>
        <v/>
      </c>
      <c r="AG217" s="299" t="str">
        <f>IF(Wildert1!AG8="", "", ROUND(Wildert1!AG8 / IF(AND(COUNT(Wildert1!$C8:$O8,Wildert1!$U8:AG8) &lt;= 3, ISNUMBER($C217)), $C217, $E217) * 10, 3))</f>
        <v/>
      </c>
      <c r="AH217" s="388"/>
    </row>
    <row r="218" spans="1:34" ht="16.95" customHeight="1">
      <c r="A218" s="328">
        <f>IF(Wildert1!AM9=0, "", Wildert1!AM9)</f>
        <v>4</v>
      </c>
      <c r="B218" s="329" t="str">
        <f>Wildert1!A9</f>
        <v>Kerstens Ronald</v>
      </c>
      <c r="C218" s="330" t="str">
        <f t="shared" si="22"/>
        <v/>
      </c>
      <c r="D218" s="294">
        <f>Wildert1!B9</f>
        <v>21</v>
      </c>
      <c r="E218" s="294">
        <f>Wildert1!T9</f>
        <v>21</v>
      </c>
      <c r="F218" s="405">
        <f>IF(Wildert1!AL9=0," ",SUM(H218:AG218))</f>
        <v>50.951999999999998</v>
      </c>
      <c r="G218" s="350"/>
      <c r="H218" s="299">
        <f>IF(Wildert1!C9="", "", ROUND(Wildert1!C9 / IF(AND(COUNT(Wildert1!$C9:C9) &lt;= 3, ISNUMBER($C218)), $C218, $D218) * 10, 3))</f>
        <v>15.714</v>
      </c>
      <c r="I218" s="299">
        <f>IF(Wildert1!D9="", "", ROUND(Wildert1!D9 / IF(AND(COUNT(Wildert1!$C9:D9) &lt;= 3, ISNUMBER($C218)), $C218, $D218) * 10, 3))</f>
        <v>12.856999999999999</v>
      </c>
      <c r="J218" s="299">
        <f>IF(Wildert1!E9="", "", ROUND(Wildert1!E9 / IF(AND(COUNT(Wildert1!$C9:E9) &lt;= 3, ISNUMBER($C218)), $C218, $D218) * 10, 3))</f>
        <v>14.286</v>
      </c>
      <c r="K218" s="299">
        <f>IF(Wildert1!F9="", "", ROUND(Wildert1!F9 / IF(AND(COUNT(Wildert1!$C9:F9) &lt;= 3, ISNUMBER($C218)), $C218, $D218) * 10, 3))</f>
        <v>8.0950000000000006</v>
      </c>
      <c r="L218" s="299" t="str">
        <f>IF(Wildert1!G9="", "", ROUND(Wildert1!G9 / IF(AND(COUNT(Wildert1!$C9:G9) &lt;= 3, ISNUMBER($C218)), $C218, $D218) * 10, 3))</f>
        <v/>
      </c>
      <c r="M218" s="299" t="str">
        <f>IF(Wildert1!H9="", "", ROUND(Wildert1!H9 / IF(AND(COUNT(Wildert1!$C9:H9) &lt;= 3, ISNUMBER($C218)), $C218, $D218) * 10, 3))</f>
        <v/>
      </c>
      <c r="N218" s="299" t="str">
        <f>IF(Wildert1!I9="", "", ROUND(Wildert1!I9 / IF(AND(COUNT(Wildert1!$C9:I9) &lt;= 3, ISNUMBER($C218)), $C218, $D218) * 10, 3))</f>
        <v/>
      </c>
      <c r="O218" s="299" t="str">
        <f>IF(Wildert1!J9="", "", ROUND(Wildert1!J9 / IF(AND(COUNT(Wildert1!$C9:J9) &lt;= 3, ISNUMBER($C218)), $C218, $D218) * 10, 3))</f>
        <v/>
      </c>
      <c r="P218" s="299" t="str">
        <f>IF(Wildert1!K9="", "", ROUND(Wildert1!K9 / IF(AND(COUNT(Wildert1!$C9:K9) &lt;= 3, ISNUMBER($C218)), $C218, $D218) * 10, 3))</f>
        <v/>
      </c>
      <c r="Q218" s="299" t="str">
        <f>IF(Wildert1!L9="", "", ROUND(Wildert1!L9 / IF(AND(COUNT(Wildert1!$C9:L9) &lt;= 3, ISNUMBER($C218)), $C218, $D218) * 10, 3))</f>
        <v/>
      </c>
      <c r="R218" s="299" t="str">
        <f>IF(Wildert1!M9="", "", ROUND(Wildert1!M9 / IF(AND(COUNT(Wildert1!$C9:M9) &lt;= 3, ISNUMBER($C218)), $C218, $D218) * 10, 3))</f>
        <v/>
      </c>
      <c r="S218" s="299" t="str">
        <f>IF(Wildert1!N9="", "", ROUND(Wildert1!N9 / IF(AND(COUNT(Wildert1!$C9:N9) &lt;= 3, ISNUMBER($C218)), $C218, $D218) * 10, 3))</f>
        <v/>
      </c>
      <c r="T218" s="299" t="str">
        <f>IF(Wildert1!O9="", "", ROUND(Wildert1!O9 / IF(AND(COUNT(Wildert1!$C9:O9) &lt;= 3, ISNUMBER($C218)), $C218, $D218) * 10, 3))</f>
        <v/>
      </c>
      <c r="U218" s="299" t="str">
        <f>IF(Wildert1!U9="", "", ROUND(Wildert1!U9 / IF(AND(COUNT(Wildert1!$C9:$O9,Wildert1!$U9:U9) &lt;= 3, ISNUMBER($C218)), $C218, $E218) * 10, 3))</f>
        <v/>
      </c>
      <c r="V218" s="299" t="str">
        <f>IF(Wildert1!V9="", "", ROUND(Wildert1!V9 / IF(AND(COUNT(Wildert1!$C9:$O9,Wildert1!$U9:V9) &lt;= 3, ISNUMBER($C218)), $C218, $E218) * 10, 3))</f>
        <v/>
      </c>
      <c r="W218" s="299" t="str">
        <f>IF(Wildert1!W9="", "", ROUND(Wildert1!W9 / IF(AND(COUNT(Wildert1!$C9:$O9,Wildert1!$U9:W9) &lt;= 3, ISNUMBER($C218)), $C218, $E218) * 10, 3))</f>
        <v/>
      </c>
      <c r="X218" s="299" t="str">
        <f>IF(Wildert1!X9="", "", ROUND(Wildert1!X9 / IF(AND(COUNT(Wildert1!$C9:$O9,Wildert1!$U9:X9) &lt;= 3, ISNUMBER($C218)), $C218, $E218) * 10, 3))</f>
        <v/>
      </c>
      <c r="Y218" s="299" t="str">
        <f>IF(Wildert1!Y9="", "", ROUND(Wildert1!Y9 / IF(AND(COUNT(Wildert1!$C9:$O9,Wildert1!$U9:Y9) &lt;= 3, ISNUMBER($C218)), $C218, $E218) * 10, 3))</f>
        <v/>
      </c>
      <c r="Z218" s="299" t="str">
        <f>IF(Wildert1!Z9="", "", ROUND(Wildert1!Z9 / IF(AND(COUNT(Wildert1!$C9:$O9,Wildert1!$U9:Z9) &lt;= 3, ISNUMBER($C218)), $C218, $E218) * 10, 3))</f>
        <v/>
      </c>
      <c r="AA218" s="299" t="str">
        <f>IF(Wildert1!AA9="", "", ROUND(Wildert1!AA9 / IF(AND(COUNT(Wildert1!$C9:$O9,Wildert1!$U9:AA9) &lt;= 3, ISNUMBER($C218)), $C218, $E218) * 10, 3))</f>
        <v/>
      </c>
      <c r="AB218" s="299" t="str">
        <f>IF(Wildert1!AB9="", "", ROUND(Wildert1!AB9 / IF(AND(COUNT(Wildert1!$C9:$O9,Wildert1!$U9:AB9) &lt;= 3, ISNUMBER($C218)), $C218, $E218) * 10, 3))</f>
        <v/>
      </c>
      <c r="AC218" s="299" t="str">
        <f>IF(Wildert1!AC9="", "", ROUND(Wildert1!AC9 / IF(AND(COUNT(Wildert1!$C9:$O9,Wildert1!$U9:AC9) &lt;= 3, ISNUMBER($C218)), $C218, $E218) * 10, 3))</f>
        <v/>
      </c>
      <c r="AD218" s="299" t="str">
        <f>IF(Wildert1!AD9="", "", ROUND(Wildert1!AD9 / IF(AND(COUNT(Wildert1!$C9:$O9,Wildert1!$U9:AD9) &lt;= 3, ISNUMBER($C218)), $C218, $E218) * 10, 3))</f>
        <v/>
      </c>
      <c r="AE218" s="299" t="str">
        <f>IF(Wildert1!AE9="", "", ROUND(Wildert1!AE9 / IF(AND(COUNT(Wildert1!$C9:$O9,Wildert1!$U9:AE9) &lt;= 3, ISNUMBER($C218)), $C218, $E218) * 10, 3))</f>
        <v/>
      </c>
      <c r="AF218" s="299" t="str">
        <f>IF(Wildert1!AF9="", "", ROUND(Wildert1!AF9 / IF(AND(COUNT(Wildert1!$C9:$O9,Wildert1!$U9:AF9) &lt;= 3, ISNUMBER($C218)), $C218, $E218) * 10, 3))</f>
        <v/>
      </c>
      <c r="AG218" s="299" t="str">
        <f>IF(Wildert1!AG9="", "", ROUND(Wildert1!AG9 / IF(AND(COUNT(Wildert1!$C9:$O9,Wildert1!$U9:AG9) &lt;= 3, ISNUMBER($C218)), $C218, $E218) * 10, 3))</f>
        <v/>
      </c>
      <c r="AH218" s="388"/>
    </row>
    <row r="219" spans="1:34" ht="16.95" customHeight="1">
      <c r="A219" s="328">
        <f>IF(Wildert1!AM10=0, "", Wildert1!AM10)</f>
        <v>4</v>
      </c>
      <c r="B219" s="329" t="str">
        <f>Wildert1!A10</f>
        <v xml:space="preserve">Konings Guido </v>
      </c>
      <c r="C219" s="330" t="str">
        <f t="shared" si="22"/>
        <v/>
      </c>
      <c r="D219" s="294">
        <f>Wildert1!B10</f>
        <v>29</v>
      </c>
      <c r="E219" s="294">
        <f>Wildert1!T10</f>
        <v>29</v>
      </c>
      <c r="F219" s="405">
        <f>IF(Wildert1!AL10=0," ",SUM(H219:AG219))</f>
        <v>33.103999999999999</v>
      </c>
      <c r="G219" s="350"/>
      <c r="H219" s="299">
        <f>IF(Wildert1!C10="", "", ROUND(Wildert1!C10 / IF(AND(COUNT(Wildert1!$C10:C10) &lt;= 3, ISNUMBER($C219)), $C219, $D219) * 10, 3))</f>
        <v>14.138</v>
      </c>
      <c r="I219" s="299" t="str">
        <f>IF(Wildert1!D10="", "", ROUND(Wildert1!D10 / IF(AND(COUNT(Wildert1!$C10:D10) &lt;= 3, ISNUMBER($C219)), $C219, $D219) * 10, 3))</f>
        <v/>
      </c>
      <c r="J219" s="299">
        <f>IF(Wildert1!E10="", "", ROUND(Wildert1!E10 / IF(AND(COUNT(Wildert1!$C10:E10) &lt;= 3, ISNUMBER($C219)), $C219, $D219) * 10, 3))</f>
        <v>5.1719999999999997</v>
      </c>
      <c r="K219" s="299" t="str">
        <f>IF(Wildert1!F10="", "", ROUND(Wildert1!F10 / IF(AND(COUNT(Wildert1!$C10:F10) &lt;= 3, ISNUMBER($C219)), $C219, $D219) * 10, 3))</f>
        <v/>
      </c>
      <c r="L219" s="299">
        <f>IF(Wildert1!G10="", "", ROUND(Wildert1!G10 / IF(AND(COUNT(Wildert1!$C10:G10) &lt;= 3, ISNUMBER($C219)), $C219, $D219) * 10, 3))</f>
        <v>6.8970000000000002</v>
      </c>
      <c r="M219" s="299" t="str">
        <f>IF(Wildert1!H10="", "", ROUND(Wildert1!H10 / IF(AND(COUNT(Wildert1!$C10:H10) &lt;= 3, ISNUMBER($C219)), $C219, $D219) * 10, 3))</f>
        <v/>
      </c>
      <c r="N219" s="299">
        <f>IF(Wildert1!I10="", "", ROUND(Wildert1!I10 / IF(AND(COUNT(Wildert1!$C10:I10) &lt;= 3, ISNUMBER($C219)), $C219, $D219) * 10, 3))</f>
        <v>6.8970000000000002</v>
      </c>
      <c r="O219" s="299" t="str">
        <f>IF(Wildert1!J10="", "", ROUND(Wildert1!J10 / IF(AND(COUNT(Wildert1!$C10:J10) &lt;= 3, ISNUMBER($C219)), $C219, $D219) * 10, 3))</f>
        <v/>
      </c>
      <c r="P219" s="299" t="str">
        <f>IF(Wildert1!K10="", "", ROUND(Wildert1!K10 / IF(AND(COUNT(Wildert1!$C10:K10) &lt;= 3, ISNUMBER($C219)), $C219, $D219) * 10, 3))</f>
        <v/>
      </c>
      <c r="Q219" s="299" t="str">
        <f>IF(Wildert1!L10="", "", ROUND(Wildert1!L10 / IF(AND(COUNT(Wildert1!$C10:L10) &lt;= 3, ISNUMBER($C219)), $C219, $D219) * 10, 3))</f>
        <v/>
      </c>
      <c r="R219" s="299" t="str">
        <f>IF(Wildert1!M10="", "", ROUND(Wildert1!M10 / IF(AND(COUNT(Wildert1!$C10:M10) &lt;= 3, ISNUMBER($C219)), $C219, $D219) * 10, 3))</f>
        <v/>
      </c>
      <c r="S219" s="299" t="str">
        <f>IF(Wildert1!N10="", "", ROUND(Wildert1!N10 / IF(AND(COUNT(Wildert1!$C10:N10) &lt;= 3, ISNUMBER($C219)), $C219, $D219) * 10, 3))</f>
        <v/>
      </c>
      <c r="T219" s="299" t="str">
        <f>IF(Wildert1!O10="", "", ROUND(Wildert1!O10 / IF(AND(COUNT(Wildert1!$C10:O10) &lt;= 3, ISNUMBER($C219)), $C219, $D219) * 10, 3))</f>
        <v/>
      </c>
      <c r="U219" s="299" t="str">
        <f>IF(Wildert1!U10="", "", ROUND(Wildert1!U10 / IF(AND(COUNT(Wildert1!$C10:$O10,Wildert1!$U10:U10) &lt;= 3, ISNUMBER($C219)), $C219, $E219) * 10, 3))</f>
        <v/>
      </c>
      <c r="V219" s="299" t="str">
        <f>IF(Wildert1!V10="", "", ROUND(Wildert1!V10 / IF(AND(COUNT(Wildert1!$C10:$O10,Wildert1!$U10:V10) &lt;= 3, ISNUMBER($C219)), $C219, $E219) * 10, 3))</f>
        <v/>
      </c>
      <c r="W219" s="299" t="str">
        <f>IF(Wildert1!W10="", "", ROUND(Wildert1!W10 / IF(AND(COUNT(Wildert1!$C10:$O10,Wildert1!$U10:W10) &lt;= 3, ISNUMBER($C219)), $C219, $E219) * 10, 3))</f>
        <v/>
      </c>
      <c r="X219" s="299" t="str">
        <f>IF(Wildert1!X10="", "", ROUND(Wildert1!X10 / IF(AND(COUNT(Wildert1!$C10:$O10,Wildert1!$U10:X10) &lt;= 3, ISNUMBER($C219)), $C219, $E219) * 10, 3))</f>
        <v/>
      </c>
      <c r="Y219" s="299" t="str">
        <f>IF(Wildert1!Y10="", "", ROUND(Wildert1!Y10 / IF(AND(COUNT(Wildert1!$C10:$O10,Wildert1!$U10:Y10) &lt;= 3, ISNUMBER($C219)), $C219, $E219) * 10, 3))</f>
        <v/>
      </c>
      <c r="Z219" s="299" t="str">
        <f>IF(Wildert1!Z10="", "", ROUND(Wildert1!Z10 / IF(AND(COUNT(Wildert1!$C10:$O10,Wildert1!$U10:Z10) &lt;= 3, ISNUMBER($C219)), $C219, $E219) * 10, 3))</f>
        <v/>
      </c>
      <c r="AA219" s="299" t="str">
        <f>IF(Wildert1!AA10="", "", ROUND(Wildert1!AA10 / IF(AND(COUNT(Wildert1!$C10:$O10,Wildert1!$U10:AA10) &lt;= 3, ISNUMBER($C219)), $C219, $E219) * 10, 3))</f>
        <v/>
      </c>
      <c r="AB219" s="299" t="str">
        <f>IF(Wildert1!AB10="", "", ROUND(Wildert1!AB10 / IF(AND(COUNT(Wildert1!$C10:$O10,Wildert1!$U10:AB10) &lt;= 3, ISNUMBER($C219)), $C219, $E219) * 10, 3))</f>
        <v/>
      </c>
      <c r="AC219" s="299" t="str">
        <f>IF(Wildert1!AC10="", "", ROUND(Wildert1!AC10 / IF(AND(COUNT(Wildert1!$C10:$O10,Wildert1!$U10:AC10) &lt;= 3, ISNUMBER($C219)), $C219, $E219) * 10, 3))</f>
        <v/>
      </c>
      <c r="AD219" s="299" t="str">
        <f>IF(Wildert1!AD10="", "", ROUND(Wildert1!AD10 / IF(AND(COUNT(Wildert1!$C10:$O10,Wildert1!$U10:AD10) &lt;= 3, ISNUMBER($C219)), $C219, $E219) * 10, 3))</f>
        <v/>
      </c>
      <c r="AE219" s="299" t="str">
        <f>IF(Wildert1!AE10="", "", ROUND(Wildert1!AE10 / IF(AND(COUNT(Wildert1!$C10:$O10,Wildert1!$U10:AE10) &lt;= 3, ISNUMBER($C219)), $C219, $E219) * 10, 3))</f>
        <v/>
      </c>
      <c r="AF219" s="299" t="str">
        <f>IF(Wildert1!AF10="", "", ROUND(Wildert1!AF10 / IF(AND(COUNT(Wildert1!$C10:$O10,Wildert1!$U10:AF10) &lt;= 3, ISNUMBER($C219)), $C219, $E219) * 10, 3))</f>
        <v/>
      </c>
      <c r="AG219" s="299" t="str">
        <f>IF(Wildert1!AG10="", "", ROUND(Wildert1!AG10 / IF(AND(COUNT(Wildert1!$C10:$O10,Wildert1!$U10:AG10) &lt;= 3, ISNUMBER($C219)), $C219, $E219) * 10, 3))</f>
        <v/>
      </c>
      <c r="AH219" s="388"/>
    </row>
    <row r="220" spans="1:34" ht="16.95" customHeight="1">
      <c r="A220" s="328">
        <f>IF(Wildert1!AM11=0, "", Wildert1!AM11)</f>
        <v>2</v>
      </c>
      <c r="B220" s="356" t="str">
        <f>Wildert1!A11</f>
        <v>Kustermans Ronny [NS 25]</v>
      </c>
      <c r="C220" s="330">
        <f t="shared" si="22"/>
        <v>25</v>
      </c>
      <c r="D220" s="294">
        <f>Wildert1!B11</f>
        <v>25</v>
      </c>
      <c r="E220" s="294">
        <f>Wildert1!T11</f>
        <v>25</v>
      </c>
      <c r="F220" s="405">
        <f>IF(Wildert1!AL11=0," ",SUM(H220:AG220))</f>
        <v>18.8</v>
      </c>
      <c r="G220" s="350"/>
      <c r="H220" s="299" t="str">
        <f>IF(Wildert1!C11="", "", ROUND(Wildert1!C11 / IF(AND(COUNT(Wildert1!$C11:C11) &lt;= 3, ISNUMBER($C220)), $C220, $D220) * 10, 3))</f>
        <v/>
      </c>
      <c r="I220" s="299" t="str">
        <f>IF(Wildert1!D11="", "", ROUND(Wildert1!D11 / IF(AND(COUNT(Wildert1!$C11:D11) &lt;= 3, ISNUMBER($C220)), $C220, $D220) * 10, 3))</f>
        <v/>
      </c>
      <c r="J220" s="299" t="str">
        <f>IF(Wildert1!E11="", "", ROUND(Wildert1!E11 / IF(AND(COUNT(Wildert1!$C11:E11) &lt;= 3, ISNUMBER($C220)), $C220, $D220) * 10, 3))</f>
        <v/>
      </c>
      <c r="K220" s="299" t="str">
        <f>IF(Wildert1!F11="", "", ROUND(Wildert1!F11 / IF(AND(COUNT(Wildert1!$C11:F11) &lt;= 3, ISNUMBER($C220)), $C220, $D220) * 10, 3))</f>
        <v/>
      </c>
      <c r="L220" s="447">
        <f>IF(Wildert1!G11="", "", ROUND(Wildert1!G11 / IF(AND(COUNT(Wildert1!$C11:G11) &lt;= 3, ISNUMBER($C220)), $C220, $D220) * 10, 3))</f>
        <v>10</v>
      </c>
      <c r="M220" s="299" t="str">
        <f>IF(Wildert1!H11="", "", ROUND(Wildert1!H11 / IF(AND(COUNT(Wildert1!$C11:H11) &lt;= 3, ISNUMBER($C220)), $C220, $D220) * 10, 3))</f>
        <v/>
      </c>
      <c r="N220" s="299" t="str">
        <f>IF(Wildert1!I11="", "", ROUND(Wildert1!I11 / IF(AND(COUNT(Wildert1!$C11:I11) &lt;= 3, ISNUMBER($C220)), $C220, $D220) * 10, 3))</f>
        <v/>
      </c>
      <c r="O220" s="299">
        <f>IF(Wildert1!J11="", "", ROUND(Wildert1!J11 / IF(AND(COUNT(Wildert1!$C11:J11) &lt;= 3, ISNUMBER($C220)), $C220, $D220) * 10, 3))</f>
        <v>8.8000000000000007</v>
      </c>
      <c r="P220" s="299" t="str">
        <f>IF(Wildert1!K11="", "", ROUND(Wildert1!K11 / IF(AND(COUNT(Wildert1!$C11:K11) &lt;= 3, ISNUMBER($C220)), $C220, $D220) * 10, 3))</f>
        <v/>
      </c>
      <c r="Q220" s="299" t="str">
        <f>IF(Wildert1!L11="", "", ROUND(Wildert1!L11 / IF(AND(COUNT(Wildert1!$C11:L11) &lt;= 3, ISNUMBER($C220)), $C220, $D220) * 10, 3))</f>
        <v/>
      </c>
      <c r="R220" s="299" t="str">
        <f>IF(Wildert1!M11="", "", ROUND(Wildert1!M11 / IF(AND(COUNT(Wildert1!$C11:M11) &lt;= 3, ISNUMBER($C220)), $C220, $D220) * 10, 3))</f>
        <v/>
      </c>
      <c r="S220" s="299" t="str">
        <f>IF(Wildert1!N11="", "", ROUND(Wildert1!N11 / IF(AND(COUNT(Wildert1!$C11:N11) &lt;= 3, ISNUMBER($C220)), $C220, $D220) * 10, 3))</f>
        <v/>
      </c>
      <c r="T220" s="299" t="str">
        <f>IF(Wildert1!O11="", "", ROUND(Wildert1!O11 / IF(AND(COUNT(Wildert1!$C11:O11) &lt;= 3, ISNUMBER($C220)), $C220, $D220) * 10, 3))</f>
        <v/>
      </c>
      <c r="U220" s="299" t="str">
        <f>IF(Wildert1!U11="", "", ROUND(Wildert1!U11 / IF(AND(COUNT(Wildert1!$C11:$O11,Wildert1!$U11:U11) &lt;= 3, ISNUMBER($C220)), $C220, $E220) * 10, 3))</f>
        <v/>
      </c>
      <c r="V220" s="299" t="str">
        <f>IF(Wildert1!V11="", "", ROUND(Wildert1!V11 / IF(AND(COUNT(Wildert1!$C11:$O11,Wildert1!$U11:V11) &lt;= 3, ISNUMBER($C220)), $C220, $E220) * 10, 3))</f>
        <v/>
      </c>
      <c r="W220" s="299" t="str">
        <f>IF(Wildert1!W11="", "", ROUND(Wildert1!W11 / IF(AND(COUNT(Wildert1!$C11:$O11,Wildert1!$U11:W11) &lt;= 3, ISNUMBER($C220)), $C220, $E220) * 10, 3))</f>
        <v/>
      </c>
      <c r="X220" s="299" t="str">
        <f>IF(Wildert1!X11="", "", ROUND(Wildert1!X11 / IF(AND(COUNT(Wildert1!$C11:$O11,Wildert1!$U11:X11) &lt;= 3, ISNUMBER($C220)), $C220, $E220) * 10, 3))</f>
        <v/>
      </c>
      <c r="Y220" s="299" t="str">
        <f>IF(Wildert1!Y11="", "", ROUND(Wildert1!Y11 / IF(AND(COUNT(Wildert1!$C11:$O11,Wildert1!$U11:Y11) &lt;= 3, ISNUMBER($C220)), $C220, $E220) * 10, 3))</f>
        <v/>
      </c>
      <c r="Z220" s="299" t="str">
        <f>IF(Wildert1!Z11="", "", ROUND(Wildert1!Z11 / IF(AND(COUNT(Wildert1!$C11:$O11,Wildert1!$U11:Z11) &lt;= 3, ISNUMBER($C220)), $C220, $E220) * 10, 3))</f>
        <v/>
      </c>
      <c r="AA220" s="299" t="str">
        <f>IF(Wildert1!AA11="", "", ROUND(Wildert1!AA11 / IF(AND(COUNT(Wildert1!$C11:$O11,Wildert1!$U11:AA11) &lt;= 3, ISNUMBER($C220)), $C220, $E220) * 10, 3))</f>
        <v/>
      </c>
      <c r="AB220" s="299" t="str">
        <f>IF(Wildert1!AB11="", "", ROUND(Wildert1!AB11 / IF(AND(COUNT(Wildert1!$C11:$O11,Wildert1!$U11:AB11) &lt;= 3, ISNUMBER($C220)), $C220, $E220) * 10, 3))</f>
        <v/>
      </c>
      <c r="AC220" s="299" t="str">
        <f>IF(Wildert1!AC11="", "", ROUND(Wildert1!AC11 / IF(AND(COUNT(Wildert1!$C11:$O11,Wildert1!$U11:AC11) &lt;= 3, ISNUMBER($C220)), $C220, $E220) * 10, 3))</f>
        <v/>
      </c>
      <c r="AD220" s="299" t="str">
        <f>IF(Wildert1!AD11="", "", ROUND(Wildert1!AD11 / IF(AND(COUNT(Wildert1!$C11:$O11,Wildert1!$U11:AD11) &lt;= 3, ISNUMBER($C220)), $C220, $E220) * 10, 3))</f>
        <v/>
      </c>
      <c r="AE220" s="299" t="str">
        <f>IF(Wildert1!AE11="", "", ROUND(Wildert1!AE11 / IF(AND(COUNT(Wildert1!$C11:$O11,Wildert1!$U11:AE11) &lt;= 3, ISNUMBER($C220)), $C220, $E220) * 10, 3))</f>
        <v/>
      </c>
      <c r="AF220" s="299" t="str">
        <f>IF(Wildert1!AF11="", "", ROUND(Wildert1!AF11 / IF(AND(COUNT(Wildert1!$C11:$O11,Wildert1!$U11:AF11) &lt;= 3, ISNUMBER($C220)), $C220, $E220) * 10, 3))</f>
        <v/>
      </c>
      <c r="AG220" s="299" t="str">
        <f>IF(Wildert1!AG11="", "", ROUND(Wildert1!AG11 / IF(AND(COUNT(Wildert1!$C11:$O11,Wildert1!$U11:AG11) &lt;= 3, ISNUMBER($C220)), $C220, $E220) * 10, 3))</f>
        <v/>
      </c>
      <c r="AH220" s="388"/>
    </row>
    <row r="221" spans="1:34" ht="16.95" customHeight="1">
      <c r="A221" s="328">
        <f>IF(Wildert1!AM12=0, "", Wildert1!AM12)</f>
        <v>2</v>
      </c>
      <c r="B221" s="329" t="str">
        <f>Wildert1!A12</f>
        <v xml:space="preserve">Kustermans Toon </v>
      </c>
      <c r="C221" s="330" t="str">
        <f t="shared" si="22"/>
        <v/>
      </c>
      <c r="D221" s="294">
        <f>Wildert1!B12</f>
        <v>37</v>
      </c>
      <c r="E221" s="294">
        <f>Wildert1!T12</f>
        <v>37</v>
      </c>
      <c r="F221" s="405">
        <f>IF(Wildert1!AL12=0," ",SUM(H221:AG221))</f>
        <v>17.567999999999998</v>
      </c>
      <c r="G221" s="350"/>
      <c r="H221" s="299" t="str">
        <f>IF(Wildert1!C12="", "", ROUND(Wildert1!C12 / IF(AND(COUNT(Wildert1!$C12:C12) &lt;= 3, ISNUMBER($C221)), $C221, $D221) * 10, 3))</f>
        <v/>
      </c>
      <c r="I221" s="299">
        <f>IF(Wildert1!D12="", "", ROUND(Wildert1!D12 / IF(AND(COUNT(Wildert1!$C12:D12) &lt;= 3, ISNUMBER($C221)), $C221, $D221) * 10, 3))</f>
        <v>10</v>
      </c>
      <c r="J221" s="299">
        <f>IF(Wildert1!E12="", "", ROUND(Wildert1!E12 / IF(AND(COUNT(Wildert1!$C12:E12) &lt;= 3, ISNUMBER($C221)), $C221, $D221) * 10, 3))</f>
        <v>7.5679999999999996</v>
      </c>
      <c r="K221" s="299" t="str">
        <f>IF(Wildert1!F12="", "", ROUND(Wildert1!F12 / IF(AND(COUNT(Wildert1!$C12:F12) &lt;= 3, ISNUMBER($C221)), $C221, $D221) * 10, 3))</f>
        <v/>
      </c>
      <c r="L221" s="299" t="str">
        <f>IF(Wildert1!G12="", "", ROUND(Wildert1!G12 / IF(AND(COUNT(Wildert1!$C12:G12) &lt;= 3, ISNUMBER($C221)), $C221, $D221) * 10, 3))</f>
        <v/>
      </c>
      <c r="M221" s="299" t="str">
        <f>IF(Wildert1!H12="", "", ROUND(Wildert1!H12 / IF(AND(COUNT(Wildert1!$C12:H12) &lt;= 3, ISNUMBER($C221)), $C221, $D221) * 10, 3))</f>
        <v/>
      </c>
      <c r="N221" s="299" t="str">
        <f>IF(Wildert1!I12="", "", ROUND(Wildert1!I12 / IF(AND(COUNT(Wildert1!$C12:I12) &lt;= 3, ISNUMBER($C221)), $C221, $D221) * 10, 3))</f>
        <v/>
      </c>
      <c r="O221" s="299" t="str">
        <f>IF(Wildert1!J12="", "", ROUND(Wildert1!J12 / IF(AND(COUNT(Wildert1!$C12:J12) &lt;= 3, ISNUMBER($C221)), $C221, $D221) * 10, 3))</f>
        <v/>
      </c>
      <c r="P221" s="299" t="str">
        <f>IF(Wildert1!K12="", "", ROUND(Wildert1!K12 / IF(AND(COUNT(Wildert1!$C12:K12) &lt;= 3, ISNUMBER($C221)), $C221, $D221) * 10, 3))</f>
        <v/>
      </c>
      <c r="Q221" s="299" t="str">
        <f>IF(Wildert1!L12="", "", ROUND(Wildert1!L12 / IF(AND(COUNT(Wildert1!$C12:L12) &lt;= 3, ISNUMBER($C221)), $C221, $D221) * 10, 3))</f>
        <v/>
      </c>
      <c r="R221" s="299" t="str">
        <f>IF(Wildert1!M12="", "", ROUND(Wildert1!M12 / IF(AND(COUNT(Wildert1!$C12:M12) &lt;= 3, ISNUMBER($C221)), $C221, $D221) * 10, 3))</f>
        <v/>
      </c>
      <c r="S221" s="299" t="str">
        <f>IF(Wildert1!N12="", "", ROUND(Wildert1!N12 / IF(AND(COUNT(Wildert1!$C12:N12) &lt;= 3, ISNUMBER($C221)), $C221, $D221) * 10, 3))</f>
        <v/>
      </c>
      <c r="T221" s="299" t="str">
        <f>IF(Wildert1!O12="", "", ROUND(Wildert1!O12 / IF(AND(COUNT(Wildert1!$C12:O12) &lt;= 3, ISNUMBER($C221)), $C221, $D221) * 10, 3))</f>
        <v/>
      </c>
      <c r="U221" s="299" t="str">
        <f>IF(Wildert1!U12="", "", ROUND(Wildert1!U12 / IF(AND(COUNT(Wildert1!$C12:$O12,Wildert1!$U12:U12) &lt;= 3, ISNUMBER($C221)), $C221, $E221) * 10, 3))</f>
        <v/>
      </c>
      <c r="V221" s="299" t="str">
        <f>IF(Wildert1!V12="", "", ROUND(Wildert1!V12 / IF(AND(COUNT(Wildert1!$C12:$O12,Wildert1!$U12:V12) &lt;= 3, ISNUMBER($C221)), $C221, $E221) * 10, 3))</f>
        <v/>
      </c>
      <c r="W221" s="299" t="str">
        <f>IF(Wildert1!W12="", "", ROUND(Wildert1!W12 / IF(AND(COUNT(Wildert1!$C12:$O12,Wildert1!$U12:W12) &lt;= 3, ISNUMBER($C221)), $C221, $E221) * 10, 3))</f>
        <v/>
      </c>
      <c r="X221" s="299" t="str">
        <f>IF(Wildert1!X12="", "", ROUND(Wildert1!X12 / IF(AND(COUNT(Wildert1!$C12:$O12,Wildert1!$U12:X12) &lt;= 3, ISNUMBER($C221)), $C221, $E221) * 10, 3))</f>
        <v/>
      </c>
      <c r="Y221" s="299" t="str">
        <f>IF(Wildert1!Y12="", "", ROUND(Wildert1!Y12 / IF(AND(COUNT(Wildert1!$C12:$O12,Wildert1!$U12:Y12) &lt;= 3, ISNUMBER($C221)), $C221, $E221) * 10, 3))</f>
        <v/>
      </c>
      <c r="Z221" s="299" t="str">
        <f>IF(Wildert1!Z12="", "", ROUND(Wildert1!Z12 / IF(AND(COUNT(Wildert1!$C12:$O12,Wildert1!$U12:Z12) &lt;= 3, ISNUMBER($C221)), $C221, $E221) * 10, 3))</f>
        <v/>
      </c>
      <c r="AA221" s="299" t="str">
        <f>IF(Wildert1!AA12="", "", ROUND(Wildert1!AA12 / IF(AND(COUNT(Wildert1!$C12:$O12,Wildert1!$U12:AA12) &lt;= 3, ISNUMBER($C221)), $C221, $E221) * 10, 3))</f>
        <v/>
      </c>
      <c r="AB221" s="299" t="str">
        <f>IF(Wildert1!AB12="", "", ROUND(Wildert1!AB12 / IF(AND(COUNT(Wildert1!$C12:$O12,Wildert1!$U12:AB12) &lt;= 3, ISNUMBER($C221)), $C221, $E221) * 10, 3))</f>
        <v/>
      </c>
      <c r="AC221" s="299" t="str">
        <f>IF(Wildert1!AC12="", "", ROUND(Wildert1!AC12 / IF(AND(COUNT(Wildert1!$C12:$O12,Wildert1!$U12:AC12) &lt;= 3, ISNUMBER($C221)), $C221, $E221) * 10, 3))</f>
        <v/>
      </c>
      <c r="AD221" s="299" t="str">
        <f>IF(Wildert1!AD12="", "", ROUND(Wildert1!AD12 / IF(AND(COUNT(Wildert1!$C12:$O12,Wildert1!$U12:AD12) &lt;= 3, ISNUMBER($C221)), $C221, $E221) * 10, 3))</f>
        <v/>
      </c>
      <c r="AE221" s="299" t="str">
        <f>IF(Wildert1!AE12="", "", ROUND(Wildert1!AE12 / IF(AND(COUNT(Wildert1!$C12:$O12,Wildert1!$U12:AE12) &lt;= 3, ISNUMBER($C221)), $C221, $E221) * 10, 3))</f>
        <v/>
      </c>
      <c r="AF221" s="299" t="str">
        <f>IF(Wildert1!AF12="", "", ROUND(Wildert1!AF12 / IF(AND(COUNT(Wildert1!$C12:$O12,Wildert1!$U12:AF12) &lt;= 3, ISNUMBER($C221)), $C221, $E221) * 10, 3))</f>
        <v/>
      </c>
      <c r="AG221" s="299" t="str">
        <f>IF(Wildert1!AG12="", "", ROUND(Wildert1!AG12 / IF(AND(COUNT(Wildert1!$C12:$O12,Wildert1!$U12:AG12) &lt;= 3, ISNUMBER($C221)), $C221, $E221) * 10, 3))</f>
        <v/>
      </c>
      <c r="AH221" s="388"/>
    </row>
    <row r="222" spans="1:34" ht="16.95" customHeight="1">
      <c r="A222" s="328">
        <f>IF(Wildert1!AM13=0, "", Wildert1!AM13)</f>
        <v>5</v>
      </c>
      <c r="B222" s="329" t="str">
        <f>Wildert1!A13</f>
        <v xml:space="preserve">Sarra-Ribo Jef      </v>
      </c>
      <c r="C222" s="330" t="str">
        <f t="shared" si="22"/>
        <v/>
      </c>
      <c r="D222" s="294">
        <f>Wildert1!B13</f>
        <v>85</v>
      </c>
      <c r="E222" s="294">
        <f>Wildert1!T13</f>
        <v>85</v>
      </c>
      <c r="F222" s="405">
        <f>IF(Wildert1!AL13=0," ",SUM(H222:AG222))</f>
        <v>45.646999999999998</v>
      </c>
      <c r="G222" s="350"/>
      <c r="H222" s="299" t="str">
        <f>IF(Wildert1!C13="", "", ROUND(Wildert1!C13 / IF(AND(COUNT(Wildert1!$C13:C13) &lt;= 3, ISNUMBER($C222)), $C222, $D222) * 10, 3))</f>
        <v/>
      </c>
      <c r="I222" s="299">
        <f>IF(Wildert1!D13="", "", ROUND(Wildert1!D13 / IF(AND(COUNT(Wildert1!$C13:D13) &lt;= 3, ISNUMBER($C222)), $C222, $D222) * 10, 3))</f>
        <v>12.587999999999999</v>
      </c>
      <c r="J222" s="299">
        <f>IF(Wildert1!E13="", "", ROUND(Wildert1!E13 / IF(AND(COUNT(Wildert1!$C13:E13) &lt;= 3, ISNUMBER($C222)), $C222, $D222) * 10, 3))</f>
        <v>9.6470000000000002</v>
      </c>
      <c r="K222" s="299" t="str">
        <f>IF(Wildert1!F13="", "", ROUND(Wildert1!F13 / IF(AND(COUNT(Wildert1!$C13:F13) &lt;= 3, ISNUMBER($C222)), $C222, $D222) * 10, 3))</f>
        <v/>
      </c>
      <c r="L222" s="299">
        <f>IF(Wildert1!G13="", "", ROUND(Wildert1!G13 / IF(AND(COUNT(Wildert1!$C13:G13) &lt;= 3, ISNUMBER($C222)), $C222, $D222) * 10, 3))</f>
        <v>10</v>
      </c>
      <c r="M222" s="299">
        <f>IF(Wildert1!H13="", "", ROUND(Wildert1!H13 / IF(AND(COUNT(Wildert1!$C13:H13) &lt;= 3, ISNUMBER($C222)), $C222, $D222) * 10, 3))</f>
        <v>7.6470000000000002</v>
      </c>
      <c r="N222" s="299">
        <f>IF(Wildert1!I13="", "", ROUND(Wildert1!I13 / IF(AND(COUNT(Wildert1!$C13:I13) &lt;= 3, ISNUMBER($C222)), $C222, $D222) * 10, 3))</f>
        <v>5.7649999999999997</v>
      </c>
      <c r="O222" s="299" t="str">
        <f>IF(Wildert1!J13="", "", ROUND(Wildert1!J13 / IF(AND(COUNT(Wildert1!$C13:J13) &lt;= 3, ISNUMBER($C222)), $C222, $D222) * 10, 3))</f>
        <v/>
      </c>
      <c r="P222" s="299" t="str">
        <f>IF(Wildert1!K13="", "", ROUND(Wildert1!K13 / IF(AND(COUNT(Wildert1!$C13:K13) &lt;= 3, ISNUMBER($C222)), $C222, $D222) * 10, 3))</f>
        <v/>
      </c>
      <c r="Q222" s="299" t="str">
        <f>IF(Wildert1!L13="", "", ROUND(Wildert1!L13 / IF(AND(COUNT(Wildert1!$C13:L13) &lt;= 3, ISNUMBER($C222)), $C222, $D222) * 10, 3))</f>
        <v/>
      </c>
      <c r="R222" s="299" t="str">
        <f>IF(Wildert1!M13="", "", ROUND(Wildert1!M13 / IF(AND(COUNT(Wildert1!$C13:M13) &lt;= 3, ISNUMBER($C222)), $C222, $D222) * 10, 3))</f>
        <v/>
      </c>
      <c r="S222" s="299" t="str">
        <f>IF(Wildert1!N13="", "", ROUND(Wildert1!N13 / IF(AND(COUNT(Wildert1!$C13:N13) &lt;= 3, ISNUMBER($C222)), $C222, $D222) * 10, 3))</f>
        <v/>
      </c>
      <c r="T222" s="299" t="str">
        <f>IF(Wildert1!O13="", "", ROUND(Wildert1!O13 / IF(AND(COUNT(Wildert1!$C13:O13) &lt;= 3, ISNUMBER($C222)), $C222, $D222) * 10, 3))</f>
        <v/>
      </c>
      <c r="U222" s="299" t="str">
        <f>IF(Wildert1!U13="", "", ROUND(Wildert1!U13 / IF(AND(COUNT(Wildert1!$C13:$O13,Wildert1!$U13:U13) &lt;= 3, ISNUMBER($C222)), $C222, $E222) * 10, 3))</f>
        <v/>
      </c>
      <c r="V222" s="299" t="str">
        <f>IF(Wildert1!V13="", "", ROUND(Wildert1!V13 / IF(AND(COUNT(Wildert1!$C13:$O13,Wildert1!$U13:V13) &lt;= 3, ISNUMBER($C222)), $C222, $E222) * 10, 3))</f>
        <v/>
      </c>
      <c r="W222" s="299" t="str">
        <f>IF(Wildert1!W13="", "", ROUND(Wildert1!W13 / IF(AND(COUNT(Wildert1!$C13:$O13,Wildert1!$U13:W13) &lt;= 3, ISNUMBER($C222)), $C222, $E222) * 10, 3))</f>
        <v/>
      </c>
      <c r="X222" s="299" t="str">
        <f>IF(Wildert1!X13="", "", ROUND(Wildert1!X13 / IF(AND(COUNT(Wildert1!$C13:$O13,Wildert1!$U13:X13) &lt;= 3, ISNUMBER($C222)), $C222, $E222) * 10, 3))</f>
        <v/>
      </c>
      <c r="Y222" s="299" t="str">
        <f>IF(Wildert1!Y13="", "", ROUND(Wildert1!Y13 / IF(AND(COUNT(Wildert1!$C13:$O13,Wildert1!$U13:Y13) &lt;= 3, ISNUMBER($C222)), $C222, $E222) * 10, 3))</f>
        <v/>
      </c>
      <c r="Z222" s="299" t="str">
        <f>IF(Wildert1!Z13="", "", ROUND(Wildert1!Z13 / IF(AND(COUNT(Wildert1!$C13:$O13,Wildert1!$U13:Z13) &lt;= 3, ISNUMBER($C222)), $C222, $E222) * 10, 3))</f>
        <v/>
      </c>
      <c r="AA222" s="299" t="str">
        <f>IF(Wildert1!AA13="", "", ROUND(Wildert1!AA13 / IF(AND(COUNT(Wildert1!$C13:$O13,Wildert1!$U13:AA13) &lt;= 3, ISNUMBER($C222)), $C222, $E222) * 10, 3))</f>
        <v/>
      </c>
      <c r="AB222" s="299" t="str">
        <f>IF(Wildert1!AB13="", "", ROUND(Wildert1!AB13 / IF(AND(COUNT(Wildert1!$C13:$O13,Wildert1!$U13:AB13) &lt;= 3, ISNUMBER($C222)), $C222, $E222) * 10, 3))</f>
        <v/>
      </c>
      <c r="AC222" s="299" t="str">
        <f>IF(Wildert1!AC13="", "", ROUND(Wildert1!AC13 / IF(AND(COUNT(Wildert1!$C13:$O13,Wildert1!$U13:AC13) &lt;= 3, ISNUMBER($C222)), $C222, $E222) * 10, 3))</f>
        <v/>
      </c>
      <c r="AD222" s="299" t="str">
        <f>IF(Wildert1!AD13="", "", ROUND(Wildert1!AD13 / IF(AND(COUNT(Wildert1!$C13:$O13,Wildert1!$U13:AD13) &lt;= 3, ISNUMBER($C222)), $C222, $E222) * 10, 3))</f>
        <v/>
      </c>
      <c r="AE222" s="299" t="str">
        <f>IF(Wildert1!AE13="", "", ROUND(Wildert1!AE13 / IF(AND(COUNT(Wildert1!$C13:$O13,Wildert1!$U13:AE13) &lt;= 3, ISNUMBER($C222)), $C222, $E222) * 10, 3))</f>
        <v/>
      </c>
      <c r="AF222" s="299" t="str">
        <f>IF(Wildert1!AF13="", "", ROUND(Wildert1!AF13 / IF(AND(COUNT(Wildert1!$C13:$O13,Wildert1!$U13:AF13) &lt;= 3, ISNUMBER($C222)), $C222, $E222) * 10, 3))</f>
        <v/>
      </c>
      <c r="AG222" s="299" t="str">
        <f>IF(Wildert1!AG13="", "", ROUND(Wildert1!AG13 / IF(AND(COUNT(Wildert1!$C13:$O13,Wildert1!$U13:AG13) &lt;= 3, ISNUMBER($C222)), $C222, $E222) * 10, 3))</f>
        <v/>
      </c>
      <c r="AH222" s="388"/>
    </row>
    <row r="223" spans="1:34" ht="16.95" customHeight="1">
      <c r="A223" s="328">
        <f>IF(Wildert1!AM14=0, "", Wildert1!AM14)</f>
        <v>3</v>
      </c>
      <c r="B223" s="329" t="str">
        <f>Wildert1!A14</f>
        <v>Sas Ronny</v>
      </c>
      <c r="C223" s="330" t="str">
        <f t="shared" si="22"/>
        <v/>
      </c>
      <c r="D223" s="294">
        <f>Wildert1!B14</f>
        <v>27</v>
      </c>
      <c r="E223" s="294">
        <f>Wildert1!T14</f>
        <v>27</v>
      </c>
      <c r="F223" s="405">
        <f>IF(Wildert1!AL14=0," ",SUM(H223:AG223))</f>
        <v>24.814999999999998</v>
      </c>
      <c r="G223" s="350"/>
      <c r="H223" s="299">
        <f>IF(Wildert1!C14="", "", ROUND(Wildert1!C14 / IF(AND(COUNT(Wildert1!$C14:C14) &lt;= 3, ISNUMBER($C223)), $C223, $D223) * 10, 3))</f>
        <v>8.1479999999999997</v>
      </c>
      <c r="I223" s="299">
        <f>IF(Wildert1!D14="", "", ROUND(Wildert1!D14 / IF(AND(COUNT(Wildert1!$C14:D14) &lt;= 3, ISNUMBER($C223)), $C223, $D223) * 10, 3))</f>
        <v>8.8889999999999993</v>
      </c>
      <c r="J223" s="299" t="str">
        <f>IF(Wildert1!E14="", "", ROUND(Wildert1!E14 / IF(AND(COUNT(Wildert1!$C14:E14) &lt;= 3, ISNUMBER($C223)), $C223, $D223) * 10, 3))</f>
        <v/>
      </c>
      <c r="K223" s="299" t="str">
        <f>IF(Wildert1!F14="", "", ROUND(Wildert1!F14 / IF(AND(COUNT(Wildert1!$C14:F14) &lt;= 3, ISNUMBER($C223)), $C223, $D223) * 10, 3))</f>
        <v/>
      </c>
      <c r="L223" s="299">
        <f>IF(Wildert1!G14="", "", ROUND(Wildert1!G14 / IF(AND(COUNT(Wildert1!$C14:G14) &lt;= 3, ISNUMBER($C223)), $C223, $D223) * 10, 3))</f>
        <v>7.7779999999999996</v>
      </c>
      <c r="M223" s="299" t="str">
        <f>IF(Wildert1!H14="", "", ROUND(Wildert1!H14 / IF(AND(COUNT(Wildert1!$C14:H14) &lt;= 3, ISNUMBER($C223)), $C223, $D223) * 10, 3))</f>
        <v/>
      </c>
      <c r="N223" s="299" t="str">
        <f>IF(Wildert1!I14="", "", ROUND(Wildert1!I14 / IF(AND(COUNT(Wildert1!$C14:I14) &lt;= 3, ISNUMBER($C223)), $C223, $D223) * 10, 3))</f>
        <v/>
      </c>
      <c r="O223" s="299" t="str">
        <f>IF(Wildert1!J14="", "", ROUND(Wildert1!J14 / IF(AND(COUNT(Wildert1!$C14:J14) &lt;= 3, ISNUMBER($C223)), $C223, $D223) * 10, 3))</f>
        <v/>
      </c>
      <c r="P223" s="299" t="str">
        <f>IF(Wildert1!K14="", "", ROUND(Wildert1!K14 / IF(AND(COUNT(Wildert1!$C14:K14) &lt;= 3, ISNUMBER($C223)), $C223, $D223) * 10, 3))</f>
        <v/>
      </c>
      <c r="Q223" s="299" t="str">
        <f>IF(Wildert1!L14="", "", ROUND(Wildert1!L14 / IF(AND(COUNT(Wildert1!$C14:L14) &lt;= 3, ISNUMBER($C223)), $C223, $D223) * 10, 3))</f>
        <v/>
      </c>
      <c r="R223" s="299" t="str">
        <f>IF(Wildert1!M14="", "", ROUND(Wildert1!M14 / IF(AND(COUNT(Wildert1!$C14:M14) &lt;= 3, ISNUMBER($C223)), $C223, $D223) * 10, 3))</f>
        <v/>
      </c>
      <c r="S223" s="299" t="str">
        <f>IF(Wildert1!N14="", "", ROUND(Wildert1!N14 / IF(AND(COUNT(Wildert1!$C14:N14) &lt;= 3, ISNUMBER($C223)), $C223, $D223) * 10, 3))</f>
        <v/>
      </c>
      <c r="T223" s="299" t="str">
        <f>IF(Wildert1!O14="", "", ROUND(Wildert1!O14 / IF(AND(COUNT(Wildert1!$C14:O14) &lt;= 3, ISNUMBER($C223)), $C223, $D223) * 10, 3))</f>
        <v/>
      </c>
      <c r="U223" s="299" t="str">
        <f>IF(Wildert1!U14="", "", ROUND(Wildert1!U14 / IF(AND(COUNT(Wildert1!$C14:$O14,Wildert1!$U14:U14) &lt;= 3, ISNUMBER($C223)), $C223, $E223) * 10, 3))</f>
        <v/>
      </c>
      <c r="V223" s="299" t="str">
        <f>IF(Wildert1!V14="", "", ROUND(Wildert1!V14 / IF(AND(COUNT(Wildert1!$C14:$O14,Wildert1!$U14:V14) &lt;= 3, ISNUMBER($C223)), $C223, $E223) * 10, 3))</f>
        <v/>
      </c>
      <c r="W223" s="299" t="str">
        <f>IF(Wildert1!W14="", "", ROUND(Wildert1!W14 / IF(AND(COUNT(Wildert1!$C14:$O14,Wildert1!$U14:W14) &lt;= 3, ISNUMBER($C223)), $C223, $E223) * 10, 3))</f>
        <v/>
      </c>
      <c r="X223" s="299" t="str">
        <f>IF(Wildert1!X14="", "", ROUND(Wildert1!X14 / IF(AND(COUNT(Wildert1!$C14:$O14,Wildert1!$U14:X14) &lt;= 3, ISNUMBER($C223)), $C223, $E223) * 10, 3))</f>
        <v/>
      </c>
      <c r="Y223" s="299" t="str">
        <f>IF(Wildert1!Y14="", "", ROUND(Wildert1!Y14 / IF(AND(COUNT(Wildert1!$C14:$O14,Wildert1!$U14:Y14) &lt;= 3, ISNUMBER($C223)), $C223, $E223) * 10, 3))</f>
        <v/>
      </c>
      <c r="Z223" s="299" t="str">
        <f>IF(Wildert1!Z14="", "", ROUND(Wildert1!Z14 / IF(AND(COUNT(Wildert1!$C14:$O14,Wildert1!$U14:Z14) &lt;= 3, ISNUMBER($C223)), $C223, $E223) * 10, 3))</f>
        <v/>
      </c>
      <c r="AA223" s="299" t="str">
        <f>IF(Wildert1!AA14="", "", ROUND(Wildert1!AA14 / IF(AND(COUNT(Wildert1!$C14:$O14,Wildert1!$U14:AA14) &lt;= 3, ISNUMBER($C223)), $C223, $E223) * 10, 3))</f>
        <v/>
      </c>
      <c r="AB223" s="299" t="str">
        <f>IF(Wildert1!AB14="", "", ROUND(Wildert1!AB14 / IF(AND(COUNT(Wildert1!$C14:$O14,Wildert1!$U14:AB14) &lt;= 3, ISNUMBER($C223)), $C223, $E223) * 10, 3))</f>
        <v/>
      </c>
      <c r="AC223" s="299" t="str">
        <f>IF(Wildert1!AC14="", "", ROUND(Wildert1!AC14 / IF(AND(COUNT(Wildert1!$C14:$O14,Wildert1!$U14:AC14) &lt;= 3, ISNUMBER($C223)), $C223, $E223) * 10, 3))</f>
        <v/>
      </c>
      <c r="AD223" s="299" t="str">
        <f>IF(Wildert1!AD14="", "", ROUND(Wildert1!AD14 / IF(AND(COUNT(Wildert1!$C14:$O14,Wildert1!$U14:AD14) &lt;= 3, ISNUMBER($C223)), $C223, $E223) * 10, 3))</f>
        <v/>
      </c>
      <c r="AE223" s="299" t="str">
        <f>IF(Wildert1!AE14="", "", ROUND(Wildert1!AE14 / IF(AND(COUNT(Wildert1!$C14:$O14,Wildert1!$U14:AE14) &lt;= 3, ISNUMBER($C223)), $C223, $E223) * 10, 3))</f>
        <v/>
      </c>
      <c r="AF223" s="299" t="str">
        <f>IF(Wildert1!AF14="", "", ROUND(Wildert1!AF14 / IF(AND(COUNT(Wildert1!$C14:$O14,Wildert1!$U14:AF14) &lt;= 3, ISNUMBER($C223)), $C223, $E223) * 10, 3))</f>
        <v/>
      </c>
      <c r="AG223" s="299" t="str">
        <f>IF(Wildert1!AG14="", "", ROUND(Wildert1!AG14 / IF(AND(COUNT(Wildert1!$C14:$O14,Wildert1!$U14:AG14) &lt;= 3, ISNUMBER($C223)), $C223, $E223) * 10, 3))</f>
        <v/>
      </c>
      <c r="AH223" s="388"/>
    </row>
    <row r="224" spans="1:34" ht="16.95" customHeight="1">
      <c r="A224" s="328">
        <f>IF(Wildert1!AM15=0, "", Wildert1!AM15)</f>
        <v>2</v>
      </c>
      <c r="B224" s="329" t="str">
        <f>Wildert1!A15</f>
        <v>Thijs Jef</v>
      </c>
      <c r="C224" s="330" t="str">
        <f t="shared" si="22"/>
        <v/>
      </c>
      <c r="D224" s="294">
        <f>Wildert1!B15</f>
        <v>20</v>
      </c>
      <c r="E224" s="294">
        <f>Wildert1!T15</f>
        <v>20</v>
      </c>
      <c r="F224" s="405">
        <f>IF(Wildert1!AL15=0," ",SUM(H224:AG224))</f>
        <v>27</v>
      </c>
      <c r="G224" s="350"/>
      <c r="H224" s="299" t="str">
        <f>IF(Wildert1!C15="", "", ROUND(Wildert1!C15 / IF(AND(COUNT(Wildert1!$C15:C15) &lt;= 3, ISNUMBER($C224)), $C224, $D224) * 10, 3))</f>
        <v/>
      </c>
      <c r="I224" s="299" t="str">
        <f>IF(Wildert1!D15="", "", ROUND(Wildert1!D15 / IF(AND(COUNT(Wildert1!$C15:D15) &lt;= 3, ISNUMBER($C224)), $C224, $D224) * 10, 3))</f>
        <v/>
      </c>
      <c r="J224" s="299" t="str">
        <f>IF(Wildert1!E15="", "", ROUND(Wildert1!E15 / IF(AND(COUNT(Wildert1!$C15:E15) &lt;= 3, ISNUMBER($C224)), $C224, $D224) * 10, 3))</f>
        <v/>
      </c>
      <c r="K224" s="299" t="str">
        <f>IF(Wildert1!F15="", "", ROUND(Wildert1!F15 / IF(AND(COUNT(Wildert1!$C15:F15) &lt;= 3, ISNUMBER($C224)), $C224, $D224) * 10, 3))</f>
        <v/>
      </c>
      <c r="L224" s="299" t="str">
        <f>IF(Wildert1!G15="", "", ROUND(Wildert1!G15 / IF(AND(COUNT(Wildert1!$C15:G15) &lt;= 3, ISNUMBER($C224)), $C224, $D224) * 10, 3))</f>
        <v/>
      </c>
      <c r="M224" s="299">
        <f>IF(Wildert1!H15="", "", ROUND(Wildert1!H15 / IF(AND(COUNT(Wildert1!$C15:H15) &lt;= 3, ISNUMBER($C224)), $C224, $D224) * 10, 3))</f>
        <v>7.5</v>
      </c>
      <c r="N224" s="299">
        <f>IF(Wildert1!I15="", "", ROUND(Wildert1!I15 / IF(AND(COUNT(Wildert1!$C15:I15) &lt;= 3, ISNUMBER($C224)), $C224, $D224) * 10, 3))</f>
        <v>19.5</v>
      </c>
      <c r="O224" s="299" t="str">
        <f>IF(Wildert1!J15="", "", ROUND(Wildert1!J15 / IF(AND(COUNT(Wildert1!$C15:J15) &lt;= 3, ISNUMBER($C224)), $C224, $D224) * 10, 3))</f>
        <v/>
      </c>
      <c r="P224" s="299" t="str">
        <f>IF(Wildert1!K15="", "", ROUND(Wildert1!K15 / IF(AND(COUNT(Wildert1!$C15:K15) &lt;= 3, ISNUMBER($C224)), $C224, $D224) * 10, 3))</f>
        <v/>
      </c>
      <c r="Q224" s="299" t="str">
        <f>IF(Wildert1!L15="", "", ROUND(Wildert1!L15 / IF(AND(COUNT(Wildert1!$C15:L15) &lt;= 3, ISNUMBER($C224)), $C224, $D224) * 10, 3))</f>
        <v/>
      </c>
      <c r="R224" s="299" t="str">
        <f>IF(Wildert1!M15="", "", ROUND(Wildert1!M15 / IF(AND(COUNT(Wildert1!$C15:M15) &lt;= 3, ISNUMBER($C224)), $C224, $D224) * 10, 3))</f>
        <v/>
      </c>
      <c r="S224" s="299" t="str">
        <f>IF(Wildert1!N15="", "", ROUND(Wildert1!N15 / IF(AND(COUNT(Wildert1!$C15:N15) &lt;= 3, ISNUMBER($C224)), $C224, $D224) * 10, 3))</f>
        <v/>
      </c>
      <c r="T224" s="299" t="str">
        <f>IF(Wildert1!O15="", "", ROUND(Wildert1!O15 / IF(AND(COUNT(Wildert1!$C15:O15) &lt;= 3, ISNUMBER($C224)), $C224, $D224) * 10, 3))</f>
        <v/>
      </c>
      <c r="U224" s="299" t="str">
        <f>IF(Wildert1!U15="", "", ROUND(Wildert1!U15 / IF(AND(COUNT(Wildert1!$C15:$O15,Wildert1!$U15:U15) &lt;= 3, ISNUMBER($C224)), $C224, $E224) * 10, 3))</f>
        <v/>
      </c>
      <c r="V224" s="299" t="str">
        <f>IF(Wildert1!V15="", "", ROUND(Wildert1!V15 / IF(AND(COUNT(Wildert1!$C15:$O15,Wildert1!$U15:V15) &lt;= 3, ISNUMBER($C224)), $C224, $E224) * 10, 3))</f>
        <v/>
      </c>
      <c r="W224" s="299" t="str">
        <f>IF(Wildert1!W15="", "", ROUND(Wildert1!W15 / IF(AND(COUNT(Wildert1!$C15:$O15,Wildert1!$U15:W15) &lt;= 3, ISNUMBER($C224)), $C224, $E224) * 10, 3))</f>
        <v/>
      </c>
      <c r="X224" s="299" t="str">
        <f>IF(Wildert1!X15="", "", ROUND(Wildert1!X15 / IF(AND(COUNT(Wildert1!$C15:$O15,Wildert1!$U15:X15) &lt;= 3, ISNUMBER($C224)), $C224, $E224) * 10, 3))</f>
        <v/>
      </c>
      <c r="Y224" s="299" t="str">
        <f>IF(Wildert1!Y15="", "", ROUND(Wildert1!Y15 / IF(AND(COUNT(Wildert1!$C15:$O15,Wildert1!$U15:Y15) &lt;= 3, ISNUMBER($C224)), $C224, $E224) * 10, 3))</f>
        <v/>
      </c>
      <c r="Z224" s="299" t="str">
        <f>IF(Wildert1!Z15="", "", ROUND(Wildert1!Z15 / IF(AND(COUNT(Wildert1!$C15:$O15,Wildert1!$U15:Z15) &lt;= 3, ISNUMBER($C224)), $C224, $E224) * 10, 3))</f>
        <v/>
      </c>
      <c r="AA224" s="299" t="str">
        <f>IF(Wildert1!AA15="", "", ROUND(Wildert1!AA15 / IF(AND(COUNT(Wildert1!$C15:$O15,Wildert1!$U15:AA15) &lt;= 3, ISNUMBER($C224)), $C224, $E224) * 10, 3))</f>
        <v/>
      </c>
      <c r="AB224" s="299" t="str">
        <f>IF(Wildert1!AB15="", "", ROUND(Wildert1!AB15 / IF(AND(COUNT(Wildert1!$C15:$O15,Wildert1!$U15:AB15) &lt;= 3, ISNUMBER($C224)), $C224, $E224) * 10, 3))</f>
        <v/>
      </c>
      <c r="AC224" s="299" t="str">
        <f>IF(Wildert1!AC15="", "", ROUND(Wildert1!AC15 / IF(AND(COUNT(Wildert1!$C15:$O15,Wildert1!$U15:AC15) &lt;= 3, ISNUMBER($C224)), $C224, $E224) * 10, 3))</f>
        <v/>
      </c>
      <c r="AD224" s="299" t="str">
        <f>IF(Wildert1!AD15="", "", ROUND(Wildert1!AD15 / IF(AND(COUNT(Wildert1!$C15:$O15,Wildert1!$U15:AD15) &lt;= 3, ISNUMBER($C224)), $C224, $E224) * 10, 3))</f>
        <v/>
      </c>
      <c r="AE224" s="299" t="str">
        <f>IF(Wildert1!AE15="", "", ROUND(Wildert1!AE15 / IF(AND(COUNT(Wildert1!$C15:$O15,Wildert1!$U15:AE15) &lt;= 3, ISNUMBER($C224)), $C224, $E224) * 10, 3))</f>
        <v/>
      </c>
      <c r="AF224" s="299" t="str">
        <f>IF(Wildert1!AF15="", "", ROUND(Wildert1!AF15 / IF(AND(COUNT(Wildert1!$C15:$O15,Wildert1!$U15:AF15) &lt;= 3, ISNUMBER($C224)), $C224, $E224) * 10, 3))</f>
        <v/>
      </c>
      <c r="AG224" s="299" t="str">
        <f>IF(Wildert1!AG15="", "", ROUND(Wildert1!AG15 / IF(AND(COUNT(Wildert1!$C15:$O15,Wildert1!$U15:AG15) &lt;= 3, ISNUMBER($C224)), $C224, $E224) * 10, 3))</f>
        <v/>
      </c>
      <c r="AH224" s="388"/>
    </row>
    <row r="225" spans="1:34" ht="16.95" customHeight="1">
      <c r="A225" s="328">
        <f>IF(Wildert1!AM16=0, "", Wildert1!AM16)</f>
        <v>3</v>
      </c>
      <c r="B225" s="356" t="str">
        <f>Wildert1!A16</f>
        <v>Verbanck Jan [NS 20]</v>
      </c>
      <c r="C225" s="330">
        <f t="shared" si="22"/>
        <v>20</v>
      </c>
      <c r="D225" s="294">
        <f>Wildert1!B16</f>
        <v>17</v>
      </c>
      <c r="E225" s="294">
        <f>Wildert1!T16</f>
        <v>20</v>
      </c>
      <c r="F225" s="405">
        <f>IF(Wildert1!AL16=0," ",SUM(H225:AG225))</f>
        <v>26</v>
      </c>
      <c r="G225" s="350"/>
      <c r="H225" s="299" t="str">
        <f>IF(Wildert1!C16="", "", ROUND(Wildert1!C16 / IF(AND(COUNT(Wildert1!$C16:C16) &lt;= 3, ISNUMBER($C225)), $C225, $D225) * 10, 3))</f>
        <v/>
      </c>
      <c r="I225" s="299" t="str">
        <f>IF(Wildert1!D16="", "", ROUND(Wildert1!D16 / IF(AND(COUNT(Wildert1!$C16:D16) &lt;= 3, ISNUMBER($C225)), $C225, $D225) * 10, 3))</f>
        <v/>
      </c>
      <c r="J225" s="299" t="str">
        <f>IF(Wildert1!E16="", "", ROUND(Wildert1!E16 / IF(AND(COUNT(Wildert1!$C16:E16) &lt;= 3, ISNUMBER($C225)), $C225, $D225) * 10, 3))</f>
        <v/>
      </c>
      <c r="K225" s="299" t="str">
        <f>IF(Wildert1!F16="", "", ROUND(Wildert1!F16 / IF(AND(COUNT(Wildert1!$C16:F16) &lt;= 3, ISNUMBER($C225)), $C225, $D225) * 10, 3))</f>
        <v/>
      </c>
      <c r="L225" s="447">
        <f>IF(Wildert1!G16="", "", ROUND(Wildert1!G16 / IF(AND(COUNT(Wildert1!$C16:G16) &lt;= 3, ISNUMBER($C225)), $C225, $D225) * 10, 3))</f>
        <v>6.5</v>
      </c>
      <c r="M225" s="299" t="str">
        <f>IF(Wildert1!H16="", "", ROUND(Wildert1!H16 / IF(AND(COUNT(Wildert1!$C16:H16) &lt;= 3, ISNUMBER($C225)), $C225, $D225) * 10, 3))</f>
        <v/>
      </c>
      <c r="N225" s="447">
        <f>IF(Wildert1!I16="", "", ROUND(Wildert1!I16 / IF(AND(COUNT(Wildert1!$C16:I16) &lt;= 3, ISNUMBER($C225)), $C225, $D225) * 10, 3))</f>
        <v>10</v>
      </c>
      <c r="O225" s="447">
        <f>IF(Wildert1!J16="", "", ROUND(Wildert1!J16 / IF(AND(COUNT(Wildert1!$C16:J16) &lt;= 3, ISNUMBER($C225)), $C225, $D225) * 10, 3))</f>
        <v>9.5</v>
      </c>
      <c r="P225" s="299" t="str">
        <f>IF(Wildert1!K16="", "", ROUND(Wildert1!K16 / IF(AND(COUNT(Wildert1!$C16:K16) &lt;= 3, ISNUMBER($C225)), $C225, $D225) * 10, 3))</f>
        <v/>
      </c>
      <c r="Q225" s="299" t="str">
        <f>IF(Wildert1!L16="", "", ROUND(Wildert1!L16 / IF(AND(COUNT(Wildert1!$C16:L16) &lt;= 3, ISNUMBER($C225)), $C225, $D225) * 10, 3))</f>
        <v/>
      </c>
      <c r="R225" s="299" t="str">
        <f>IF(Wildert1!M16="", "", ROUND(Wildert1!M16 / IF(AND(COUNT(Wildert1!$C16:M16) &lt;= 3, ISNUMBER($C225)), $C225, $D225) * 10, 3))</f>
        <v/>
      </c>
      <c r="S225" s="299" t="str">
        <f>IF(Wildert1!N16="", "", ROUND(Wildert1!N16 / IF(AND(COUNT(Wildert1!$C16:N16) &lt;= 3, ISNUMBER($C225)), $C225, $D225) * 10, 3))</f>
        <v/>
      </c>
      <c r="T225" s="299" t="str">
        <f>IF(Wildert1!O16="", "", ROUND(Wildert1!O16 / IF(AND(COUNT(Wildert1!$C16:O16) &lt;= 3, ISNUMBER($C225)), $C225, $D225) * 10, 3))</f>
        <v/>
      </c>
      <c r="U225" s="299" t="str">
        <f>IF(Wildert1!U16="", "", ROUND(Wildert1!U16 / IF(AND(COUNT(Wildert1!$C16:$O16,Wildert1!$U16:U16) &lt;= 3, ISNUMBER($C225)), $C225, $E225) * 10, 3))</f>
        <v/>
      </c>
      <c r="V225" s="299" t="str">
        <f>IF(Wildert1!V16="", "", ROUND(Wildert1!V16 / IF(AND(COUNT(Wildert1!$C16:$O16,Wildert1!$U16:V16) &lt;= 3, ISNUMBER($C225)), $C225, $E225) * 10, 3))</f>
        <v/>
      </c>
      <c r="W225" s="299" t="str">
        <f>IF(Wildert1!W16="", "", ROUND(Wildert1!W16 / IF(AND(COUNT(Wildert1!$C16:$O16,Wildert1!$U16:W16) &lt;= 3, ISNUMBER($C225)), $C225, $E225) * 10, 3))</f>
        <v/>
      </c>
      <c r="X225" s="299" t="str">
        <f>IF(Wildert1!X16="", "", ROUND(Wildert1!X16 / IF(AND(COUNT(Wildert1!$C16:$O16,Wildert1!$U16:X16) &lt;= 3, ISNUMBER($C225)), $C225, $E225) * 10, 3))</f>
        <v/>
      </c>
      <c r="Y225" s="299" t="str">
        <f>IF(Wildert1!Y16="", "", ROUND(Wildert1!Y16 / IF(AND(COUNT(Wildert1!$C16:$O16,Wildert1!$U16:Y16) &lt;= 3, ISNUMBER($C225)), $C225, $E225) * 10, 3))</f>
        <v/>
      </c>
      <c r="Z225" s="299" t="str">
        <f>IF(Wildert1!Z16="", "", ROUND(Wildert1!Z16 / IF(AND(COUNT(Wildert1!$C16:$O16,Wildert1!$U16:Z16) &lt;= 3, ISNUMBER($C225)), $C225, $E225) * 10, 3))</f>
        <v/>
      </c>
      <c r="AA225" s="299" t="str">
        <f>IF(Wildert1!AA16="", "", ROUND(Wildert1!AA16 / IF(AND(COUNT(Wildert1!$C16:$O16,Wildert1!$U16:AA16) &lt;= 3, ISNUMBER($C225)), $C225, $E225) * 10, 3))</f>
        <v/>
      </c>
      <c r="AB225" s="299" t="str">
        <f>IF(Wildert1!AB16="", "", ROUND(Wildert1!AB16 / IF(AND(COUNT(Wildert1!$C16:$O16,Wildert1!$U16:AB16) &lt;= 3, ISNUMBER($C225)), $C225, $E225) * 10, 3))</f>
        <v/>
      </c>
      <c r="AC225" s="299" t="str">
        <f>IF(Wildert1!AC16="", "", ROUND(Wildert1!AC16 / IF(AND(COUNT(Wildert1!$C16:$O16,Wildert1!$U16:AC16) &lt;= 3, ISNUMBER($C225)), $C225, $E225) * 10, 3))</f>
        <v/>
      </c>
      <c r="AD225" s="299" t="str">
        <f>IF(Wildert1!AD16="", "", ROUND(Wildert1!AD16 / IF(AND(COUNT(Wildert1!$C16:$O16,Wildert1!$U16:AD16) &lt;= 3, ISNUMBER($C225)), $C225, $E225) * 10, 3))</f>
        <v/>
      </c>
      <c r="AE225" s="299" t="str">
        <f>IF(Wildert1!AE16="", "", ROUND(Wildert1!AE16 / IF(AND(COUNT(Wildert1!$C16:$O16,Wildert1!$U16:AE16) &lt;= 3, ISNUMBER($C225)), $C225, $E225) * 10, 3))</f>
        <v/>
      </c>
      <c r="AF225" s="299" t="str">
        <f>IF(Wildert1!AF16="", "", ROUND(Wildert1!AF16 / IF(AND(COUNT(Wildert1!$C16:$O16,Wildert1!$U16:AF16) &lt;= 3, ISNUMBER($C225)), $C225, $E225) * 10, 3))</f>
        <v/>
      </c>
      <c r="AG225" s="299" t="str">
        <f>IF(Wildert1!AG16="", "", ROUND(Wildert1!AG16 / IF(AND(COUNT(Wildert1!$C16:$O16,Wildert1!$U16:AG16) &lt;= 3, ISNUMBER($C225)), $C225, $E225) * 10, 3))</f>
        <v/>
      </c>
      <c r="AH225" s="388"/>
    </row>
    <row r="226" spans="1:34" ht="16.95" customHeight="1">
      <c r="A226" s="328">
        <f>IF(Wildert1!AM17=0, "", Wildert1!AM17)</f>
        <v>3</v>
      </c>
      <c r="B226" s="304" t="str">
        <f>Wildert1!A17</f>
        <v>Wetzer Rik</v>
      </c>
      <c r="C226" s="351" t="str">
        <f t="shared" si="22"/>
        <v/>
      </c>
      <c r="D226" s="351">
        <f>Wildert1!B17</f>
        <v>15</v>
      </c>
      <c r="E226" s="351">
        <f>Wildert1!T17</f>
        <v>15</v>
      </c>
      <c r="F226" s="405">
        <f>IF(Wildert1!AL17=0," ",SUM(H226:AG226))</f>
        <v>36</v>
      </c>
      <c r="G226" s="350"/>
      <c r="H226" s="299" t="str">
        <f>IF(Wildert1!C17="", "", ROUND(Wildert1!C17 / IF(AND(COUNT(Wildert1!$C17:C17) &lt;= 3, ISNUMBER($C226)), $C226, $D226) * 10, 3))</f>
        <v/>
      </c>
      <c r="I226" s="299">
        <f>IF(Wildert1!D17="", "", ROUND(Wildert1!D17 / IF(AND(COUNT(Wildert1!$C17:D17) &lt;= 3, ISNUMBER($C226)), $C226, $D226) * 10, 3))</f>
        <v>12.667</v>
      </c>
      <c r="J226" s="299" t="str">
        <f>IF(Wildert1!E17="", "", ROUND(Wildert1!E17 / IF(AND(COUNT(Wildert1!$C17:E17) &lt;= 3, ISNUMBER($C226)), $C226, $D226) * 10, 3))</f>
        <v/>
      </c>
      <c r="K226" s="299">
        <f>IF(Wildert1!F17="", "", ROUND(Wildert1!F17 / IF(AND(COUNT(Wildert1!$C17:F17) &lt;= 3, ISNUMBER($C226)), $C226, $D226) * 10, 3))</f>
        <v>12</v>
      </c>
      <c r="L226" s="299" t="str">
        <f>IF(Wildert1!G17="", "", ROUND(Wildert1!G17 / IF(AND(COUNT(Wildert1!$C17:G17) &lt;= 3, ISNUMBER($C226)), $C226, $D226) * 10, 3))</f>
        <v/>
      </c>
      <c r="M226" s="299">
        <f>IF(Wildert1!H17="", "", ROUND(Wildert1!H17 / IF(AND(COUNT(Wildert1!$C17:H17) &lt;= 3, ISNUMBER($C226)), $C226, $D226) * 10, 3))</f>
        <v>11.333</v>
      </c>
      <c r="N226" s="299" t="str">
        <f>IF(Wildert1!I17="", "", ROUND(Wildert1!I17 / IF(AND(COUNT(Wildert1!$C17:I17) &lt;= 3, ISNUMBER($C226)), $C226, $D226) * 10, 3))</f>
        <v/>
      </c>
      <c r="O226" s="299" t="str">
        <f>IF(Wildert1!J17="", "", ROUND(Wildert1!J17 / IF(AND(COUNT(Wildert1!$C17:J17) &lt;= 3, ISNUMBER($C226)), $C226, $D226) * 10, 3))</f>
        <v/>
      </c>
      <c r="P226" s="299" t="str">
        <f>IF(Wildert1!K17="", "", ROUND(Wildert1!K17 / IF(AND(COUNT(Wildert1!$C17:K17) &lt;= 3, ISNUMBER($C226)), $C226, $D226) * 10, 3))</f>
        <v/>
      </c>
      <c r="Q226" s="299" t="str">
        <f>IF(Wildert1!L17="", "", ROUND(Wildert1!L17 / IF(AND(COUNT(Wildert1!$C17:L17) &lt;= 3, ISNUMBER($C226)), $C226, $D226) * 10, 3))</f>
        <v/>
      </c>
      <c r="R226" s="299" t="str">
        <f>IF(Wildert1!M17="", "", ROUND(Wildert1!M17 / IF(AND(COUNT(Wildert1!$C17:M17) &lt;= 3, ISNUMBER($C226)), $C226, $D226) * 10, 3))</f>
        <v/>
      </c>
      <c r="S226" s="299" t="str">
        <f>IF(Wildert1!N17="", "", ROUND(Wildert1!N17 / IF(AND(COUNT(Wildert1!$C17:N17) &lt;= 3, ISNUMBER($C226)), $C226, $D226) * 10, 3))</f>
        <v/>
      </c>
      <c r="T226" s="299" t="str">
        <f>IF(Wildert1!O17="", "", ROUND(Wildert1!O17 / IF(AND(COUNT(Wildert1!$C17:O17) &lt;= 3, ISNUMBER($C226)), $C226, $D226) * 10, 3))</f>
        <v/>
      </c>
      <c r="U226" s="299" t="str">
        <f>IF(Wildert1!U17="", "", ROUND(Wildert1!U17 / IF(AND(COUNT(Wildert1!$C17:$O17,Wildert1!$U17:U17) &lt;= 3, ISNUMBER($C226)), $C226, $E226) * 10, 3))</f>
        <v/>
      </c>
      <c r="V226" s="299" t="str">
        <f>IF(Wildert1!V17="", "", ROUND(Wildert1!V17 / IF(AND(COUNT(Wildert1!$C17:$O17,Wildert1!$U17:V17) &lt;= 3, ISNUMBER($C226)), $C226, $E226) * 10, 3))</f>
        <v/>
      </c>
      <c r="W226" s="299" t="str">
        <f>IF(Wildert1!W17="", "", ROUND(Wildert1!W17 / IF(AND(COUNT(Wildert1!$C17:$O17,Wildert1!$U17:W17) &lt;= 3, ISNUMBER($C226)), $C226, $E226) * 10, 3))</f>
        <v/>
      </c>
      <c r="X226" s="299" t="str">
        <f>IF(Wildert1!X17="", "", ROUND(Wildert1!X17 / IF(AND(COUNT(Wildert1!$C17:$O17,Wildert1!$U17:X17) &lt;= 3, ISNUMBER($C226)), $C226, $E226) * 10, 3))</f>
        <v/>
      </c>
      <c r="Y226" s="299" t="str">
        <f>IF(Wildert1!Y17="", "", ROUND(Wildert1!Y17 / IF(AND(COUNT(Wildert1!$C17:$O17,Wildert1!$U17:Y17) &lt;= 3, ISNUMBER($C226)), $C226, $E226) * 10, 3))</f>
        <v/>
      </c>
      <c r="Z226" s="299" t="str">
        <f>IF(Wildert1!Z17="", "", ROUND(Wildert1!Z17 / IF(AND(COUNT(Wildert1!$C17:$O17,Wildert1!$U17:Z17) &lt;= 3, ISNUMBER($C226)), $C226, $E226) * 10, 3))</f>
        <v/>
      </c>
      <c r="AA226" s="299" t="str">
        <f>IF(Wildert1!AA17="", "", ROUND(Wildert1!AA17 / IF(AND(COUNT(Wildert1!$C17:$O17,Wildert1!$U17:AA17) &lt;= 3, ISNUMBER($C226)), $C226, $E226) * 10, 3))</f>
        <v/>
      </c>
      <c r="AB226" s="299" t="str">
        <f>IF(Wildert1!AB17="", "", ROUND(Wildert1!AB17 / IF(AND(COUNT(Wildert1!$C17:$O17,Wildert1!$U17:AB17) &lt;= 3, ISNUMBER($C226)), $C226, $E226) * 10, 3))</f>
        <v/>
      </c>
      <c r="AC226" s="299" t="str">
        <f>IF(Wildert1!AC17="", "", ROUND(Wildert1!AC17 / IF(AND(COUNT(Wildert1!$C17:$O17,Wildert1!$U17:AC17) &lt;= 3, ISNUMBER($C226)), $C226, $E226) * 10, 3))</f>
        <v/>
      </c>
      <c r="AD226" s="299" t="str">
        <f>IF(Wildert1!AD17="", "", ROUND(Wildert1!AD17 / IF(AND(COUNT(Wildert1!$C17:$O17,Wildert1!$U17:AD17) &lt;= 3, ISNUMBER($C226)), $C226, $E226) * 10, 3))</f>
        <v/>
      </c>
      <c r="AE226" s="299" t="str">
        <f>IF(Wildert1!AE17="", "", ROUND(Wildert1!AE17 / IF(AND(COUNT(Wildert1!$C17:$O17,Wildert1!$U17:AE17) &lt;= 3, ISNUMBER($C226)), $C226, $E226) * 10, 3))</f>
        <v/>
      </c>
      <c r="AF226" s="299" t="str">
        <f>IF(Wildert1!AF17="", "", ROUND(Wildert1!AF17 / IF(AND(COUNT(Wildert1!$C17:$O17,Wildert1!$U17:AF17) &lt;= 3, ISNUMBER($C226)), $C226, $E226) * 10, 3))</f>
        <v/>
      </c>
      <c r="AG226" s="299" t="str">
        <f>IF(Wildert1!AG17="", "", ROUND(Wildert1!AG17 / IF(AND(COUNT(Wildert1!$C17:$O17,Wildert1!$U17:AG17) &lt;= 3, ISNUMBER($C226)), $C226, $E226) * 10, 3))</f>
        <v/>
      </c>
      <c r="AH226" s="388"/>
    </row>
    <row r="227" spans="1:34" ht="16.95" customHeight="1">
      <c r="A227" s="328" t="str">
        <f>IF(Wildert1!AM18=0, "", Wildert1!AM18)</f>
        <v/>
      </c>
      <c r="B227" s="351">
        <f>Wildert1!A18</f>
        <v>0</v>
      </c>
      <c r="C227" s="330" t="str">
        <f t="shared" si="22"/>
        <v/>
      </c>
      <c r="D227" s="351">
        <f>Wildert1!B18</f>
        <v>0</v>
      </c>
      <c r="E227" s="351">
        <f>Wildert1!T18</f>
        <v>0</v>
      </c>
      <c r="F227" s="405" t="str">
        <f>IF(Wildert1!AL18=0," ",SUM(H227:AG227))</f>
        <v xml:space="preserve"> </v>
      </c>
      <c r="G227" s="350"/>
      <c r="H227" s="299" t="str">
        <f>IF(Wildert1!C18="", "", ROUND(Wildert1!C18 / IF(AND(COUNT(Wildert1!$C18:C18) &lt;= 3, ISNUMBER($C227)), $C227, $D227) * 10, 3))</f>
        <v/>
      </c>
      <c r="I227" s="299" t="str">
        <f>IF(Wildert1!D18="", "", ROUND(Wildert1!D18 / IF(AND(COUNT(Wildert1!$C18:D18) &lt;= 3, ISNUMBER($C227)), $C227, $D227) * 10, 3))</f>
        <v/>
      </c>
      <c r="J227" s="299" t="str">
        <f>IF(Wildert1!E18="", "", ROUND(Wildert1!E18 / IF(AND(COUNT(Wildert1!$C18:E18) &lt;= 3, ISNUMBER($C227)), $C227, $D227) * 10, 3))</f>
        <v/>
      </c>
      <c r="K227" s="299" t="str">
        <f>IF(Wildert1!F18="", "", ROUND(Wildert1!F18 / IF(AND(COUNT(Wildert1!$C18:F18) &lt;= 3, ISNUMBER($C227)), $C227, $D227) * 10, 3))</f>
        <v/>
      </c>
      <c r="L227" s="299" t="str">
        <f>IF(Wildert1!G18="", "", ROUND(Wildert1!G18 / IF(AND(COUNT(Wildert1!$C18:G18) &lt;= 3, ISNUMBER($C227)), $C227, $D227) * 10, 3))</f>
        <v/>
      </c>
      <c r="M227" s="299" t="str">
        <f>IF(Wildert1!H18="", "", ROUND(Wildert1!H18 / IF(AND(COUNT(Wildert1!$C18:H18) &lt;= 3, ISNUMBER($C227)), $C227, $D227) * 10, 3))</f>
        <v/>
      </c>
      <c r="N227" s="299" t="str">
        <f>IF(Wildert1!I18="", "", ROUND(Wildert1!I18 / IF(AND(COUNT(Wildert1!$C18:I18) &lt;= 3, ISNUMBER($C227)), $C227, $D227) * 10, 3))</f>
        <v/>
      </c>
      <c r="O227" s="299" t="str">
        <f>IF(Wildert1!J18="", "", ROUND(Wildert1!J18 / IF(AND(COUNT(Wildert1!$C18:J18) &lt;= 3, ISNUMBER($C227)), $C227, $D227) * 10, 3))</f>
        <v/>
      </c>
      <c r="P227" s="299" t="str">
        <f>IF(Wildert1!K18="", "", ROUND(Wildert1!K18 / IF(AND(COUNT(Wildert1!$C18:K18) &lt;= 3, ISNUMBER($C227)), $C227, $D227) * 10, 3))</f>
        <v/>
      </c>
      <c r="Q227" s="299" t="str">
        <f>IF(Wildert1!L18="", "", ROUND(Wildert1!L18 / IF(AND(COUNT(Wildert1!$C18:L18) &lt;= 3, ISNUMBER($C227)), $C227, $D227) * 10, 3))</f>
        <v/>
      </c>
      <c r="R227" s="299" t="str">
        <f>IF(Wildert1!M18="", "", ROUND(Wildert1!M18 / IF(AND(COUNT(Wildert1!$C18:M18) &lt;= 3, ISNUMBER($C227)), $C227, $D227) * 10, 3))</f>
        <v/>
      </c>
      <c r="S227" s="299" t="str">
        <f>IF(Wildert1!N18="", "", ROUND(Wildert1!N18 / IF(AND(COUNT(Wildert1!$C18:N18) &lt;= 3, ISNUMBER($C227)), $C227, $D227) * 10, 3))</f>
        <v/>
      </c>
      <c r="T227" s="299" t="str">
        <f>IF(Wildert1!O18="", "", ROUND(Wildert1!O18 / IF(AND(COUNT(Wildert1!$C18:O18) &lt;= 3, ISNUMBER($C227)), $C227, $D227) * 10, 3))</f>
        <v/>
      </c>
      <c r="U227" s="299" t="str">
        <f>IF(Wildert1!U18="", "", ROUND(Wildert1!U18 / IF(AND(COUNT(Wildert1!$C18:$O18,Wildert1!$U18:U18) &lt;= 3, ISNUMBER($C227)), $C227, $E227) * 10, 3))</f>
        <v/>
      </c>
      <c r="V227" s="299" t="str">
        <f>IF(Wildert1!V18="", "", ROUND(Wildert1!V18 / IF(AND(COUNT(Wildert1!$C18:$O18,Wildert1!$U18:V18) &lt;= 3, ISNUMBER($C227)), $C227, $E227) * 10, 3))</f>
        <v/>
      </c>
      <c r="W227" s="299" t="str">
        <f>IF(Wildert1!W18="", "", ROUND(Wildert1!W18 / IF(AND(COUNT(Wildert1!$C18:$O18,Wildert1!$U18:W18) &lt;= 3, ISNUMBER($C227)), $C227, $E227) * 10, 3))</f>
        <v/>
      </c>
      <c r="X227" s="299" t="str">
        <f>IF(Wildert1!X18="", "", ROUND(Wildert1!X18 / IF(AND(COUNT(Wildert1!$C18:$O18,Wildert1!$U18:X18) &lt;= 3, ISNUMBER($C227)), $C227, $E227) * 10, 3))</f>
        <v/>
      </c>
      <c r="Y227" s="299" t="str">
        <f>IF(Wildert1!Y18="", "", ROUND(Wildert1!Y18 / IF(AND(COUNT(Wildert1!$C18:$O18,Wildert1!$U18:Y18) &lt;= 3, ISNUMBER($C227)), $C227, $E227) * 10, 3))</f>
        <v/>
      </c>
      <c r="Z227" s="299" t="str">
        <f>IF(Wildert1!Z18="", "", ROUND(Wildert1!Z18 / IF(AND(COUNT(Wildert1!$C18:$O18,Wildert1!$U18:Z18) &lt;= 3, ISNUMBER($C227)), $C227, $E227) * 10, 3))</f>
        <v/>
      </c>
      <c r="AA227" s="299" t="str">
        <f>IF(Wildert1!AA18="", "", ROUND(Wildert1!AA18 / IF(AND(COUNT(Wildert1!$C18:$O18,Wildert1!$U18:AA18) &lt;= 3, ISNUMBER($C227)), $C227, $E227) * 10, 3))</f>
        <v/>
      </c>
      <c r="AB227" s="299" t="str">
        <f>IF(Wildert1!AB18="", "", ROUND(Wildert1!AB18 / IF(AND(COUNT(Wildert1!$C18:$O18,Wildert1!$U18:AB18) &lt;= 3, ISNUMBER($C227)), $C227, $E227) * 10, 3))</f>
        <v/>
      </c>
      <c r="AC227" s="299" t="str">
        <f>IF(Wildert1!AC18="", "", ROUND(Wildert1!AC18 / IF(AND(COUNT(Wildert1!$C18:$O18,Wildert1!$U18:AC18) &lt;= 3, ISNUMBER($C227)), $C227, $E227) * 10, 3))</f>
        <v/>
      </c>
      <c r="AD227" s="299" t="str">
        <f>IF(Wildert1!AD18="", "", ROUND(Wildert1!AD18 / IF(AND(COUNT(Wildert1!$C18:$O18,Wildert1!$U18:AD18) &lt;= 3, ISNUMBER($C227)), $C227, $E227) * 10, 3))</f>
        <v/>
      </c>
      <c r="AE227" s="299" t="str">
        <f>IF(Wildert1!AE18="", "", ROUND(Wildert1!AE18 / IF(AND(COUNT(Wildert1!$C18:$O18,Wildert1!$U18:AE18) &lt;= 3, ISNUMBER($C227)), $C227, $E227) * 10, 3))</f>
        <v/>
      </c>
      <c r="AF227" s="299" t="str">
        <f>IF(Wildert1!AF18="", "", ROUND(Wildert1!AF18 / IF(AND(COUNT(Wildert1!$C18:$O18,Wildert1!$U18:AF18) &lt;= 3, ISNUMBER($C227)), $C227, $E227) * 10, 3))</f>
        <v/>
      </c>
      <c r="AG227" s="299" t="str">
        <f>IF(Wildert1!AG18="", "", ROUND(Wildert1!AG18 / IF(AND(COUNT(Wildert1!$C18:$O18,Wildert1!$U18:AG18) &lt;= 3, ISNUMBER($C227)), $C227, $E227) * 10, 3))</f>
        <v/>
      </c>
      <c r="AH227" s="388"/>
    </row>
    <row r="228" spans="1:34" ht="19.95" customHeight="1">
      <c r="A228" s="352"/>
      <c r="B228" s="329"/>
      <c r="C228" s="329"/>
      <c r="D228" s="329"/>
      <c r="E228" s="329"/>
      <c r="F228" s="406" t="str">
        <f>B212</f>
        <v>WILDERT 1</v>
      </c>
      <c r="G228" s="354"/>
      <c r="H228" s="311">
        <f t="shared" ref="H228:AG228" si="23">IF(SUM(H213:H227)=0, "", SUM(H213:H227))</f>
        <v>73.872</v>
      </c>
      <c r="I228" s="311">
        <f t="shared" si="23"/>
        <v>66.822000000000003</v>
      </c>
      <c r="J228" s="311">
        <f t="shared" si="23"/>
        <v>55.784999999999997</v>
      </c>
      <c r="K228" s="311">
        <f t="shared" si="23"/>
        <v>71.405999999999992</v>
      </c>
      <c r="L228" s="311">
        <f t="shared" si="23"/>
        <v>46.309999999999995</v>
      </c>
      <c r="M228" s="311">
        <f t="shared" si="23"/>
        <v>63.036999999999999</v>
      </c>
      <c r="N228" s="311">
        <f t="shared" si="23"/>
        <v>61.780999999999999</v>
      </c>
      <c r="O228" s="311">
        <f t="shared" si="23"/>
        <v>60.94</v>
      </c>
      <c r="P228" s="311" t="str">
        <f t="shared" si="23"/>
        <v/>
      </c>
      <c r="Q228" s="311" t="str">
        <f t="shared" si="23"/>
        <v/>
      </c>
      <c r="R228" s="311" t="str">
        <f t="shared" si="23"/>
        <v/>
      </c>
      <c r="S228" s="311" t="str">
        <f t="shared" si="23"/>
        <v/>
      </c>
      <c r="T228" s="311" t="str">
        <f t="shared" si="23"/>
        <v/>
      </c>
      <c r="U228" s="311" t="str">
        <f t="shared" si="23"/>
        <v/>
      </c>
      <c r="V228" s="311" t="str">
        <f t="shared" si="23"/>
        <v/>
      </c>
      <c r="W228" s="311" t="str">
        <f t="shared" si="23"/>
        <v/>
      </c>
      <c r="X228" s="311" t="str">
        <f t="shared" si="23"/>
        <v/>
      </c>
      <c r="Y228" s="311" t="str">
        <f t="shared" si="23"/>
        <v/>
      </c>
      <c r="Z228" s="311" t="str">
        <f t="shared" si="23"/>
        <v/>
      </c>
      <c r="AA228" s="311" t="str">
        <f t="shared" si="23"/>
        <v/>
      </c>
      <c r="AB228" s="311" t="str">
        <f t="shared" si="23"/>
        <v/>
      </c>
      <c r="AC228" s="311" t="str">
        <f t="shared" si="23"/>
        <v/>
      </c>
      <c r="AD228" s="311" t="str">
        <f t="shared" si="23"/>
        <v/>
      </c>
      <c r="AE228" s="311" t="str">
        <f t="shared" si="23"/>
        <v/>
      </c>
      <c r="AF228" s="311" t="str">
        <f t="shared" si="23"/>
        <v/>
      </c>
      <c r="AG228" s="311" t="str">
        <f t="shared" si="23"/>
        <v/>
      </c>
      <c r="AH228" s="388"/>
    </row>
    <row r="229" spans="1:34" s="187" customFormat="1" ht="16.95" customHeight="1">
      <c r="A229" s="355"/>
      <c r="B229" s="314">
        <f>ROWS(B213:B227)</f>
        <v>15</v>
      </c>
      <c r="C229" s="403"/>
      <c r="D229" s="403"/>
      <c r="E229" s="403"/>
      <c r="F229" s="316">
        <f>SUM(F213:F227)</f>
        <v>499.95299999999997</v>
      </c>
      <c r="G229" s="357" t="str">
        <f>B212</f>
        <v>WILDERT 1</v>
      </c>
      <c r="H229" s="318">
        <f>IF(SUM(H213:H227)=0, "", SUM(H213:H227))</f>
        <v>73.872</v>
      </c>
      <c r="I229" s="318">
        <f>IF(I228="", "", ROUND(SUM($H228:I228), 3))</f>
        <v>140.69399999999999</v>
      </c>
      <c r="J229" s="318">
        <f>IF(J228="", "", ROUND(SUM($H228:J228), 3))</f>
        <v>196.47900000000001</v>
      </c>
      <c r="K229" s="318">
        <f>IF(K228="", "", ROUND(SUM($H228:K228), 3))</f>
        <v>267.88499999999999</v>
      </c>
      <c r="L229" s="318">
        <f>IF(L228="", "", ROUND(SUM($H228:L228), 3))</f>
        <v>314.19499999999999</v>
      </c>
      <c r="M229" s="318">
        <f>IF(M228="", "", ROUND(SUM($H228:M228), 3))</f>
        <v>377.23200000000003</v>
      </c>
      <c r="N229" s="318">
        <f>IF(N228="", "", ROUND(SUM($H228:N228), 3))</f>
        <v>439.01299999999998</v>
      </c>
      <c r="O229" s="318">
        <f>IF(O228="", "", ROUND(SUM($H228:O228), 3))</f>
        <v>499.95299999999997</v>
      </c>
      <c r="P229" s="318" t="str">
        <f>IF(P228="", "", ROUND(SUM($H228:P228), 3))</f>
        <v/>
      </c>
      <c r="Q229" s="318" t="str">
        <f>IF(Q228="", "", ROUND(SUM($H228:Q228), 3))</f>
        <v/>
      </c>
      <c r="R229" s="318" t="str">
        <f>IF(R228="", "", ROUND(SUM($H228:R228), 3))</f>
        <v/>
      </c>
      <c r="S229" s="318" t="str">
        <f>IF(S228="", "", ROUND(SUM($H228:S228), 3))</f>
        <v/>
      </c>
      <c r="T229" s="318" t="str">
        <f>IF(T228="", "", ROUND(SUM($H228:T228), 3))</f>
        <v/>
      </c>
      <c r="U229" s="318" t="str">
        <f>IF(U228="", "", ROUND(SUM($H228:U228), 3))</f>
        <v/>
      </c>
      <c r="V229" s="318" t="str">
        <f>IF(V228="", "", ROUND(SUM($H228:V228), 3))</f>
        <v/>
      </c>
      <c r="W229" s="318" t="str">
        <f>IF(W228="", "", ROUND(SUM($H228:W228), 3))</f>
        <v/>
      </c>
      <c r="X229" s="318" t="str">
        <f>IF(X228="", "", ROUND(SUM($H228:X228), 3))</f>
        <v/>
      </c>
      <c r="Y229" s="318" t="str">
        <f>IF(Y228="", "", ROUND(SUM($H228:Y228), 3))</f>
        <v/>
      </c>
      <c r="Z229" s="318" t="str">
        <f>IF(Z228="", "", ROUND(SUM($H228:Z228), 3))</f>
        <v/>
      </c>
      <c r="AA229" s="318" t="str">
        <f>IF(AA228="", "", ROUND(SUM($H228:AA228), 3))</f>
        <v/>
      </c>
      <c r="AB229" s="318" t="str">
        <f>IF(AB228="", "", ROUND(SUM($H228:AB228), 3))</f>
        <v/>
      </c>
      <c r="AC229" s="318" t="str">
        <f>IF(AC228="", "", ROUND(SUM($H228:AC228), 3))</f>
        <v/>
      </c>
      <c r="AD229" s="318" t="str">
        <f>IF(AD228="", "", ROUND(SUM($H228:AD228), 3))</f>
        <v/>
      </c>
      <c r="AE229" s="318" t="str">
        <f>IF(AE228="", "", ROUND(SUM($H228:AE228), 3))</f>
        <v/>
      </c>
      <c r="AF229" s="318" t="str">
        <f>IF(AF228="", "", ROUND(SUM($H228:AF228), 3))</f>
        <v/>
      </c>
      <c r="AG229" s="318" t="str">
        <f>IF(AG228="", "", ROUND(SUM($H228:AG228), 3))</f>
        <v/>
      </c>
      <c r="AH229" s="344"/>
    </row>
    <row r="230" spans="1:34" ht="25.2" customHeight="1">
      <c r="A230" s="352"/>
      <c r="B230" s="329"/>
      <c r="C230" s="329"/>
      <c r="D230" s="329"/>
      <c r="E230" s="329"/>
      <c r="F230" s="359"/>
      <c r="G230" s="350"/>
      <c r="H230" s="389"/>
      <c r="I230" s="389"/>
      <c r="J230" s="389"/>
      <c r="K230" s="389"/>
      <c r="L230" s="389"/>
      <c r="M230" s="389"/>
      <c r="N230" s="389"/>
      <c r="O230" s="389"/>
      <c r="P230" s="389"/>
      <c r="Q230" s="389"/>
      <c r="R230" s="389"/>
      <c r="S230" s="389"/>
      <c r="T230" s="389"/>
      <c r="U230" s="389"/>
      <c r="V230" s="389"/>
      <c r="W230" s="389"/>
      <c r="X230" s="389"/>
      <c r="Y230" s="389"/>
      <c r="Z230" s="389"/>
      <c r="AA230" s="389"/>
      <c r="AB230" s="389"/>
      <c r="AC230" s="389"/>
      <c r="AD230" s="389"/>
      <c r="AE230" s="389"/>
      <c r="AF230" s="389"/>
      <c r="AG230" s="389"/>
      <c r="AH230" s="388"/>
    </row>
    <row r="231" spans="1:34" s="401" customFormat="1" ht="19.95" customHeight="1">
      <c r="A231" s="363"/>
      <c r="B231" s="321" t="s">
        <v>34</v>
      </c>
      <c r="C231" s="322"/>
      <c r="D231" s="322"/>
      <c r="E231" s="322"/>
      <c r="F231" s="398"/>
      <c r="G231" s="399"/>
      <c r="H231" s="292">
        <v>1</v>
      </c>
      <c r="I231" s="292">
        <v>2</v>
      </c>
      <c r="J231" s="292">
        <v>3</v>
      </c>
      <c r="K231" s="292">
        <v>4</v>
      </c>
      <c r="L231" s="292">
        <v>5</v>
      </c>
      <c r="M231" s="292">
        <v>6</v>
      </c>
      <c r="N231" s="292">
        <v>7</v>
      </c>
      <c r="O231" s="292">
        <v>8</v>
      </c>
      <c r="P231" s="292">
        <v>9</v>
      </c>
      <c r="Q231" s="292">
        <v>10</v>
      </c>
      <c r="R231" s="292">
        <v>11</v>
      </c>
      <c r="S231" s="292">
        <v>12</v>
      </c>
      <c r="T231" s="292">
        <v>13</v>
      </c>
      <c r="U231" s="292">
        <v>14</v>
      </c>
      <c r="V231" s="292">
        <v>15</v>
      </c>
      <c r="W231" s="292">
        <v>16</v>
      </c>
      <c r="X231" s="292">
        <v>17</v>
      </c>
      <c r="Y231" s="292">
        <v>18</v>
      </c>
      <c r="Z231" s="292">
        <v>19</v>
      </c>
      <c r="AA231" s="292">
        <v>20</v>
      </c>
      <c r="AB231" s="292">
        <v>21</v>
      </c>
      <c r="AC231" s="292">
        <v>22</v>
      </c>
      <c r="AD231" s="292">
        <v>23</v>
      </c>
      <c r="AE231" s="292">
        <v>24</v>
      </c>
      <c r="AF231" s="292">
        <v>25</v>
      </c>
      <c r="AG231" s="292">
        <v>26</v>
      </c>
      <c r="AH231" s="400"/>
    </row>
    <row r="232" spans="1:34" ht="16.95" customHeight="1">
      <c r="A232" s="328" t="str">
        <f>IF(Wildert2!AM4=0, "", Wildert2!AM4)</f>
        <v/>
      </c>
      <c r="B232" s="294" t="str">
        <f>Wildert2!A4</f>
        <v xml:space="preserve">Aernouts Johan  </v>
      </c>
      <c r="C232" s="330" t="str">
        <f t="shared" ref="C232:C246" si="24">IFERROR(VALUE(MID($B232, SEARCH("[NS ", $B232)+4, 2)), "")</f>
        <v/>
      </c>
      <c r="D232" s="331">
        <f>Wildert2!B4</f>
        <v>41</v>
      </c>
      <c r="E232" s="331">
        <f>Wildert2!T4</f>
        <v>41</v>
      </c>
      <c r="F232" s="297" t="str">
        <f>IF(Wildert2!AL4=0," ",SUM(H232:AG232))</f>
        <v xml:space="preserve"> </v>
      </c>
      <c r="G232" s="350"/>
      <c r="H232" s="299" t="str">
        <f>IF(Wildert2!C4="", "", ROUND(Wildert2!C4 / IF(AND(COUNT(Wildert2!$C4:C4) &lt;= 3, ISNUMBER($C232)), $C232, $D232) * 10, 3))</f>
        <v/>
      </c>
      <c r="I232" s="299" t="str">
        <f>IF(Wildert2!D4="", "", ROUND(Wildert2!D4 / IF(AND(COUNT(Wildert2!$C4:D4) &lt;= 3, ISNUMBER($C232)), $C232, $D232) * 10, 3))</f>
        <v/>
      </c>
      <c r="J232" s="299" t="str">
        <f>IF(Wildert2!E4="", "", ROUND(Wildert2!E4 / IF(AND(COUNT(Wildert2!$C4:E4) &lt;= 3, ISNUMBER($C232)), $C232, $D232) * 10, 3))</f>
        <v/>
      </c>
      <c r="K232" s="299" t="str">
        <f>IF(Wildert2!F4="", "", ROUND(Wildert2!F4 / IF(AND(COUNT(Wildert2!$C4:F4) &lt;= 3, ISNUMBER($C232)), $C232, $D232) * 10, 3))</f>
        <v/>
      </c>
      <c r="L232" s="299" t="str">
        <f>IF(Wildert2!G4="", "", ROUND(Wildert2!G4 / IF(AND(COUNT(Wildert2!$C4:G4) &lt;= 3, ISNUMBER($C232)), $C232, $D232) * 10, 3))</f>
        <v/>
      </c>
      <c r="M232" s="299" t="str">
        <f>IF(Wildert2!H4="", "", ROUND(Wildert2!H4 / IF(AND(COUNT(Wildert2!$C4:H4) &lt;= 3, ISNUMBER($C232)), $C232, $D232) * 10, 3))</f>
        <v/>
      </c>
      <c r="N232" s="299" t="str">
        <f>IF(Wildert2!I4="", "", ROUND(Wildert2!I4 / IF(AND(COUNT(Wildert2!$C4:I4) &lt;= 3, ISNUMBER($C232)), $C232, $D232) * 10, 3))</f>
        <v/>
      </c>
      <c r="O232" s="299" t="str">
        <f>IF(Wildert2!J4="", "", ROUND(Wildert2!J4 / IF(AND(COUNT(Wildert2!$C4:J4) &lt;= 3, ISNUMBER($C232)), $C232, $D232) * 10, 3))</f>
        <v/>
      </c>
      <c r="P232" s="299" t="str">
        <f>IF(Wildert2!K4="", "", ROUND(Wildert2!K4 / IF(AND(COUNT(Wildert2!$C4:K4) &lt;= 3, ISNUMBER($C232)), $C232, $D232) * 10, 3))</f>
        <v/>
      </c>
      <c r="Q232" s="299" t="str">
        <f>IF(Wildert2!L4="", "", ROUND(Wildert2!L4 / IF(AND(COUNT(Wildert2!$C4:L4) &lt;= 3, ISNUMBER($C232)), $C232, $D232) * 10, 3))</f>
        <v/>
      </c>
      <c r="R232" s="299" t="str">
        <f>IF(Wildert2!M4="", "", ROUND(Wildert2!M4 / IF(AND(COUNT(Wildert2!$C4:M4) &lt;= 3, ISNUMBER($C232)), $C232, $D232) * 10, 3))</f>
        <v/>
      </c>
      <c r="S232" s="299" t="str">
        <f>IF(Wildert2!N4="", "", ROUND(Wildert2!N4 / IF(AND(COUNT(Wildert2!$C4:N4) &lt;= 3, ISNUMBER($C232)), $C232, $D232) * 10, 3))</f>
        <v/>
      </c>
      <c r="T232" s="299" t="str">
        <f>IF(Wildert2!O4="", "", ROUND(Wildert2!O4 / IF(AND(COUNT(Wildert2!$C4:O4) &lt;= 3, ISNUMBER($C232)), $C232, $D232) * 10, 3))</f>
        <v/>
      </c>
      <c r="U232" s="299" t="str">
        <f>IF(Wildert2!U4="", "", ROUND(Wildert2!U4 / IF(AND(COUNT(Wildert2!$C4:$O4,Wildert2!$U4:U4) &lt;= 3, ISNUMBER($C232)), $C232, $E232) * 10, 3))</f>
        <v/>
      </c>
      <c r="V232" s="299" t="str">
        <f>IF(Wildert2!V4="", "", ROUND(Wildert2!V4 / IF(AND(COUNT(Wildert2!$C4:$O4,Wildert2!$U4:V4) &lt;= 3, ISNUMBER($C232)), $C232, $E232) * 10, 3))</f>
        <v/>
      </c>
      <c r="W232" s="299" t="str">
        <f>IF(Wildert2!W4="", "", ROUND(Wildert2!W4 / IF(AND(COUNT(Wildert2!$C4:$O4,Wildert2!$U4:W4) &lt;= 3, ISNUMBER($C232)), $C232, $E232) * 10, 3))</f>
        <v/>
      </c>
      <c r="X232" s="299" t="str">
        <f>IF(Wildert2!X4="", "", ROUND(Wildert2!X4 / IF(AND(COUNT(Wildert2!$C4:$O4,Wildert2!$U4:X4) &lt;= 3, ISNUMBER($C232)), $C232, $E232) * 10, 3))</f>
        <v/>
      </c>
      <c r="Y232" s="299" t="str">
        <f>IF(Wildert2!Y4="", "", ROUND(Wildert2!Y4 / IF(AND(COUNT(Wildert2!$C4:$O4,Wildert2!$U4:Y4) &lt;= 3, ISNUMBER($C232)), $C232, $E232) * 10, 3))</f>
        <v/>
      </c>
      <c r="Z232" s="299" t="str">
        <f>IF(Wildert2!Z4="", "", ROUND(Wildert2!Z4 / IF(AND(COUNT(Wildert2!$C4:$O4,Wildert2!$U4:Z4) &lt;= 3, ISNUMBER($C232)), $C232, $E232) * 10, 3))</f>
        <v/>
      </c>
      <c r="AA232" s="299" t="str">
        <f>IF(Wildert2!AA4="", "", ROUND(Wildert2!AA4 / IF(AND(COUNT(Wildert2!$C4:$O4,Wildert2!$U4:AA4) &lt;= 3, ISNUMBER($C232)), $C232, $E232) * 10, 3))</f>
        <v/>
      </c>
      <c r="AB232" s="299" t="str">
        <f>IF(Wildert2!AB4="", "", ROUND(Wildert2!AB4 / IF(AND(COUNT(Wildert2!$C4:$O4,Wildert2!$U4:AB4) &lt;= 3, ISNUMBER($C232)), $C232, $E232) * 10, 3))</f>
        <v/>
      </c>
      <c r="AC232" s="299" t="str">
        <f>IF(Wildert2!AC4="", "", ROUND(Wildert2!AC4 / IF(AND(COUNT(Wildert2!$C4:$O4,Wildert2!$U4:AC4) &lt;= 3, ISNUMBER($C232)), $C232, $E232) * 10, 3))</f>
        <v/>
      </c>
      <c r="AD232" s="299" t="str">
        <f>IF(Wildert2!AD4="", "", ROUND(Wildert2!AD4 / IF(AND(COUNT(Wildert2!$C4:$O4,Wildert2!$U4:AD4) &lt;= 3, ISNUMBER($C232)), $C232, $E232) * 10, 3))</f>
        <v/>
      </c>
      <c r="AE232" s="299" t="str">
        <f>IF(Wildert2!AE4="", "", ROUND(Wildert2!AE4 / IF(AND(COUNT(Wildert2!$C4:$O4,Wildert2!$U4:AE4) &lt;= 3, ISNUMBER($C232)), $C232, $E232) * 10, 3))</f>
        <v/>
      </c>
      <c r="AF232" s="299" t="str">
        <f>IF(Wildert2!AF4="", "", ROUND(Wildert2!AF4 / IF(AND(COUNT(Wildert2!$C4:$O4,Wildert2!$U4:AF4) &lt;= 3, ISNUMBER($C232)), $C232, $E232) * 10, 3))</f>
        <v/>
      </c>
      <c r="AG232" s="299" t="str">
        <f>IF(Wildert2!AG4="", "", ROUND(Wildert2!AG4 / IF(AND(COUNT(Wildert2!$C4:$O4,Wildert2!$U4:AG4) &lt;= 3, ISNUMBER($C232)), $C232, $E232) * 10, 3))</f>
        <v/>
      </c>
      <c r="AH232" s="388"/>
    </row>
    <row r="233" spans="1:34" ht="16.95" customHeight="1">
      <c r="A233" s="328">
        <f>IF(Wildert2!AM5=0, "", Wildert2!AM5)</f>
        <v>2</v>
      </c>
      <c r="B233" s="302" t="str">
        <f>Wildert2!A5</f>
        <v>De Bruyn Roger [NS 25]</v>
      </c>
      <c r="C233" s="330">
        <f t="shared" si="24"/>
        <v>25</v>
      </c>
      <c r="D233" s="331">
        <f>Wildert2!B5</f>
        <v>25</v>
      </c>
      <c r="E233" s="331">
        <f>Wildert2!T5</f>
        <v>25</v>
      </c>
      <c r="F233" s="297">
        <f>IF(Wildert2!AL5=0," ",SUM(H233:AG233))</f>
        <v>17.2</v>
      </c>
      <c r="G233" s="350"/>
      <c r="H233" s="447">
        <f>IF(Wildert2!C5="", "", ROUND(Wildert2!C5 / IF(AND(COUNT(Wildert2!$C5:C5) &lt;= 3, ISNUMBER($C233)), $C233, $D233) * 10, 3))</f>
        <v>6.8</v>
      </c>
      <c r="I233" s="299" t="str">
        <f>IF(Wildert2!D5="", "", ROUND(Wildert2!D5 / IF(AND(COUNT(Wildert2!$C5:D5) &lt;= 3, ISNUMBER($C233)), $C233, $D233) * 10, 3))</f>
        <v/>
      </c>
      <c r="J233" s="299" t="str">
        <f>IF(Wildert2!E5="", "", ROUND(Wildert2!E5 / IF(AND(COUNT(Wildert2!$C5:E5) &lt;= 3, ISNUMBER($C233)), $C233, $D233) * 10, 3))</f>
        <v/>
      </c>
      <c r="K233" s="299" t="str">
        <f>IF(Wildert2!F5="", "", ROUND(Wildert2!F5 / IF(AND(COUNT(Wildert2!$C5:F5) &lt;= 3, ISNUMBER($C233)), $C233, $D233) * 10, 3))</f>
        <v/>
      </c>
      <c r="L233" s="299" t="str">
        <f>IF(Wildert2!G5="", "", ROUND(Wildert2!G5 / IF(AND(COUNT(Wildert2!$C5:G5) &lt;= 3, ISNUMBER($C233)), $C233, $D233) * 10, 3))</f>
        <v/>
      </c>
      <c r="M233" s="299" t="str">
        <f>IF(Wildert2!H5="", "", ROUND(Wildert2!H5 / IF(AND(COUNT(Wildert2!$C5:H5) &lt;= 3, ISNUMBER($C233)), $C233, $D233) * 10, 3))</f>
        <v/>
      </c>
      <c r="N233" s="299" t="str">
        <f>IF(Wildert2!I5="", "", ROUND(Wildert2!I5 / IF(AND(COUNT(Wildert2!$C5:I5) &lt;= 3, ISNUMBER($C233)), $C233, $D233) * 10, 3))</f>
        <v/>
      </c>
      <c r="O233" s="447">
        <f>IF(Wildert2!J5="", "", ROUND(Wildert2!J5 / IF(AND(COUNT(Wildert2!$C5:J5) &lt;= 3, ISNUMBER($C233)), $C233, $D233) * 10, 3))</f>
        <v>10.4</v>
      </c>
      <c r="P233" s="299" t="str">
        <f>IF(Wildert2!K5="", "", ROUND(Wildert2!K5 / IF(AND(COUNT(Wildert2!$C5:K5) &lt;= 3, ISNUMBER($C233)), $C233, $D233) * 10, 3))</f>
        <v/>
      </c>
      <c r="Q233" s="299" t="str">
        <f>IF(Wildert2!L5="", "", ROUND(Wildert2!L5 / IF(AND(COUNT(Wildert2!$C5:L5) &lt;= 3, ISNUMBER($C233)), $C233, $D233) * 10, 3))</f>
        <v/>
      </c>
      <c r="R233" s="299" t="str">
        <f>IF(Wildert2!M5="", "", ROUND(Wildert2!M5 / IF(AND(COUNT(Wildert2!$C5:M5) &lt;= 3, ISNUMBER($C233)), $C233, $D233) * 10, 3))</f>
        <v/>
      </c>
      <c r="S233" s="299" t="str">
        <f>IF(Wildert2!N5="", "", ROUND(Wildert2!N5 / IF(AND(COUNT(Wildert2!$C5:N5) &lt;= 3, ISNUMBER($C233)), $C233, $D233) * 10, 3))</f>
        <v/>
      </c>
      <c r="T233" s="299" t="str">
        <f>IF(Wildert2!O5="", "", ROUND(Wildert2!O5 / IF(AND(COUNT(Wildert2!$C5:O5) &lt;= 3, ISNUMBER($C233)), $C233, $D233) * 10, 3))</f>
        <v/>
      </c>
      <c r="U233" s="299" t="str">
        <f>IF(Wildert2!U5="", "", ROUND(Wildert2!U5 / IF(AND(COUNT(Wildert2!$C5:$O5,Wildert2!$U5:U5) &lt;= 3, ISNUMBER($C233)), $C233, $E233) * 10, 3))</f>
        <v/>
      </c>
      <c r="V233" s="299" t="str">
        <f>IF(Wildert2!V5="", "", ROUND(Wildert2!V5 / IF(AND(COUNT(Wildert2!$C5:$O5,Wildert2!$U5:V5) &lt;= 3, ISNUMBER($C233)), $C233, $E233) * 10, 3))</f>
        <v/>
      </c>
      <c r="W233" s="299" t="str">
        <f>IF(Wildert2!W5="", "", ROUND(Wildert2!W5 / IF(AND(COUNT(Wildert2!$C5:$O5,Wildert2!$U5:W5) &lt;= 3, ISNUMBER($C233)), $C233, $E233) * 10, 3))</f>
        <v/>
      </c>
      <c r="X233" s="299" t="str">
        <f>IF(Wildert2!X5="", "", ROUND(Wildert2!X5 / IF(AND(COUNT(Wildert2!$C5:$O5,Wildert2!$U5:X5) &lt;= 3, ISNUMBER($C233)), $C233, $E233) * 10, 3))</f>
        <v/>
      </c>
      <c r="Y233" s="299" t="str">
        <f>IF(Wildert2!Y5="", "", ROUND(Wildert2!Y5 / IF(AND(COUNT(Wildert2!$C5:$O5,Wildert2!$U5:Y5) &lt;= 3, ISNUMBER($C233)), $C233, $E233) * 10, 3))</f>
        <v/>
      </c>
      <c r="Z233" s="299" t="str">
        <f>IF(Wildert2!Z5="", "", ROUND(Wildert2!Z5 / IF(AND(COUNT(Wildert2!$C5:$O5,Wildert2!$U5:Z5) &lt;= 3, ISNUMBER($C233)), $C233, $E233) * 10, 3))</f>
        <v/>
      </c>
      <c r="AA233" s="299" t="str">
        <f>IF(Wildert2!AA5="", "", ROUND(Wildert2!AA5 / IF(AND(COUNT(Wildert2!$C5:$O5,Wildert2!$U5:AA5) &lt;= 3, ISNUMBER($C233)), $C233, $E233) * 10, 3))</f>
        <v/>
      </c>
      <c r="AB233" s="299" t="str">
        <f>IF(Wildert2!AB5="", "", ROUND(Wildert2!AB5 / IF(AND(COUNT(Wildert2!$C5:$O5,Wildert2!$U5:AB5) &lt;= 3, ISNUMBER($C233)), $C233, $E233) * 10, 3))</f>
        <v/>
      </c>
      <c r="AC233" s="299" t="str">
        <f>IF(Wildert2!AC5="", "", ROUND(Wildert2!AC5 / IF(AND(COUNT(Wildert2!$C5:$O5,Wildert2!$U5:AC5) &lt;= 3, ISNUMBER($C233)), $C233, $E233) * 10, 3))</f>
        <v/>
      </c>
      <c r="AD233" s="299" t="str">
        <f>IF(Wildert2!AD5="", "", ROUND(Wildert2!AD5 / IF(AND(COUNT(Wildert2!$C5:$O5,Wildert2!$U5:AD5) &lt;= 3, ISNUMBER($C233)), $C233, $E233) * 10, 3))</f>
        <v/>
      </c>
      <c r="AE233" s="299" t="str">
        <f>IF(Wildert2!AE5="", "", ROUND(Wildert2!AE5 / IF(AND(COUNT(Wildert2!$C5:$O5,Wildert2!$U5:AE5) &lt;= 3, ISNUMBER($C233)), $C233, $E233) * 10, 3))</f>
        <v/>
      </c>
      <c r="AF233" s="299" t="str">
        <f>IF(Wildert2!AF5="", "", ROUND(Wildert2!AF5 / IF(AND(COUNT(Wildert2!$C5:$O5,Wildert2!$U5:AF5) &lt;= 3, ISNUMBER($C233)), $C233, $E233) * 10, 3))</f>
        <v/>
      </c>
      <c r="AG233" s="299" t="str">
        <f>IF(Wildert2!AG5="", "", ROUND(Wildert2!AG5 / IF(AND(COUNT(Wildert2!$C5:$O5,Wildert2!$U5:AG5) &lt;= 3, ISNUMBER($C233)), $C233, $E233) * 10, 3))</f>
        <v/>
      </c>
      <c r="AH233" s="388"/>
    </row>
    <row r="234" spans="1:34" ht="16.95" customHeight="1">
      <c r="A234" s="328">
        <f>IF(Wildert2!AM6=0, "", Wildert2!AM6)</f>
        <v>3</v>
      </c>
      <c r="B234" s="302" t="str">
        <f>Wildert2!A6</f>
        <v>De Rycke Eric [NS 25]</v>
      </c>
      <c r="C234" s="330">
        <f t="shared" si="24"/>
        <v>25</v>
      </c>
      <c r="D234" s="331">
        <f>Wildert2!B6</f>
        <v>21</v>
      </c>
      <c r="E234" s="331">
        <f>Wildert2!T6</f>
        <v>21</v>
      </c>
      <c r="F234" s="297">
        <f>IF(Wildert2!AL6=0," ",SUM(H234:AG234))</f>
        <v>25.6</v>
      </c>
      <c r="G234" s="350"/>
      <c r="H234" s="447">
        <f>IF(Wildert2!C6="", "", ROUND(Wildert2!C6 / IF(AND(COUNT(Wildert2!$C6:C6) &lt;= 3, ISNUMBER($C234)), $C234, $D234) * 10, 3))</f>
        <v>14.8</v>
      </c>
      <c r="I234" s="299" t="str">
        <f>IF(Wildert2!D6="", "", ROUND(Wildert2!D6 / IF(AND(COUNT(Wildert2!$C6:D6) &lt;= 3, ISNUMBER($C234)), $C234, $D234) * 10, 3))</f>
        <v/>
      </c>
      <c r="J234" s="447">
        <f>IF(Wildert2!E6="", "", ROUND(Wildert2!E6 / IF(AND(COUNT(Wildert2!$C6:E6) &lt;= 3, ISNUMBER($C234)), $C234, $D234) * 10, 3))</f>
        <v>4.8</v>
      </c>
      <c r="K234" s="299" t="str">
        <f>IF(Wildert2!F6="", "", ROUND(Wildert2!F6 / IF(AND(COUNT(Wildert2!$C6:F6) &lt;= 3, ISNUMBER($C234)), $C234, $D234) * 10, 3))</f>
        <v/>
      </c>
      <c r="L234" s="299" t="str">
        <f>IF(Wildert2!G6="", "", ROUND(Wildert2!G6 / IF(AND(COUNT(Wildert2!$C6:G6) &lt;= 3, ISNUMBER($C234)), $C234, $D234) * 10, 3))</f>
        <v/>
      </c>
      <c r="M234" s="299" t="str">
        <f>IF(Wildert2!H6="", "", ROUND(Wildert2!H6 / IF(AND(COUNT(Wildert2!$C6:H6) &lt;= 3, ISNUMBER($C234)), $C234, $D234) * 10, 3))</f>
        <v/>
      </c>
      <c r="N234" s="299" t="str">
        <f>IF(Wildert2!I6="", "", ROUND(Wildert2!I6 / IF(AND(COUNT(Wildert2!$C6:I6) &lt;= 3, ISNUMBER($C234)), $C234, $D234) * 10, 3))</f>
        <v/>
      </c>
      <c r="O234" s="447">
        <f>IF(Wildert2!J6="", "", ROUND(Wildert2!J6 / IF(AND(COUNT(Wildert2!$C6:J6) &lt;= 3, ISNUMBER($C234)), $C234, $D234) * 10, 3))</f>
        <v>6</v>
      </c>
      <c r="P234" s="299" t="str">
        <f>IF(Wildert2!K6="", "", ROUND(Wildert2!K6 / IF(AND(COUNT(Wildert2!$C6:K6) &lt;= 3, ISNUMBER($C234)), $C234, $D234) * 10, 3))</f>
        <v/>
      </c>
      <c r="Q234" s="299" t="str">
        <f>IF(Wildert2!L6="", "", ROUND(Wildert2!L6 / IF(AND(COUNT(Wildert2!$C6:L6) &lt;= 3, ISNUMBER($C234)), $C234, $D234) * 10, 3))</f>
        <v/>
      </c>
      <c r="R234" s="299" t="str">
        <f>IF(Wildert2!M6="", "", ROUND(Wildert2!M6 / IF(AND(COUNT(Wildert2!$C6:M6) &lt;= 3, ISNUMBER($C234)), $C234, $D234) * 10, 3))</f>
        <v/>
      </c>
      <c r="S234" s="299" t="str">
        <f>IF(Wildert2!N6="", "", ROUND(Wildert2!N6 / IF(AND(COUNT(Wildert2!$C6:N6) &lt;= 3, ISNUMBER($C234)), $C234, $D234) * 10, 3))</f>
        <v/>
      </c>
      <c r="T234" s="299" t="str">
        <f>IF(Wildert2!O6="", "", ROUND(Wildert2!O6 / IF(AND(COUNT(Wildert2!$C6:O6) &lt;= 3, ISNUMBER($C234)), $C234, $D234) * 10, 3))</f>
        <v/>
      </c>
      <c r="U234" s="299" t="str">
        <f>IF(Wildert2!U6="", "", ROUND(Wildert2!U6 / IF(AND(COUNT(Wildert2!$C6:$O6,Wildert2!$U6:U6) &lt;= 3, ISNUMBER($C234)), $C234, $E234) * 10, 3))</f>
        <v/>
      </c>
      <c r="V234" s="299" t="str">
        <f>IF(Wildert2!V6="", "", ROUND(Wildert2!V6 / IF(AND(COUNT(Wildert2!$C6:$O6,Wildert2!$U6:V6) &lt;= 3, ISNUMBER($C234)), $C234, $E234) * 10, 3))</f>
        <v/>
      </c>
      <c r="W234" s="299" t="str">
        <f>IF(Wildert2!W6="", "", ROUND(Wildert2!W6 / IF(AND(COUNT(Wildert2!$C6:$O6,Wildert2!$U6:W6) &lt;= 3, ISNUMBER($C234)), $C234, $E234) * 10, 3))</f>
        <v/>
      </c>
      <c r="X234" s="299" t="str">
        <f>IF(Wildert2!X6="", "", ROUND(Wildert2!X6 / IF(AND(COUNT(Wildert2!$C6:$O6,Wildert2!$U6:X6) &lt;= 3, ISNUMBER($C234)), $C234, $E234) * 10, 3))</f>
        <v/>
      </c>
      <c r="Y234" s="299" t="str">
        <f>IF(Wildert2!Y6="", "", ROUND(Wildert2!Y6 / IF(AND(COUNT(Wildert2!$C6:$O6,Wildert2!$U6:Y6) &lt;= 3, ISNUMBER($C234)), $C234, $E234) * 10, 3))</f>
        <v/>
      </c>
      <c r="Z234" s="299" t="str">
        <f>IF(Wildert2!Z6="", "", ROUND(Wildert2!Z6 / IF(AND(COUNT(Wildert2!$C6:$O6,Wildert2!$U6:Z6) &lt;= 3, ISNUMBER($C234)), $C234, $E234) * 10, 3))</f>
        <v/>
      </c>
      <c r="AA234" s="299" t="str">
        <f>IF(Wildert2!AA6="", "", ROUND(Wildert2!AA6 / IF(AND(COUNT(Wildert2!$C6:$O6,Wildert2!$U6:AA6) &lt;= 3, ISNUMBER($C234)), $C234, $E234) * 10, 3))</f>
        <v/>
      </c>
      <c r="AB234" s="299" t="str">
        <f>IF(Wildert2!AB6="", "", ROUND(Wildert2!AB6 / IF(AND(COUNT(Wildert2!$C6:$O6,Wildert2!$U6:AB6) &lt;= 3, ISNUMBER($C234)), $C234, $E234) * 10, 3))</f>
        <v/>
      </c>
      <c r="AC234" s="299" t="str">
        <f>IF(Wildert2!AC6="", "", ROUND(Wildert2!AC6 / IF(AND(COUNT(Wildert2!$C6:$O6,Wildert2!$U6:AC6) &lt;= 3, ISNUMBER($C234)), $C234, $E234) * 10, 3))</f>
        <v/>
      </c>
      <c r="AD234" s="299" t="str">
        <f>IF(Wildert2!AD6="", "", ROUND(Wildert2!AD6 / IF(AND(COUNT(Wildert2!$C6:$O6,Wildert2!$U6:AD6) &lt;= 3, ISNUMBER($C234)), $C234, $E234) * 10, 3))</f>
        <v/>
      </c>
      <c r="AE234" s="299" t="str">
        <f>IF(Wildert2!AE6="", "", ROUND(Wildert2!AE6 / IF(AND(COUNT(Wildert2!$C6:$O6,Wildert2!$U6:AE6) &lt;= 3, ISNUMBER($C234)), $C234, $E234) * 10, 3))</f>
        <v/>
      </c>
      <c r="AF234" s="299" t="str">
        <f>IF(Wildert2!AF6="", "", ROUND(Wildert2!AF6 / IF(AND(COUNT(Wildert2!$C6:$O6,Wildert2!$U6:AF6) &lt;= 3, ISNUMBER($C234)), $C234, $E234) * 10, 3))</f>
        <v/>
      </c>
      <c r="AG234" s="299" t="str">
        <f>IF(Wildert2!AG6="", "", ROUND(Wildert2!AG6 / IF(AND(COUNT(Wildert2!$C6:$O6,Wildert2!$U6:AG6) &lt;= 3, ISNUMBER($C234)), $C234, $E234) * 10, 3))</f>
        <v/>
      </c>
      <c r="AH234" s="388"/>
    </row>
    <row r="235" spans="1:34" ht="16.95" customHeight="1">
      <c r="A235" s="328">
        <f>IF(Wildert2!AM7=0, "", Wildert2!AM7)</f>
        <v>4</v>
      </c>
      <c r="B235" s="294" t="str">
        <f>Wildert2!A7</f>
        <v>Eestermans René</v>
      </c>
      <c r="C235" s="330" t="str">
        <f t="shared" si="24"/>
        <v/>
      </c>
      <c r="D235" s="331">
        <f>Wildert2!B7</f>
        <v>33</v>
      </c>
      <c r="E235" s="331">
        <f>Wildert2!T7</f>
        <v>33</v>
      </c>
      <c r="F235" s="297">
        <f>IF(Wildert2!AL7=0," ",SUM(H235:AG235))</f>
        <v>30.304000000000002</v>
      </c>
      <c r="G235" s="350"/>
      <c r="H235" s="299" t="str">
        <f>IF(Wildert2!C7="", "", ROUND(Wildert2!C7 / IF(AND(COUNT(Wildert2!$C7:C7) &lt;= 3, ISNUMBER($C235)), $C235, $D235) * 10, 3))</f>
        <v/>
      </c>
      <c r="I235" s="299">
        <f>IF(Wildert2!D7="", "", ROUND(Wildert2!D7 / IF(AND(COUNT(Wildert2!$C7:D7) &lt;= 3, ISNUMBER($C235)), $C235, $D235) * 10, 3))</f>
        <v>7.2729999999999997</v>
      </c>
      <c r="J235" s="299">
        <f>IF(Wildert2!E7="", "", ROUND(Wildert2!E7 / IF(AND(COUNT(Wildert2!$C7:E7) &lt;= 3, ISNUMBER($C235)), $C235, $D235) * 10, 3))</f>
        <v>6.6669999999999998</v>
      </c>
      <c r="K235" s="299" t="str">
        <f>IF(Wildert2!F7="", "", ROUND(Wildert2!F7 / IF(AND(COUNT(Wildert2!$C7:F7) &lt;= 3, ISNUMBER($C235)), $C235, $D235) * 10, 3))</f>
        <v/>
      </c>
      <c r="L235" s="299">
        <f>IF(Wildert2!G7="", "", ROUND(Wildert2!G7 / IF(AND(COUNT(Wildert2!$C7:G7) &lt;= 3, ISNUMBER($C235)), $C235, $D235) * 10, 3))</f>
        <v>8.1820000000000004</v>
      </c>
      <c r="M235" s="299" t="str">
        <f>IF(Wildert2!H7="", "", ROUND(Wildert2!H7 / IF(AND(COUNT(Wildert2!$C7:H7) &lt;= 3, ISNUMBER($C235)), $C235, $D235) * 10, 3))</f>
        <v/>
      </c>
      <c r="N235" s="299">
        <f>IF(Wildert2!I7="", "", ROUND(Wildert2!I7 / IF(AND(COUNT(Wildert2!$C7:I7) &lt;= 3, ISNUMBER($C235)), $C235, $D235) * 10, 3))</f>
        <v>8.1820000000000004</v>
      </c>
      <c r="O235" s="299" t="str">
        <f>IF(Wildert2!J7="", "", ROUND(Wildert2!J7 / IF(AND(COUNT(Wildert2!$C7:J7) &lt;= 3, ISNUMBER($C235)), $C235, $D235) * 10, 3))</f>
        <v/>
      </c>
      <c r="P235" s="299" t="str">
        <f>IF(Wildert2!K7="", "", ROUND(Wildert2!K7 / IF(AND(COUNT(Wildert2!$C7:K7) &lt;= 3, ISNUMBER($C235)), $C235, $D235) * 10, 3))</f>
        <v/>
      </c>
      <c r="Q235" s="299" t="str">
        <f>IF(Wildert2!L7="", "", ROUND(Wildert2!L7 / IF(AND(COUNT(Wildert2!$C7:L7) &lt;= 3, ISNUMBER($C235)), $C235, $D235) * 10, 3))</f>
        <v/>
      </c>
      <c r="R235" s="299" t="str">
        <f>IF(Wildert2!M7="", "", ROUND(Wildert2!M7 / IF(AND(COUNT(Wildert2!$C7:M7) &lt;= 3, ISNUMBER($C235)), $C235, $D235) * 10, 3))</f>
        <v/>
      </c>
      <c r="S235" s="299" t="str">
        <f>IF(Wildert2!N7="", "", ROUND(Wildert2!N7 / IF(AND(COUNT(Wildert2!$C7:N7) &lt;= 3, ISNUMBER($C235)), $C235, $D235) * 10, 3))</f>
        <v/>
      </c>
      <c r="T235" s="299" t="str">
        <f>IF(Wildert2!O7="", "", ROUND(Wildert2!O7 / IF(AND(COUNT(Wildert2!$C7:O7) &lt;= 3, ISNUMBER($C235)), $C235, $D235) * 10, 3))</f>
        <v/>
      </c>
      <c r="U235" s="299" t="str">
        <f>IF(Wildert2!U7="", "", ROUND(Wildert2!U7 / IF(AND(COUNT(Wildert2!$C7:$O7,Wildert2!$U7:U7) &lt;= 3, ISNUMBER($C235)), $C235, $E235) * 10, 3))</f>
        <v/>
      </c>
      <c r="V235" s="299" t="str">
        <f>IF(Wildert2!V7="", "", ROUND(Wildert2!V7 / IF(AND(COUNT(Wildert2!$C7:$O7,Wildert2!$U7:V7) &lt;= 3, ISNUMBER($C235)), $C235, $E235) * 10, 3))</f>
        <v/>
      </c>
      <c r="W235" s="299" t="str">
        <f>IF(Wildert2!W7="", "", ROUND(Wildert2!W7 / IF(AND(COUNT(Wildert2!$C7:$O7,Wildert2!$U7:W7) &lt;= 3, ISNUMBER($C235)), $C235, $E235) * 10, 3))</f>
        <v/>
      </c>
      <c r="X235" s="299" t="str">
        <f>IF(Wildert2!X7="", "", ROUND(Wildert2!X7 / IF(AND(COUNT(Wildert2!$C7:$O7,Wildert2!$U7:X7) &lt;= 3, ISNUMBER($C235)), $C235, $E235) * 10, 3))</f>
        <v/>
      </c>
      <c r="Y235" s="299" t="str">
        <f>IF(Wildert2!Y7="", "", ROUND(Wildert2!Y7 / IF(AND(COUNT(Wildert2!$C7:$O7,Wildert2!$U7:Y7) &lt;= 3, ISNUMBER($C235)), $C235, $E235) * 10, 3))</f>
        <v/>
      </c>
      <c r="Z235" s="299" t="str">
        <f>IF(Wildert2!Z7="", "", ROUND(Wildert2!Z7 / IF(AND(COUNT(Wildert2!$C7:$O7,Wildert2!$U7:Z7) &lt;= 3, ISNUMBER($C235)), $C235, $E235) * 10, 3))</f>
        <v/>
      </c>
      <c r="AA235" s="299" t="str">
        <f>IF(Wildert2!AA7="", "", ROUND(Wildert2!AA7 / IF(AND(COUNT(Wildert2!$C7:$O7,Wildert2!$U7:AA7) &lt;= 3, ISNUMBER($C235)), $C235, $E235) * 10, 3))</f>
        <v/>
      </c>
      <c r="AB235" s="299" t="str">
        <f>IF(Wildert2!AB7="", "", ROUND(Wildert2!AB7 / IF(AND(COUNT(Wildert2!$C7:$O7,Wildert2!$U7:AB7) &lt;= 3, ISNUMBER($C235)), $C235, $E235) * 10, 3))</f>
        <v/>
      </c>
      <c r="AC235" s="299" t="str">
        <f>IF(Wildert2!AC7="", "", ROUND(Wildert2!AC7 / IF(AND(COUNT(Wildert2!$C7:$O7,Wildert2!$U7:AC7) &lt;= 3, ISNUMBER($C235)), $C235, $E235) * 10, 3))</f>
        <v/>
      </c>
      <c r="AD235" s="299" t="str">
        <f>IF(Wildert2!AD7="", "", ROUND(Wildert2!AD7 / IF(AND(COUNT(Wildert2!$C7:$O7,Wildert2!$U7:AD7) &lt;= 3, ISNUMBER($C235)), $C235, $E235) * 10, 3))</f>
        <v/>
      </c>
      <c r="AE235" s="299" t="str">
        <f>IF(Wildert2!AE7="", "", ROUND(Wildert2!AE7 / IF(AND(COUNT(Wildert2!$C7:$O7,Wildert2!$U7:AE7) &lt;= 3, ISNUMBER($C235)), $C235, $E235) * 10, 3))</f>
        <v/>
      </c>
      <c r="AF235" s="299" t="str">
        <f>IF(Wildert2!AF7="", "", ROUND(Wildert2!AF7 / IF(AND(COUNT(Wildert2!$C7:$O7,Wildert2!$U7:AF7) &lt;= 3, ISNUMBER($C235)), $C235, $E235) * 10, 3))</f>
        <v/>
      </c>
      <c r="AG235" s="299" t="str">
        <f>IF(Wildert2!AG7="", "", ROUND(Wildert2!AG7 / IF(AND(COUNT(Wildert2!$C7:$O7,Wildert2!$U7:AG7) &lt;= 3, ISNUMBER($C235)), $C235, $E235) * 10, 3))</f>
        <v/>
      </c>
      <c r="AH235" s="388"/>
    </row>
    <row r="236" spans="1:34" ht="16.95" customHeight="1">
      <c r="A236" s="328">
        <f>IF(Wildert2!AM8=0, "", Wildert2!AM8)</f>
        <v>4</v>
      </c>
      <c r="B236" s="294" t="str">
        <f>Wildert2!A8</f>
        <v xml:space="preserve">Eijckholt Adrie              </v>
      </c>
      <c r="C236" s="330" t="str">
        <f t="shared" si="24"/>
        <v/>
      </c>
      <c r="D236" s="331">
        <f>Wildert2!B8</f>
        <v>41</v>
      </c>
      <c r="E236" s="331">
        <f>Wildert2!T8</f>
        <v>41</v>
      </c>
      <c r="F236" s="297">
        <f>IF(Wildert2!AL8=0," ",SUM(H236:AG236))</f>
        <v>34.634999999999998</v>
      </c>
      <c r="G236" s="350"/>
      <c r="H236" s="299" t="str">
        <f>IF(Wildert2!C8="", "", ROUND(Wildert2!C8 / IF(AND(COUNT(Wildert2!$C8:C8) &lt;= 3, ISNUMBER($C236)), $C236, $D236) * 10, 3))</f>
        <v/>
      </c>
      <c r="I236" s="299">
        <f>IF(Wildert2!D8="", "", ROUND(Wildert2!D8 / IF(AND(COUNT(Wildert2!$C8:D8) &lt;= 3, ISNUMBER($C236)), $C236, $D236) * 10, 3))</f>
        <v>6.0979999999999999</v>
      </c>
      <c r="J236" s="299">
        <f>IF(Wildert2!E8="", "", ROUND(Wildert2!E8 / IF(AND(COUNT(Wildert2!$C8:E8) &lt;= 3, ISNUMBER($C236)), $C236, $D236) * 10, 3))</f>
        <v>7.0730000000000004</v>
      </c>
      <c r="K236" s="299" t="str">
        <f>IF(Wildert2!F8="", "", ROUND(Wildert2!F8 / IF(AND(COUNT(Wildert2!$C8:F8) &lt;= 3, ISNUMBER($C236)), $C236, $D236) * 10, 3))</f>
        <v/>
      </c>
      <c r="L236" s="299" t="str">
        <f>IF(Wildert2!G8="", "", ROUND(Wildert2!G8 / IF(AND(COUNT(Wildert2!$C8:G8) &lt;= 3, ISNUMBER($C236)), $C236, $D236) * 10, 3))</f>
        <v/>
      </c>
      <c r="M236" s="299">
        <f>IF(Wildert2!H8="", "", ROUND(Wildert2!H8 / IF(AND(COUNT(Wildert2!$C8:H8) &lt;= 3, ISNUMBER($C236)), $C236, $D236) * 10, 3))</f>
        <v>8.5370000000000008</v>
      </c>
      <c r="N236" s="299">
        <f>IF(Wildert2!I8="", "", ROUND(Wildert2!I8 / IF(AND(COUNT(Wildert2!$C8:I8) &lt;= 3, ISNUMBER($C236)), $C236, $D236) * 10, 3))</f>
        <v>12.927</v>
      </c>
      <c r="O236" s="299" t="str">
        <f>IF(Wildert2!J8="", "", ROUND(Wildert2!J8 / IF(AND(COUNT(Wildert2!$C8:J8) &lt;= 3, ISNUMBER($C236)), $C236, $D236) * 10, 3))</f>
        <v/>
      </c>
      <c r="P236" s="299" t="str">
        <f>IF(Wildert2!K8="", "", ROUND(Wildert2!K8 / IF(AND(COUNT(Wildert2!$C8:K8) &lt;= 3, ISNUMBER($C236)), $C236, $D236) * 10, 3))</f>
        <v/>
      </c>
      <c r="Q236" s="299" t="str">
        <f>IF(Wildert2!L8="", "", ROUND(Wildert2!L8 / IF(AND(COUNT(Wildert2!$C8:L8) &lt;= 3, ISNUMBER($C236)), $C236, $D236) * 10, 3))</f>
        <v/>
      </c>
      <c r="R236" s="299" t="str">
        <f>IF(Wildert2!M8="", "", ROUND(Wildert2!M8 / IF(AND(COUNT(Wildert2!$C8:M8) &lt;= 3, ISNUMBER($C236)), $C236, $D236) * 10, 3))</f>
        <v/>
      </c>
      <c r="S236" s="299" t="str">
        <f>IF(Wildert2!N8="", "", ROUND(Wildert2!N8 / IF(AND(COUNT(Wildert2!$C8:N8) &lt;= 3, ISNUMBER($C236)), $C236, $D236) * 10, 3))</f>
        <v/>
      </c>
      <c r="T236" s="299" t="str">
        <f>IF(Wildert2!O8="", "", ROUND(Wildert2!O8 / IF(AND(COUNT(Wildert2!$C8:O8) &lt;= 3, ISNUMBER($C236)), $C236, $D236) * 10, 3))</f>
        <v/>
      </c>
      <c r="U236" s="299" t="str">
        <f>IF(Wildert2!U8="", "", ROUND(Wildert2!U8 / IF(AND(COUNT(Wildert2!$C8:$O8,Wildert2!$U8:U8) &lt;= 3, ISNUMBER($C236)), $C236, $E236) * 10, 3))</f>
        <v/>
      </c>
      <c r="V236" s="299" t="str">
        <f>IF(Wildert2!V8="", "", ROUND(Wildert2!V8 / IF(AND(COUNT(Wildert2!$C8:$O8,Wildert2!$U8:V8) &lt;= 3, ISNUMBER($C236)), $C236, $E236) * 10, 3))</f>
        <v/>
      </c>
      <c r="W236" s="299" t="str">
        <f>IF(Wildert2!W8="", "", ROUND(Wildert2!W8 / IF(AND(COUNT(Wildert2!$C8:$O8,Wildert2!$U8:W8) &lt;= 3, ISNUMBER($C236)), $C236, $E236) * 10, 3))</f>
        <v/>
      </c>
      <c r="X236" s="299" t="str">
        <f>IF(Wildert2!X8="", "", ROUND(Wildert2!X8 / IF(AND(COUNT(Wildert2!$C8:$O8,Wildert2!$U8:X8) &lt;= 3, ISNUMBER($C236)), $C236, $E236) * 10, 3))</f>
        <v/>
      </c>
      <c r="Y236" s="299" t="str">
        <f>IF(Wildert2!Y8="", "", ROUND(Wildert2!Y8 / IF(AND(COUNT(Wildert2!$C8:$O8,Wildert2!$U8:Y8) &lt;= 3, ISNUMBER($C236)), $C236, $E236) * 10, 3))</f>
        <v/>
      </c>
      <c r="Z236" s="299" t="str">
        <f>IF(Wildert2!Z8="", "", ROUND(Wildert2!Z8 / IF(AND(COUNT(Wildert2!$C8:$O8,Wildert2!$U8:Z8) &lt;= 3, ISNUMBER($C236)), $C236, $E236) * 10, 3))</f>
        <v/>
      </c>
      <c r="AA236" s="299" t="str">
        <f>IF(Wildert2!AA8="", "", ROUND(Wildert2!AA8 / IF(AND(COUNT(Wildert2!$C8:$O8,Wildert2!$U8:AA8) &lt;= 3, ISNUMBER($C236)), $C236, $E236) * 10, 3))</f>
        <v/>
      </c>
      <c r="AB236" s="299" t="str">
        <f>IF(Wildert2!AB8="", "", ROUND(Wildert2!AB8 / IF(AND(COUNT(Wildert2!$C8:$O8,Wildert2!$U8:AB8) &lt;= 3, ISNUMBER($C236)), $C236, $E236) * 10, 3))</f>
        <v/>
      </c>
      <c r="AC236" s="299" t="str">
        <f>IF(Wildert2!AC8="", "", ROUND(Wildert2!AC8 / IF(AND(COUNT(Wildert2!$C8:$O8,Wildert2!$U8:AC8) &lt;= 3, ISNUMBER($C236)), $C236, $E236) * 10, 3))</f>
        <v/>
      </c>
      <c r="AD236" s="299" t="str">
        <f>IF(Wildert2!AD8="", "", ROUND(Wildert2!AD8 / IF(AND(COUNT(Wildert2!$C8:$O8,Wildert2!$U8:AD8) &lt;= 3, ISNUMBER($C236)), $C236, $E236) * 10, 3))</f>
        <v/>
      </c>
      <c r="AE236" s="299" t="str">
        <f>IF(Wildert2!AE8="", "", ROUND(Wildert2!AE8 / IF(AND(COUNT(Wildert2!$C8:$O8,Wildert2!$U8:AE8) &lt;= 3, ISNUMBER($C236)), $C236, $E236) * 10, 3))</f>
        <v/>
      </c>
      <c r="AF236" s="299" t="str">
        <f>IF(Wildert2!AF8="", "", ROUND(Wildert2!AF8 / IF(AND(COUNT(Wildert2!$C8:$O8,Wildert2!$U8:AF8) &lt;= 3, ISNUMBER($C236)), $C236, $E236) * 10, 3))</f>
        <v/>
      </c>
      <c r="AG236" s="299" t="str">
        <f>IF(Wildert2!AG8="", "", ROUND(Wildert2!AG8 / IF(AND(COUNT(Wildert2!$C8:$O8,Wildert2!$U8:AG8) &lt;= 3, ISNUMBER($C236)), $C236, $E236) * 10, 3))</f>
        <v/>
      </c>
      <c r="AH236" s="388"/>
    </row>
    <row r="237" spans="1:34" ht="16.95" customHeight="1">
      <c r="A237" s="328">
        <f>IF(Wildert2!AM9=0, "", Wildert2!AM9)</f>
        <v>7</v>
      </c>
      <c r="B237" s="301" t="str">
        <f>Wildert2!A9</f>
        <v xml:space="preserve">Francken Robert </v>
      </c>
      <c r="C237" s="330" t="str">
        <f t="shared" si="24"/>
        <v/>
      </c>
      <c r="D237" s="331">
        <f>Wildert2!B9</f>
        <v>49</v>
      </c>
      <c r="E237" s="331">
        <f>Wildert2!T9</f>
        <v>49</v>
      </c>
      <c r="F237" s="297">
        <f>IF(Wildert2!AL9=0," ",SUM(H237:AG237))</f>
        <v>65.917999999999992</v>
      </c>
      <c r="G237" s="350"/>
      <c r="H237" s="299">
        <f>IF(Wildert2!C9="", "", ROUND(Wildert2!C9 / IF(AND(COUNT(Wildert2!$C9:C9) &lt;= 3, ISNUMBER($C237)), $C237, $D237) * 10, 3))</f>
        <v>9.7959999999999994</v>
      </c>
      <c r="I237" s="299">
        <f>IF(Wildert2!D9="", "", ROUND(Wildert2!D9 / IF(AND(COUNT(Wildert2!$C9:D9) &lt;= 3, ISNUMBER($C237)), $C237, $D237) * 10, 3))</f>
        <v>6.1219999999999999</v>
      </c>
      <c r="J237" s="299" t="str">
        <f>IF(Wildert2!E9="", "", ROUND(Wildert2!E9 / IF(AND(COUNT(Wildert2!$C9:E9) &lt;= 3, ISNUMBER($C237)), $C237, $D237) * 10, 3))</f>
        <v/>
      </c>
      <c r="K237" s="299">
        <f>IF(Wildert2!F9="", "", ROUND(Wildert2!F9 / IF(AND(COUNT(Wildert2!$C9:F9) &lt;= 3, ISNUMBER($C237)), $C237, $D237) * 10, 3))</f>
        <v>6.7350000000000003</v>
      </c>
      <c r="L237" s="299">
        <f>IF(Wildert2!G9="", "", ROUND(Wildert2!G9 / IF(AND(COUNT(Wildert2!$C9:G9) &lt;= 3, ISNUMBER($C237)), $C237, $D237) * 10, 3))</f>
        <v>10.204000000000001</v>
      </c>
      <c r="M237" s="299">
        <f>IF(Wildert2!H9="", "", ROUND(Wildert2!H9 / IF(AND(COUNT(Wildert2!$C9:H9) &lt;= 3, ISNUMBER($C237)), $C237, $D237) * 10, 3))</f>
        <v>13.061</v>
      </c>
      <c r="N237" s="299">
        <f>IF(Wildert2!I9="", "", ROUND(Wildert2!I9 / IF(AND(COUNT(Wildert2!$C9:I9) &lt;= 3, ISNUMBER($C237)), $C237, $D237) * 10, 3))</f>
        <v>11.837</v>
      </c>
      <c r="O237" s="299">
        <f>IF(Wildert2!J9="", "", ROUND(Wildert2!J9 / IF(AND(COUNT(Wildert2!$C9:J9) &lt;= 3, ISNUMBER($C237)), $C237, $D237) * 10, 3))</f>
        <v>8.1630000000000003</v>
      </c>
      <c r="P237" s="299" t="str">
        <f>IF(Wildert2!K9="", "", ROUND(Wildert2!K9 / IF(AND(COUNT(Wildert2!$C9:K9) &lt;= 3, ISNUMBER($C237)), $C237, $D237) * 10, 3))</f>
        <v/>
      </c>
      <c r="Q237" s="299" t="str">
        <f>IF(Wildert2!L9="", "", ROUND(Wildert2!L9 / IF(AND(COUNT(Wildert2!$C9:L9) &lt;= 3, ISNUMBER($C237)), $C237, $D237) * 10, 3))</f>
        <v/>
      </c>
      <c r="R237" s="299" t="str">
        <f>IF(Wildert2!M9="", "", ROUND(Wildert2!M9 / IF(AND(COUNT(Wildert2!$C9:M9) &lt;= 3, ISNUMBER($C237)), $C237, $D237) * 10, 3))</f>
        <v/>
      </c>
      <c r="S237" s="299" t="str">
        <f>IF(Wildert2!N9="", "", ROUND(Wildert2!N9 / IF(AND(COUNT(Wildert2!$C9:N9) &lt;= 3, ISNUMBER($C237)), $C237, $D237) * 10, 3))</f>
        <v/>
      </c>
      <c r="T237" s="299" t="str">
        <f>IF(Wildert2!O9="", "", ROUND(Wildert2!O9 / IF(AND(COUNT(Wildert2!$C9:O9) &lt;= 3, ISNUMBER($C237)), $C237, $D237) * 10, 3))</f>
        <v/>
      </c>
      <c r="U237" s="299" t="str">
        <f>IF(Wildert2!U9="", "", ROUND(Wildert2!U9 / IF(AND(COUNT(Wildert2!$C9:$O9,Wildert2!$U9:U9) &lt;= 3, ISNUMBER($C237)), $C237, $E237) * 10, 3))</f>
        <v/>
      </c>
      <c r="V237" s="299" t="str">
        <f>IF(Wildert2!V9="", "", ROUND(Wildert2!V9 / IF(AND(COUNT(Wildert2!$C9:$O9,Wildert2!$U9:V9) &lt;= 3, ISNUMBER($C237)), $C237, $E237) * 10, 3))</f>
        <v/>
      </c>
      <c r="W237" s="299" t="str">
        <f>IF(Wildert2!W9="", "", ROUND(Wildert2!W9 / IF(AND(COUNT(Wildert2!$C9:$O9,Wildert2!$U9:W9) &lt;= 3, ISNUMBER($C237)), $C237, $E237) * 10, 3))</f>
        <v/>
      </c>
      <c r="X237" s="299" t="str">
        <f>IF(Wildert2!X9="", "", ROUND(Wildert2!X9 / IF(AND(COUNT(Wildert2!$C9:$O9,Wildert2!$U9:X9) &lt;= 3, ISNUMBER($C237)), $C237, $E237) * 10, 3))</f>
        <v/>
      </c>
      <c r="Y237" s="299" t="str">
        <f>IF(Wildert2!Y9="", "", ROUND(Wildert2!Y9 / IF(AND(COUNT(Wildert2!$C9:$O9,Wildert2!$U9:Y9) &lt;= 3, ISNUMBER($C237)), $C237, $E237) * 10, 3))</f>
        <v/>
      </c>
      <c r="Z237" s="299" t="str">
        <f>IF(Wildert2!Z9="", "", ROUND(Wildert2!Z9 / IF(AND(COUNT(Wildert2!$C9:$O9,Wildert2!$U9:Z9) &lt;= 3, ISNUMBER($C237)), $C237, $E237) * 10, 3))</f>
        <v/>
      </c>
      <c r="AA237" s="299" t="str">
        <f>IF(Wildert2!AA9="", "", ROUND(Wildert2!AA9 / IF(AND(COUNT(Wildert2!$C9:$O9,Wildert2!$U9:AA9) &lt;= 3, ISNUMBER($C237)), $C237, $E237) * 10, 3))</f>
        <v/>
      </c>
      <c r="AB237" s="299" t="str">
        <f>IF(Wildert2!AB9="", "", ROUND(Wildert2!AB9 / IF(AND(COUNT(Wildert2!$C9:$O9,Wildert2!$U9:AB9) &lt;= 3, ISNUMBER($C237)), $C237, $E237) * 10, 3))</f>
        <v/>
      </c>
      <c r="AC237" s="299" t="str">
        <f>IF(Wildert2!AC9="", "", ROUND(Wildert2!AC9 / IF(AND(COUNT(Wildert2!$C9:$O9,Wildert2!$U9:AC9) &lt;= 3, ISNUMBER($C237)), $C237, $E237) * 10, 3))</f>
        <v/>
      </c>
      <c r="AD237" s="299" t="str">
        <f>IF(Wildert2!AD9="", "", ROUND(Wildert2!AD9 / IF(AND(COUNT(Wildert2!$C9:$O9,Wildert2!$U9:AD9) &lt;= 3, ISNUMBER($C237)), $C237, $E237) * 10, 3))</f>
        <v/>
      </c>
      <c r="AE237" s="299" t="str">
        <f>IF(Wildert2!AE9="", "", ROUND(Wildert2!AE9 / IF(AND(COUNT(Wildert2!$C9:$O9,Wildert2!$U9:AE9) &lt;= 3, ISNUMBER($C237)), $C237, $E237) * 10, 3))</f>
        <v/>
      </c>
      <c r="AF237" s="299" t="str">
        <f>IF(Wildert2!AF9="", "", ROUND(Wildert2!AF9 / IF(AND(COUNT(Wildert2!$C9:$O9,Wildert2!$U9:AF9) &lt;= 3, ISNUMBER($C237)), $C237, $E237) * 10, 3))</f>
        <v/>
      </c>
      <c r="AG237" s="299" t="str">
        <f>IF(Wildert2!AG9="", "", ROUND(Wildert2!AG9 / IF(AND(COUNT(Wildert2!$C9:$O9,Wildert2!$U9:AG9) &lt;= 3, ISNUMBER($C237)), $C237, $E237) * 10, 3))</f>
        <v/>
      </c>
      <c r="AH237" s="388"/>
    </row>
    <row r="238" spans="1:34" ht="16.95" customHeight="1">
      <c r="A238" s="328">
        <f>IF(Wildert2!AM10=0, "", Wildert2!AM10)</f>
        <v>5</v>
      </c>
      <c r="B238" s="294" t="str">
        <f>Wildert2!A10</f>
        <v xml:space="preserve">Leys Herman </v>
      </c>
      <c r="C238" s="330" t="str">
        <f t="shared" si="24"/>
        <v/>
      </c>
      <c r="D238" s="331">
        <f>Wildert2!B10</f>
        <v>36</v>
      </c>
      <c r="E238" s="331">
        <f>Wildert2!T10</f>
        <v>36</v>
      </c>
      <c r="F238" s="297">
        <f>IF(Wildert2!AL10=0," ",SUM(H238:AG238))</f>
        <v>33.332999999999998</v>
      </c>
      <c r="G238" s="350"/>
      <c r="H238" s="299" t="str">
        <f>IF(Wildert2!C10="", "", ROUND(Wildert2!C10 / IF(AND(COUNT(Wildert2!$C10:C10) &lt;= 3, ISNUMBER($C238)), $C238, $D238) * 10, 3))</f>
        <v/>
      </c>
      <c r="I238" s="299">
        <f>IF(Wildert2!D10="", "", ROUND(Wildert2!D10 / IF(AND(COUNT(Wildert2!$C10:D10) &lt;= 3, ISNUMBER($C238)), $C238, $D238) * 10, 3))</f>
        <v>8.6110000000000007</v>
      </c>
      <c r="J238" s="299" t="str">
        <f>IF(Wildert2!E10="", "", ROUND(Wildert2!E10 / IF(AND(COUNT(Wildert2!$C10:E10) &lt;= 3, ISNUMBER($C238)), $C238, $D238) * 10, 3))</f>
        <v/>
      </c>
      <c r="K238" s="299">
        <f>IF(Wildert2!F10="", "", ROUND(Wildert2!F10 / IF(AND(COUNT(Wildert2!$C10:F10) &lt;= 3, ISNUMBER($C238)), $C238, $D238) * 10, 3))</f>
        <v>3.8889999999999998</v>
      </c>
      <c r="L238" s="299">
        <f>IF(Wildert2!G10="", "", ROUND(Wildert2!G10 / IF(AND(COUNT(Wildert2!$C10:G10) &lt;= 3, ISNUMBER($C238)), $C238, $D238) * 10, 3))</f>
        <v>6.944</v>
      </c>
      <c r="M238" s="299">
        <f>IF(Wildert2!H10="", "", ROUND(Wildert2!H10 / IF(AND(COUNT(Wildert2!$C10:H10) &lt;= 3, ISNUMBER($C238)), $C238, $D238) * 10, 3))</f>
        <v>6.6669999999999998</v>
      </c>
      <c r="N238" s="299">
        <f>IF(Wildert2!I10="", "", ROUND(Wildert2!I10 / IF(AND(COUNT(Wildert2!$C10:I10) &lt;= 3, ISNUMBER($C238)), $C238, $D238) * 10, 3))</f>
        <v>7.2220000000000004</v>
      </c>
      <c r="O238" s="299" t="str">
        <f>IF(Wildert2!J10="", "", ROUND(Wildert2!J10 / IF(AND(COUNT(Wildert2!$C10:J10) &lt;= 3, ISNUMBER($C238)), $C238, $D238) * 10, 3))</f>
        <v/>
      </c>
      <c r="P238" s="299" t="str">
        <f>IF(Wildert2!K10="", "", ROUND(Wildert2!K10 / IF(AND(COUNT(Wildert2!$C10:K10) &lt;= 3, ISNUMBER($C238)), $C238, $D238) * 10, 3))</f>
        <v/>
      </c>
      <c r="Q238" s="299" t="str">
        <f>IF(Wildert2!L10="", "", ROUND(Wildert2!L10 / IF(AND(COUNT(Wildert2!$C10:L10) &lt;= 3, ISNUMBER($C238)), $C238, $D238) * 10, 3))</f>
        <v/>
      </c>
      <c r="R238" s="299" t="str">
        <f>IF(Wildert2!M10="", "", ROUND(Wildert2!M10 / IF(AND(COUNT(Wildert2!$C10:M10) &lt;= 3, ISNUMBER($C238)), $C238, $D238) * 10, 3))</f>
        <v/>
      </c>
      <c r="S238" s="299" t="str">
        <f>IF(Wildert2!N10="", "", ROUND(Wildert2!N10 / IF(AND(COUNT(Wildert2!$C10:N10) &lt;= 3, ISNUMBER($C238)), $C238, $D238) * 10, 3))</f>
        <v/>
      </c>
      <c r="T238" s="299" t="str">
        <f>IF(Wildert2!O10="", "", ROUND(Wildert2!O10 / IF(AND(COUNT(Wildert2!$C10:O10) &lt;= 3, ISNUMBER($C238)), $C238, $D238) * 10, 3))</f>
        <v/>
      </c>
      <c r="U238" s="299" t="str">
        <f>IF(Wildert2!U10="", "", ROUND(Wildert2!U10 / IF(AND(COUNT(Wildert2!$C10:$O10,Wildert2!$U10:U10) &lt;= 3, ISNUMBER($C238)), $C238, $E238) * 10, 3))</f>
        <v/>
      </c>
      <c r="V238" s="299" t="str">
        <f>IF(Wildert2!V10="", "", ROUND(Wildert2!V10 / IF(AND(COUNT(Wildert2!$C10:$O10,Wildert2!$U10:V10) &lt;= 3, ISNUMBER($C238)), $C238, $E238) * 10, 3))</f>
        <v/>
      </c>
      <c r="W238" s="299" t="str">
        <f>IF(Wildert2!W10="", "", ROUND(Wildert2!W10 / IF(AND(COUNT(Wildert2!$C10:$O10,Wildert2!$U10:W10) &lt;= 3, ISNUMBER($C238)), $C238, $E238) * 10, 3))</f>
        <v/>
      </c>
      <c r="X238" s="299" t="str">
        <f>IF(Wildert2!X10="", "", ROUND(Wildert2!X10 / IF(AND(COUNT(Wildert2!$C10:$O10,Wildert2!$U10:X10) &lt;= 3, ISNUMBER($C238)), $C238, $E238) * 10, 3))</f>
        <v/>
      </c>
      <c r="Y238" s="299" t="str">
        <f>IF(Wildert2!Y10="", "", ROUND(Wildert2!Y10 / IF(AND(COUNT(Wildert2!$C10:$O10,Wildert2!$U10:Y10) &lt;= 3, ISNUMBER($C238)), $C238, $E238) * 10, 3))</f>
        <v/>
      </c>
      <c r="Z238" s="299" t="str">
        <f>IF(Wildert2!Z10="", "", ROUND(Wildert2!Z10 / IF(AND(COUNT(Wildert2!$C10:$O10,Wildert2!$U10:Z10) &lt;= 3, ISNUMBER($C238)), $C238, $E238) * 10, 3))</f>
        <v/>
      </c>
      <c r="AA238" s="299" t="str">
        <f>IF(Wildert2!AA10="", "", ROUND(Wildert2!AA10 / IF(AND(COUNT(Wildert2!$C10:$O10,Wildert2!$U10:AA10) &lt;= 3, ISNUMBER($C238)), $C238, $E238) * 10, 3))</f>
        <v/>
      </c>
      <c r="AB238" s="299" t="str">
        <f>IF(Wildert2!AB10="", "", ROUND(Wildert2!AB10 / IF(AND(COUNT(Wildert2!$C10:$O10,Wildert2!$U10:AB10) &lt;= 3, ISNUMBER($C238)), $C238, $E238) * 10, 3))</f>
        <v/>
      </c>
      <c r="AC238" s="299" t="str">
        <f>IF(Wildert2!AC10="", "", ROUND(Wildert2!AC10 / IF(AND(COUNT(Wildert2!$C10:$O10,Wildert2!$U10:AC10) &lt;= 3, ISNUMBER($C238)), $C238, $E238) * 10, 3))</f>
        <v/>
      </c>
      <c r="AD238" s="299" t="str">
        <f>IF(Wildert2!AD10="", "", ROUND(Wildert2!AD10 / IF(AND(COUNT(Wildert2!$C10:$O10,Wildert2!$U10:AD10) &lt;= 3, ISNUMBER($C238)), $C238, $E238) * 10, 3))</f>
        <v/>
      </c>
      <c r="AE238" s="299" t="str">
        <f>IF(Wildert2!AE10="", "", ROUND(Wildert2!AE10 / IF(AND(COUNT(Wildert2!$C10:$O10,Wildert2!$U10:AE10) &lt;= 3, ISNUMBER($C238)), $C238, $E238) * 10, 3))</f>
        <v/>
      </c>
      <c r="AF238" s="299" t="str">
        <f>IF(Wildert2!AF10="", "", ROUND(Wildert2!AF10 / IF(AND(COUNT(Wildert2!$C10:$O10,Wildert2!$U10:AF10) &lt;= 3, ISNUMBER($C238)), $C238, $E238) * 10, 3))</f>
        <v/>
      </c>
      <c r="AG238" s="299" t="str">
        <f>IF(Wildert2!AG10="", "", ROUND(Wildert2!AG10 / IF(AND(COUNT(Wildert2!$C10:$O10,Wildert2!$U10:AG10) &lt;= 3, ISNUMBER($C238)), $C238, $E238) * 10, 3))</f>
        <v/>
      </c>
      <c r="AH238" s="388"/>
    </row>
    <row r="239" spans="1:34" ht="16.95" customHeight="1">
      <c r="A239" s="328">
        <f>IF(Wildert2!AM11=0, "", Wildert2!AM11)</f>
        <v>5</v>
      </c>
      <c r="B239" s="294" t="str">
        <f>Wildert2!A11</f>
        <v>Peeters Hugo</v>
      </c>
      <c r="C239" s="330" t="str">
        <f t="shared" si="24"/>
        <v/>
      </c>
      <c r="D239" s="331">
        <f>Wildert2!B11</f>
        <v>35</v>
      </c>
      <c r="E239" s="331">
        <f>Wildert2!T11</f>
        <v>35</v>
      </c>
      <c r="F239" s="297">
        <f>IF(Wildert2!AL11=0," ",SUM(H239:AG239))</f>
        <v>49.143000000000001</v>
      </c>
      <c r="G239" s="350"/>
      <c r="H239" s="299" t="str">
        <f>IF(Wildert2!C11="", "", ROUND(Wildert2!C11 / IF(AND(COUNT(Wildert2!$C11:C11) &lt;= 3, ISNUMBER($C239)), $C239, $D239) * 10, 3))</f>
        <v/>
      </c>
      <c r="I239" s="299">
        <f>IF(Wildert2!D11="", "", ROUND(Wildert2!D11 / IF(AND(COUNT(Wildert2!$C11:D11) &lt;= 3, ISNUMBER($C239)), $C239, $D239) * 10, 3))</f>
        <v>11.429</v>
      </c>
      <c r="J239" s="299">
        <f>IF(Wildert2!E11="", "", ROUND(Wildert2!E11 / IF(AND(COUNT(Wildert2!$C11:E11) &lt;= 3, ISNUMBER($C239)), $C239, $D239) * 10, 3))</f>
        <v>4</v>
      </c>
      <c r="K239" s="299" t="str">
        <f>IF(Wildert2!F11="", "", ROUND(Wildert2!F11 / IF(AND(COUNT(Wildert2!$C11:F11) &lt;= 3, ISNUMBER($C239)), $C239, $D239) * 10, 3))</f>
        <v/>
      </c>
      <c r="L239" s="299" t="str">
        <f>IF(Wildert2!G11="", "", ROUND(Wildert2!G11 / IF(AND(COUNT(Wildert2!$C11:G11) &lt;= 3, ISNUMBER($C239)), $C239, $D239) * 10, 3))</f>
        <v/>
      </c>
      <c r="M239" s="299">
        <f>IF(Wildert2!H11="", "", ROUND(Wildert2!H11 / IF(AND(COUNT(Wildert2!$C11:H11) &lt;= 3, ISNUMBER($C239)), $C239, $D239) * 10, 3))</f>
        <v>11.714</v>
      </c>
      <c r="N239" s="299">
        <f>IF(Wildert2!I11="", "", ROUND(Wildert2!I11 / IF(AND(COUNT(Wildert2!$C11:I11) &lt;= 3, ISNUMBER($C239)), $C239, $D239) * 10, 3))</f>
        <v>10</v>
      </c>
      <c r="O239" s="299">
        <f>IF(Wildert2!J11="", "", ROUND(Wildert2!J11 / IF(AND(COUNT(Wildert2!$C11:J11) &lt;= 3, ISNUMBER($C239)), $C239, $D239) * 10, 3))</f>
        <v>12</v>
      </c>
      <c r="P239" s="299" t="str">
        <f>IF(Wildert2!K11="", "", ROUND(Wildert2!K11 / IF(AND(COUNT(Wildert2!$C11:K11) &lt;= 3, ISNUMBER($C239)), $C239, $D239) * 10, 3))</f>
        <v/>
      </c>
      <c r="Q239" s="299" t="str">
        <f>IF(Wildert2!L11="", "", ROUND(Wildert2!L11 / IF(AND(COUNT(Wildert2!$C11:L11) &lt;= 3, ISNUMBER($C239)), $C239, $D239) * 10, 3))</f>
        <v/>
      </c>
      <c r="R239" s="299" t="str">
        <f>IF(Wildert2!M11="", "", ROUND(Wildert2!M11 / IF(AND(COUNT(Wildert2!$C11:M11) &lt;= 3, ISNUMBER($C239)), $C239, $D239) * 10, 3))</f>
        <v/>
      </c>
      <c r="S239" s="299" t="str">
        <f>IF(Wildert2!N11="", "", ROUND(Wildert2!N11 / IF(AND(COUNT(Wildert2!$C11:N11) &lt;= 3, ISNUMBER($C239)), $C239, $D239) * 10, 3))</f>
        <v/>
      </c>
      <c r="T239" s="299" t="str">
        <f>IF(Wildert2!O11="", "", ROUND(Wildert2!O11 / IF(AND(COUNT(Wildert2!$C11:O11) &lt;= 3, ISNUMBER($C239)), $C239, $D239) * 10, 3))</f>
        <v/>
      </c>
      <c r="U239" s="299" t="str">
        <f>IF(Wildert2!U11="", "", ROUND(Wildert2!U11 / IF(AND(COUNT(Wildert2!$C11:$O11,Wildert2!$U11:U11) &lt;= 3, ISNUMBER($C239)), $C239, $E239) * 10, 3))</f>
        <v/>
      </c>
      <c r="V239" s="299" t="str">
        <f>IF(Wildert2!V11="", "", ROUND(Wildert2!V11 / IF(AND(COUNT(Wildert2!$C11:$O11,Wildert2!$U11:V11) &lt;= 3, ISNUMBER($C239)), $C239, $E239) * 10, 3))</f>
        <v/>
      </c>
      <c r="W239" s="299" t="str">
        <f>IF(Wildert2!W11="", "", ROUND(Wildert2!W11 / IF(AND(COUNT(Wildert2!$C11:$O11,Wildert2!$U11:W11) &lt;= 3, ISNUMBER($C239)), $C239, $E239) * 10, 3))</f>
        <v/>
      </c>
      <c r="X239" s="299" t="str">
        <f>IF(Wildert2!X11="", "", ROUND(Wildert2!X11 / IF(AND(COUNT(Wildert2!$C11:$O11,Wildert2!$U11:X11) &lt;= 3, ISNUMBER($C239)), $C239, $E239) * 10, 3))</f>
        <v/>
      </c>
      <c r="Y239" s="299" t="str">
        <f>IF(Wildert2!Y11="", "", ROUND(Wildert2!Y11 / IF(AND(COUNT(Wildert2!$C11:$O11,Wildert2!$U11:Y11) &lt;= 3, ISNUMBER($C239)), $C239, $E239) * 10, 3))</f>
        <v/>
      </c>
      <c r="Z239" s="299" t="str">
        <f>IF(Wildert2!Z11="", "", ROUND(Wildert2!Z11 / IF(AND(COUNT(Wildert2!$C11:$O11,Wildert2!$U11:Z11) &lt;= 3, ISNUMBER($C239)), $C239, $E239) * 10, 3))</f>
        <v/>
      </c>
      <c r="AA239" s="299" t="str">
        <f>IF(Wildert2!AA11="", "", ROUND(Wildert2!AA11 / IF(AND(COUNT(Wildert2!$C11:$O11,Wildert2!$U11:AA11) &lt;= 3, ISNUMBER($C239)), $C239, $E239) * 10, 3))</f>
        <v/>
      </c>
      <c r="AB239" s="299" t="str">
        <f>IF(Wildert2!AB11="", "", ROUND(Wildert2!AB11 / IF(AND(COUNT(Wildert2!$C11:$O11,Wildert2!$U11:AB11) &lt;= 3, ISNUMBER($C239)), $C239, $E239) * 10, 3))</f>
        <v/>
      </c>
      <c r="AC239" s="299" t="str">
        <f>IF(Wildert2!AC11="", "", ROUND(Wildert2!AC11 / IF(AND(COUNT(Wildert2!$C11:$O11,Wildert2!$U11:AC11) &lt;= 3, ISNUMBER($C239)), $C239, $E239) * 10, 3))</f>
        <v/>
      </c>
      <c r="AD239" s="299" t="str">
        <f>IF(Wildert2!AD11="", "", ROUND(Wildert2!AD11 / IF(AND(COUNT(Wildert2!$C11:$O11,Wildert2!$U11:AD11) &lt;= 3, ISNUMBER($C239)), $C239, $E239) * 10, 3))</f>
        <v/>
      </c>
      <c r="AE239" s="299" t="str">
        <f>IF(Wildert2!AE11="", "", ROUND(Wildert2!AE11 / IF(AND(COUNT(Wildert2!$C11:$O11,Wildert2!$U11:AE11) &lt;= 3, ISNUMBER($C239)), $C239, $E239) * 10, 3))</f>
        <v/>
      </c>
      <c r="AF239" s="299" t="str">
        <f>IF(Wildert2!AF11="", "", ROUND(Wildert2!AF11 / IF(AND(COUNT(Wildert2!$C11:$O11,Wildert2!$U11:AF11) &lt;= 3, ISNUMBER($C239)), $C239, $E239) * 10, 3))</f>
        <v/>
      </c>
      <c r="AG239" s="299" t="str">
        <f>IF(Wildert2!AG11="", "", ROUND(Wildert2!AG11 / IF(AND(COUNT(Wildert2!$C11:$O11,Wildert2!$U11:AG11) &lt;= 3, ISNUMBER($C239)), $C239, $E239) * 10, 3))</f>
        <v/>
      </c>
      <c r="AH239" s="388"/>
    </row>
    <row r="240" spans="1:34" ht="16.95" customHeight="1">
      <c r="A240" s="328">
        <f>IF(Wildert2!AM12=0, "", Wildert2!AM12)</f>
        <v>2</v>
      </c>
      <c r="B240" s="303" t="str">
        <f>Wildert2!A12</f>
        <v>Scholtis Vic</v>
      </c>
      <c r="C240" s="330" t="str">
        <f t="shared" si="24"/>
        <v/>
      </c>
      <c r="D240" s="331">
        <f>Wildert2!B12</f>
        <v>42</v>
      </c>
      <c r="E240" s="331">
        <f>Wildert2!T12</f>
        <v>42</v>
      </c>
      <c r="F240" s="297">
        <f>IF(Wildert2!AL12=0," ",SUM(H240:AG240))</f>
        <v>18.094999999999999</v>
      </c>
      <c r="G240" s="350"/>
      <c r="H240" s="299" t="str">
        <f>IF(Wildert2!C12="", "", ROUND(Wildert2!C12 / IF(AND(COUNT(Wildert2!$C12:C12) &lt;= 3, ISNUMBER($C240)), $C240, $D240) * 10, 3))</f>
        <v/>
      </c>
      <c r="I240" s="299" t="str">
        <f>IF(Wildert2!D12="", "", ROUND(Wildert2!D12 / IF(AND(COUNT(Wildert2!$C12:D12) &lt;= 3, ISNUMBER($C240)), $C240, $D240) * 10, 3))</f>
        <v/>
      </c>
      <c r="J240" s="299" t="str">
        <f>IF(Wildert2!E12="", "", ROUND(Wildert2!E12 / IF(AND(COUNT(Wildert2!$C12:E12) &lt;= 3, ISNUMBER($C240)), $C240, $D240) * 10, 3))</f>
        <v/>
      </c>
      <c r="K240" s="299">
        <f>IF(Wildert2!F12="", "", ROUND(Wildert2!F12 / IF(AND(COUNT(Wildert2!$C12:F12) &lt;= 3, ISNUMBER($C240)), $C240, $D240) * 10, 3))</f>
        <v>8.5709999999999997</v>
      </c>
      <c r="L240" s="299" t="str">
        <f>IF(Wildert2!G12="", "", ROUND(Wildert2!G12 / IF(AND(COUNT(Wildert2!$C12:G12) &lt;= 3, ISNUMBER($C240)), $C240, $D240) * 10, 3))</f>
        <v/>
      </c>
      <c r="M240" s="299" t="str">
        <f>IF(Wildert2!H12="", "", ROUND(Wildert2!H12 / IF(AND(COUNT(Wildert2!$C12:H12) &lt;= 3, ISNUMBER($C240)), $C240, $D240) * 10, 3))</f>
        <v/>
      </c>
      <c r="N240" s="299">
        <f>IF(Wildert2!I12="", "", ROUND(Wildert2!I12 / IF(AND(COUNT(Wildert2!$C12:I12) &lt;= 3, ISNUMBER($C240)), $C240, $D240) * 10, 3))</f>
        <v>9.5239999999999991</v>
      </c>
      <c r="O240" s="299" t="str">
        <f>IF(Wildert2!J12="", "", ROUND(Wildert2!J12 / IF(AND(COUNT(Wildert2!$C12:J12) &lt;= 3, ISNUMBER($C240)), $C240, $D240) * 10, 3))</f>
        <v/>
      </c>
      <c r="P240" s="299" t="str">
        <f>IF(Wildert2!K12="", "", ROUND(Wildert2!K12 / IF(AND(COUNT(Wildert2!$C12:K12) &lt;= 3, ISNUMBER($C240)), $C240, $D240) * 10, 3))</f>
        <v/>
      </c>
      <c r="Q240" s="299" t="str">
        <f>IF(Wildert2!L12="", "", ROUND(Wildert2!L12 / IF(AND(COUNT(Wildert2!$C12:L12) &lt;= 3, ISNUMBER($C240)), $C240, $D240) * 10, 3))</f>
        <v/>
      </c>
      <c r="R240" s="299" t="str">
        <f>IF(Wildert2!M12="", "", ROUND(Wildert2!M12 / IF(AND(COUNT(Wildert2!$C12:M12) &lt;= 3, ISNUMBER($C240)), $C240, $D240) * 10, 3))</f>
        <v/>
      </c>
      <c r="S240" s="299" t="str">
        <f>IF(Wildert2!N12="", "", ROUND(Wildert2!N12 / IF(AND(COUNT(Wildert2!$C12:N12) &lt;= 3, ISNUMBER($C240)), $C240, $D240) * 10, 3))</f>
        <v/>
      </c>
      <c r="T240" s="299" t="str">
        <f>IF(Wildert2!O12="", "", ROUND(Wildert2!O12 / IF(AND(COUNT(Wildert2!$C12:O12) &lt;= 3, ISNUMBER($C240)), $C240, $D240) * 10, 3))</f>
        <v/>
      </c>
      <c r="U240" s="299" t="str">
        <f>IF(Wildert2!U12="", "", ROUND(Wildert2!U12 / IF(AND(COUNT(Wildert2!$C12:$O12,Wildert2!$U12:U12) &lt;= 3, ISNUMBER($C240)), $C240, $E240) * 10, 3))</f>
        <v/>
      </c>
      <c r="V240" s="299" t="str">
        <f>IF(Wildert2!V12="", "", ROUND(Wildert2!V12 / IF(AND(COUNT(Wildert2!$C12:$O12,Wildert2!$U12:V12) &lt;= 3, ISNUMBER($C240)), $C240, $E240) * 10, 3))</f>
        <v/>
      </c>
      <c r="W240" s="299" t="str">
        <f>IF(Wildert2!W12="", "", ROUND(Wildert2!W12 / IF(AND(COUNT(Wildert2!$C12:$O12,Wildert2!$U12:W12) &lt;= 3, ISNUMBER($C240)), $C240, $E240) * 10, 3))</f>
        <v/>
      </c>
      <c r="X240" s="299" t="str">
        <f>IF(Wildert2!X12="", "", ROUND(Wildert2!X12 / IF(AND(COUNT(Wildert2!$C12:$O12,Wildert2!$U12:X12) &lt;= 3, ISNUMBER($C240)), $C240, $E240) * 10, 3))</f>
        <v/>
      </c>
      <c r="Y240" s="299" t="str">
        <f>IF(Wildert2!Y12="", "", ROUND(Wildert2!Y12 / IF(AND(COUNT(Wildert2!$C12:$O12,Wildert2!$U12:Y12) &lt;= 3, ISNUMBER($C240)), $C240, $E240) * 10, 3))</f>
        <v/>
      </c>
      <c r="Z240" s="299" t="str">
        <f>IF(Wildert2!Z12="", "", ROUND(Wildert2!Z12 / IF(AND(COUNT(Wildert2!$C12:$O12,Wildert2!$U12:Z12) &lt;= 3, ISNUMBER($C240)), $C240, $E240) * 10, 3))</f>
        <v/>
      </c>
      <c r="AA240" s="299" t="str">
        <f>IF(Wildert2!AA12="", "", ROUND(Wildert2!AA12 / IF(AND(COUNT(Wildert2!$C12:$O12,Wildert2!$U12:AA12) &lt;= 3, ISNUMBER($C240)), $C240, $E240) * 10, 3))</f>
        <v/>
      </c>
      <c r="AB240" s="299" t="str">
        <f>IF(Wildert2!AB12="", "", ROUND(Wildert2!AB12 / IF(AND(COUNT(Wildert2!$C12:$O12,Wildert2!$U12:AB12) &lt;= 3, ISNUMBER($C240)), $C240, $E240) * 10, 3))</f>
        <v/>
      </c>
      <c r="AC240" s="299" t="str">
        <f>IF(Wildert2!AC12="", "", ROUND(Wildert2!AC12 / IF(AND(COUNT(Wildert2!$C12:$O12,Wildert2!$U12:AC12) &lt;= 3, ISNUMBER($C240)), $C240, $E240) * 10, 3))</f>
        <v/>
      </c>
      <c r="AD240" s="299" t="str">
        <f>IF(Wildert2!AD12="", "", ROUND(Wildert2!AD12 / IF(AND(COUNT(Wildert2!$C12:$O12,Wildert2!$U12:AD12) &lt;= 3, ISNUMBER($C240)), $C240, $E240) * 10, 3))</f>
        <v/>
      </c>
      <c r="AE240" s="299" t="str">
        <f>IF(Wildert2!AE12="", "", ROUND(Wildert2!AE12 / IF(AND(COUNT(Wildert2!$C12:$O12,Wildert2!$U12:AE12) &lt;= 3, ISNUMBER($C240)), $C240, $E240) * 10, 3))</f>
        <v/>
      </c>
      <c r="AF240" s="299" t="str">
        <f>IF(Wildert2!AF12="", "", ROUND(Wildert2!AF12 / IF(AND(COUNT(Wildert2!$C12:$O12,Wildert2!$U12:AF12) &lt;= 3, ISNUMBER($C240)), $C240, $E240) * 10, 3))</f>
        <v/>
      </c>
      <c r="AG240" s="299" t="str">
        <f>IF(Wildert2!AG12="", "", ROUND(Wildert2!AG12 / IF(AND(COUNT(Wildert2!$C12:$O12,Wildert2!$U12:AG12) &lt;= 3, ISNUMBER($C240)), $C240, $E240) * 10, 3))</f>
        <v/>
      </c>
      <c r="AH240" s="388"/>
    </row>
    <row r="241" spans="1:34" ht="16.95" customHeight="1">
      <c r="A241" s="328">
        <f>IF(Wildert2!AM13=0, "", Wildert2!AM13)</f>
        <v>4</v>
      </c>
      <c r="B241" s="407" t="str">
        <f>Wildert2!A13</f>
        <v>V.D. Bossche Eddy [NS 30]</v>
      </c>
      <c r="C241" s="330">
        <f t="shared" si="24"/>
        <v>30</v>
      </c>
      <c r="D241" s="331">
        <f>Wildert2!B13</f>
        <v>45</v>
      </c>
      <c r="E241" s="331">
        <f>Wildert2!T13</f>
        <v>45</v>
      </c>
      <c r="F241" s="297">
        <f>IF(Wildert2!AL13=0," ",SUM(H241:AG241))</f>
        <v>55.110999999999997</v>
      </c>
      <c r="G241" s="350"/>
      <c r="H241" s="447">
        <f>IF(Wildert2!C13="", "", ROUND(Wildert2!C13 / IF(AND(COUNT(Wildert2!$C13:C13) &lt;= 3, ISNUMBER($C241)), $C241, $D241) * 10, 3))</f>
        <v>12.667</v>
      </c>
      <c r="I241" s="299" t="str">
        <f>IF(Wildert2!D13="", "", ROUND(Wildert2!D13 / IF(AND(COUNT(Wildert2!$C13:D13) &lt;= 3, ISNUMBER($C241)), $C241, $D241) * 10, 3))</f>
        <v/>
      </c>
      <c r="J241" s="299" t="str">
        <f>IF(Wildert2!E13="", "", ROUND(Wildert2!E13 / IF(AND(COUNT(Wildert2!$C13:E13) &lt;= 3, ISNUMBER($C241)), $C241, $D241) * 10, 3))</f>
        <v/>
      </c>
      <c r="K241" s="447">
        <f>IF(Wildert2!F13="", "", ROUND(Wildert2!F13 / IF(AND(COUNT(Wildert2!$C13:F13) &lt;= 3, ISNUMBER($C241)), $C241, $D241) * 10, 3))</f>
        <v>18.332999999999998</v>
      </c>
      <c r="L241" s="447">
        <f>IF(Wildert2!G13="", "", ROUND(Wildert2!G13 / IF(AND(COUNT(Wildert2!$C13:G13) &lt;= 3, ISNUMBER($C241)), $C241, $D241) * 10, 3))</f>
        <v>14.333</v>
      </c>
      <c r="M241" s="299" t="str">
        <f>IF(Wildert2!H13="", "", ROUND(Wildert2!H13 / IF(AND(COUNT(Wildert2!$C13:H13) &lt;= 3, ISNUMBER($C241)), $C241, $D241) * 10, 3))</f>
        <v/>
      </c>
      <c r="N241" s="299" t="str">
        <f>IF(Wildert2!I13="", "", ROUND(Wildert2!I13 / IF(AND(COUNT(Wildert2!$C13:I13) &lt;= 3, ISNUMBER($C241)), $C241, $D241) * 10, 3))</f>
        <v/>
      </c>
      <c r="O241" s="299">
        <f>IF(Wildert2!J13="", "", ROUND(Wildert2!J13 / IF(AND(COUNT(Wildert2!$C13:J13) &lt;= 3, ISNUMBER($C241)), $C241, $D241) * 10, 3))</f>
        <v>9.7780000000000005</v>
      </c>
      <c r="P241" s="299" t="str">
        <f>IF(Wildert2!K13="", "", ROUND(Wildert2!K13 / IF(AND(COUNT(Wildert2!$C13:K13) &lt;= 3, ISNUMBER($C241)), $C241, $D241) * 10, 3))</f>
        <v/>
      </c>
      <c r="Q241" s="299" t="str">
        <f>IF(Wildert2!L13="", "", ROUND(Wildert2!L13 / IF(AND(COUNT(Wildert2!$C13:L13) &lt;= 3, ISNUMBER($C241)), $C241, $D241) * 10, 3))</f>
        <v/>
      </c>
      <c r="R241" s="299" t="str">
        <f>IF(Wildert2!M13="", "", ROUND(Wildert2!M13 / IF(AND(COUNT(Wildert2!$C13:M13) &lt;= 3, ISNUMBER($C241)), $C241, $D241) * 10, 3))</f>
        <v/>
      </c>
      <c r="S241" s="299" t="str">
        <f>IF(Wildert2!N13="", "", ROUND(Wildert2!N13 / IF(AND(COUNT(Wildert2!$C13:N13) &lt;= 3, ISNUMBER($C241)), $C241, $D241) * 10, 3))</f>
        <v/>
      </c>
      <c r="T241" s="299" t="str">
        <f>IF(Wildert2!O13="", "", ROUND(Wildert2!O13 / IF(AND(COUNT(Wildert2!$C13:O13) &lt;= 3, ISNUMBER($C241)), $C241, $D241) * 10, 3))</f>
        <v/>
      </c>
      <c r="U241" s="299" t="str">
        <f>IF(Wildert2!U13="", "", ROUND(Wildert2!U13 / IF(AND(COUNT(Wildert2!$C13:$O13,Wildert2!$U13:U13) &lt;= 3, ISNUMBER($C241)), $C241, $E241) * 10, 3))</f>
        <v/>
      </c>
      <c r="V241" s="299" t="str">
        <f>IF(Wildert2!V13="", "", ROUND(Wildert2!V13 / IF(AND(COUNT(Wildert2!$C13:$O13,Wildert2!$U13:V13) &lt;= 3, ISNUMBER($C241)), $C241, $E241) * 10, 3))</f>
        <v/>
      </c>
      <c r="W241" s="299" t="str">
        <f>IF(Wildert2!W13="", "", ROUND(Wildert2!W13 / IF(AND(COUNT(Wildert2!$C13:$O13,Wildert2!$U13:W13) &lt;= 3, ISNUMBER($C241)), $C241, $E241) * 10, 3))</f>
        <v/>
      </c>
      <c r="X241" s="299" t="str">
        <f>IF(Wildert2!X13="", "", ROUND(Wildert2!X13 / IF(AND(COUNT(Wildert2!$C13:$O13,Wildert2!$U13:X13) &lt;= 3, ISNUMBER($C241)), $C241, $E241) * 10, 3))</f>
        <v/>
      </c>
      <c r="Y241" s="299" t="str">
        <f>IF(Wildert2!Y13="", "", ROUND(Wildert2!Y13 / IF(AND(COUNT(Wildert2!$C13:$O13,Wildert2!$U13:Y13) &lt;= 3, ISNUMBER($C241)), $C241, $E241) * 10, 3))</f>
        <v/>
      </c>
      <c r="Z241" s="299" t="str">
        <f>IF(Wildert2!Z13="", "", ROUND(Wildert2!Z13 / IF(AND(COUNT(Wildert2!$C13:$O13,Wildert2!$U13:Z13) &lt;= 3, ISNUMBER($C241)), $C241, $E241) * 10, 3))</f>
        <v/>
      </c>
      <c r="AA241" s="299" t="str">
        <f>IF(Wildert2!AA13="", "", ROUND(Wildert2!AA13 / IF(AND(COUNT(Wildert2!$C13:$O13,Wildert2!$U13:AA13) &lt;= 3, ISNUMBER($C241)), $C241, $E241) * 10, 3))</f>
        <v/>
      </c>
      <c r="AB241" s="299" t="str">
        <f>IF(Wildert2!AB13="", "", ROUND(Wildert2!AB13 / IF(AND(COUNT(Wildert2!$C13:$O13,Wildert2!$U13:AB13) &lt;= 3, ISNUMBER($C241)), $C241, $E241) * 10, 3))</f>
        <v/>
      </c>
      <c r="AC241" s="299" t="str">
        <f>IF(Wildert2!AC13="", "", ROUND(Wildert2!AC13 / IF(AND(COUNT(Wildert2!$C13:$O13,Wildert2!$U13:AC13) &lt;= 3, ISNUMBER($C241)), $C241, $E241) * 10, 3))</f>
        <v/>
      </c>
      <c r="AD241" s="299" t="str">
        <f>IF(Wildert2!AD13="", "", ROUND(Wildert2!AD13 / IF(AND(COUNT(Wildert2!$C13:$O13,Wildert2!$U13:AD13) &lt;= 3, ISNUMBER($C241)), $C241, $E241) * 10, 3))</f>
        <v/>
      </c>
      <c r="AE241" s="299" t="str">
        <f>IF(Wildert2!AE13="", "", ROUND(Wildert2!AE13 / IF(AND(COUNT(Wildert2!$C13:$O13,Wildert2!$U13:AE13) &lt;= 3, ISNUMBER($C241)), $C241, $E241) * 10, 3))</f>
        <v/>
      </c>
      <c r="AF241" s="299" t="str">
        <f>IF(Wildert2!AF13="", "", ROUND(Wildert2!AF13 / IF(AND(COUNT(Wildert2!$C13:$O13,Wildert2!$U13:AF13) &lt;= 3, ISNUMBER($C241)), $C241, $E241) * 10, 3))</f>
        <v/>
      </c>
      <c r="AG241" s="299" t="str">
        <f>IF(Wildert2!AG13="", "", ROUND(Wildert2!AG13 / IF(AND(COUNT(Wildert2!$C13:$O13,Wildert2!$U13:AG13) &lt;= 3, ISNUMBER($C241)), $C241, $E241) * 10, 3))</f>
        <v/>
      </c>
      <c r="AH241" s="388"/>
    </row>
    <row r="242" spans="1:34" ht="16.95" customHeight="1">
      <c r="A242" s="328">
        <f>IF(Wildert2!AM14=0, "", Wildert2!AM14)</f>
        <v>4</v>
      </c>
      <c r="B242" s="294" t="str">
        <f>Wildert2!A14</f>
        <v xml:space="preserve">Van Ginneken Ludo </v>
      </c>
      <c r="C242" s="330" t="str">
        <f t="shared" si="24"/>
        <v/>
      </c>
      <c r="D242" s="331">
        <f>Wildert2!B14</f>
        <v>50</v>
      </c>
      <c r="E242" s="331">
        <f>Wildert2!T14</f>
        <v>50</v>
      </c>
      <c r="F242" s="297">
        <f>IF(Wildert2!AL14=0," ",SUM(H242:AG242))</f>
        <v>36.200000000000003</v>
      </c>
      <c r="G242" s="350"/>
      <c r="H242" s="299">
        <f>IF(Wildert2!C14="", "", ROUND(Wildert2!C14 / IF(AND(COUNT(Wildert2!$C14:C14) &lt;= 3, ISNUMBER($C242)), $C242, $D242) * 10, 3))</f>
        <v>11.6</v>
      </c>
      <c r="I242" s="299" t="str">
        <f>IF(Wildert2!D14="", "", ROUND(Wildert2!D14 / IF(AND(COUNT(Wildert2!$C14:D14) &lt;= 3, ISNUMBER($C242)), $C242, $D242) * 10, 3))</f>
        <v/>
      </c>
      <c r="J242" s="299">
        <f>IF(Wildert2!E14="", "", ROUND(Wildert2!E14 / IF(AND(COUNT(Wildert2!$C14:E14) &lt;= 3, ISNUMBER($C242)), $C242, $D242) * 10, 3))</f>
        <v>9.4</v>
      </c>
      <c r="K242" s="299">
        <f>IF(Wildert2!F14="", "", ROUND(Wildert2!F14 / IF(AND(COUNT(Wildert2!$C14:F14) &lt;= 3, ISNUMBER($C242)), $C242, $D242) * 10, 3))</f>
        <v>4.5999999999999996</v>
      </c>
      <c r="L242" s="299" t="str">
        <f>IF(Wildert2!G14="", "", ROUND(Wildert2!G14 / IF(AND(COUNT(Wildert2!$C14:G14) &lt;= 3, ISNUMBER($C242)), $C242, $D242) * 10, 3))</f>
        <v/>
      </c>
      <c r="M242" s="299">
        <f>IF(Wildert2!H14="", "", ROUND(Wildert2!H14 / IF(AND(COUNT(Wildert2!$C14:H14) &lt;= 3, ISNUMBER($C242)), $C242, $D242) * 10, 3))</f>
        <v>10.6</v>
      </c>
      <c r="N242" s="299" t="str">
        <f>IF(Wildert2!I14="", "", ROUND(Wildert2!I14 / IF(AND(COUNT(Wildert2!$C14:I14) &lt;= 3, ISNUMBER($C242)), $C242, $D242) * 10, 3))</f>
        <v/>
      </c>
      <c r="O242" s="299" t="str">
        <f>IF(Wildert2!J14="", "", ROUND(Wildert2!J14 / IF(AND(COUNT(Wildert2!$C14:J14) &lt;= 3, ISNUMBER($C242)), $C242, $D242) * 10, 3))</f>
        <v/>
      </c>
      <c r="P242" s="299" t="str">
        <f>IF(Wildert2!K14="", "", ROUND(Wildert2!K14 / IF(AND(COUNT(Wildert2!$C14:K14) &lt;= 3, ISNUMBER($C242)), $C242, $D242) * 10, 3))</f>
        <v/>
      </c>
      <c r="Q242" s="299" t="str">
        <f>IF(Wildert2!L14="", "", ROUND(Wildert2!L14 / IF(AND(COUNT(Wildert2!$C14:L14) &lt;= 3, ISNUMBER($C242)), $C242, $D242) * 10, 3))</f>
        <v/>
      </c>
      <c r="R242" s="299" t="str">
        <f>IF(Wildert2!M14="", "", ROUND(Wildert2!M14 / IF(AND(COUNT(Wildert2!$C14:M14) &lt;= 3, ISNUMBER($C242)), $C242, $D242) * 10, 3))</f>
        <v/>
      </c>
      <c r="S242" s="299" t="str">
        <f>IF(Wildert2!N14="", "", ROUND(Wildert2!N14 / IF(AND(COUNT(Wildert2!$C14:N14) &lt;= 3, ISNUMBER($C242)), $C242, $D242) * 10, 3))</f>
        <v/>
      </c>
      <c r="T242" s="299" t="str">
        <f>IF(Wildert2!O14="", "", ROUND(Wildert2!O14 / IF(AND(COUNT(Wildert2!$C14:O14) &lt;= 3, ISNUMBER($C242)), $C242, $D242) * 10, 3))</f>
        <v/>
      </c>
      <c r="U242" s="299" t="str">
        <f>IF(Wildert2!U14="", "", ROUND(Wildert2!U14 / IF(AND(COUNT(Wildert2!$C14:$O14,Wildert2!$U14:U14) &lt;= 3, ISNUMBER($C242)), $C242, $E242) * 10, 3))</f>
        <v/>
      </c>
      <c r="V242" s="299" t="str">
        <f>IF(Wildert2!V14="", "", ROUND(Wildert2!V14 / IF(AND(COUNT(Wildert2!$C14:$O14,Wildert2!$U14:V14) &lt;= 3, ISNUMBER($C242)), $C242, $E242) * 10, 3))</f>
        <v/>
      </c>
      <c r="W242" s="299" t="str">
        <f>IF(Wildert2!W14="", "", ROUND(Wildert2!W14 / IF(AND(COUNT(Wildert2!$C14:$O14,Wildert2!$U14:W14) &lt;= 3, ISNUMBER($C242)), $C242, $E242) * 10, 3))</f>
        <v/>
      </c>
      <c r="X242" s="299" t="str">
        <f>IF(Wildert2!X14="", "", ROUND(Wildert2!X14 / IF(AND(COUNT(Wildert2!$C14:$O14,Wildert2!$U14:X14) &lt;= 3, ISNUMBER($C242)), $C242, $E242) * 10, 3))</f>
        <v/>
      </c>
      <c r="Y242" s="299" t="str">
        <f>IF(Wildert2!Y14="", "", ROUND(Wildert2!Y14 / IF(AND(COUNT(Wildert2!$C14:$O14,Wildert2!$U14:Y14) &lt;= 3, ISNUMBER($C242)), $C242, $E242) * 10, 3))</f>
        <v/>
      </c>
      <c r="Z242" s="299" t="str">
        <f>IF(Wildert2!Z14="", "", ROUND(Wildert2!Z14 / IF(AND(COUNT(Wildert2!$C14:$O14,Wildert2!$U14:Z14) &lt;= 3, ISNUMBER($C242)), $C242, $E242) * 10, 3))</f>
        <v/>
      </c>
      <c r="AA242" s="299" t="str">
        <f>IF(Wildert2!AA14="", "", ROUND(Wildert2!AA14 / IF(AND(COUNT(Wildert2!$C14:$O14,Wildert2!$U14:AA14) &lt;= 3, ISNUMBER($C242)), $C242, $E242) * 10, 3))</f>
        <v/>
      </c>
      <c r="AB242" s="299" t="str">
        <f>IF(Wildert2!AB14="", "", ROUND(Wildert2!AB14 / IF(AND(COUNT(Wildert2!$C14:$O14,Wildert2!$U14:AB14) &lt;= 3, ISNUMBER($C242)), $C242, $E242) * 10, 3))</f>
        <v/>
      </c>
      <c r="AC242" s="299" t="str">
        <f>IF(Wildert2!AC14="", "", ROUND(Wildert2!AC14 / IF(AND(COUNT(Wildert2!$C14:$O14,Wildert2!$U14:AC14) &lt;= 3, ISNUMBER($C242)), $C242, $E242) * 10, 3))</f>
        <v/>
      </c>
      <c r="AD242" s="299" t="str">
        <f>IF(Wildert2!AD14="", "", ROUND(Wildert2!AD14 / IF(AND(COUNT(Wildert2!$C14:$O14,Wildert2!$U14:AD14) &lt;= 3, ISNUMBER($C242)), $C242, $E242) * 10, 3))</f>
        <v/>
      </c>
      <c r="AE242" s="299" t="str">
        <f>IF(Wildert2!AE14="", "", ROUND(Wildert2!AE14 / IF(AND(COUNT(Wildert2!$C14:$O14,Wildert2!$U14:AE14) &lt;= 3, ISNUMBER($C242)), $C242, $E242) * 10, 3))</f>
        <v/>
      </c>
      <c r="AF242" s="299" t="str">
        <f>IF(Wildert2!AF14="", "", ROUND(Wildert2!AF14 / IF(AND(COUNT(Wildert2!$C14:$O14,Wildert2!$U14:AF14) &lt;= 3, ISNUMBER($C242)), $C242, $E242) * 10, 3))</f>
        <v/>
      </c>
      <c r="AG242" s="299" t="str">
        <f>IF(Wildert2!AG14="", "", ROUND(Wildert2!AG14 / IF(AND(COUNT(Wildert2!$C14:$O14,Wildert2!$U14:AG14) &lt;= 3, ISNUMBER($C242)), $C242, $E242) * 10, 3))</f>
        <v/>
      </c>
      <c r="AH242" s="388"/>
    </row>
    <row r="243" spans="1:34" ht="16.95" customHeight="1">
      <c r="A243" s="328">
        <f>IF(Wildert2!AM15=0, "", Wildert2!AM15)</f>
        <v>4</v>
      </c>
      <c r="B243" s="304" t="str">
        <f>Wildert2!A15</f>
        <v>Van Hooydonck Swa</v>
      </c>
      <c r="C243" s="351" t="str">
        <f t="shared" si="24"/>
        <v/>
      </c>
      <c r="D243" s="351">
        <f>Wildert2!B15</f>
        <v>32</v>
      </c>
      <c r="E243" s="351">
        <f>Wildert2!T15</f>
        <v>32</v>
      </c>
      <c r="F243" s="297">
        <f>IF(Wildert2!AL15=0," ",SUM(H243:AG243))</f>
        <v>29.375999999999998</v>
      </c>
      <c r="G243" s="350"/>
      <c r="H243" s="299">
        <f>IF(Wildert2!C15="", "", ROUND(Wildert2!C15 / IF(AND(COUNT(Wildert2!$C15:C15) &lt;= 3, ISNUMBER($C243)), $C243, $D243) * 10, 3))</f>
        <v>4.0629999999999997</v>
      </c>
      <c r="I243" s="299" t="str">
        <f>IF(Wildert2!D15="", "", ROUND(Wildert2!D15 / IF(AND(COUNT(Wildert2!$C15:D15) &lt;= 3, ISNUMBER($C243)), $C243, $D243) * 10, 3))</f>
        <v/>
      </c>
      <c r="J243" s="299" t="str">
        <f>IF(Wildert2!E15="", "", ROUND(Wildert2!E15 / IF(AND(COUNT(Wildert2!$C15:E15) &lt;= 3, ISNUMBER($C243)), $C243, $D243) * 10, 3))</f>
        <v/>
      </c>
      <c r="K243" s="299" t="str">
        <f>IF(Wildert2!F15="", "", ROUND(Wildert2!F15 / IF(AND(COUNT(Wildert2!$C15:F15) &lt;= 3, ISNUMBER($C243)), $C243, $D243) * 10, 3))</f>
        <v/>
      </c>
      <c r="L243" s="299">
        <f>IF(Wildert2!G15="", "", ROUND(Wildert2!G15 / IF(AND(COUNT(Wildert2!$C15:G15) &lt;= 3, ISNUMBER($C243)), $C243, $D243) * 10, 3))</f>
        <v>5.9379999999999997</v>
      </c>
      <c r="M243" s="299">
        <f>IF(Wildert2!H15="", "", ROUND(Wildert2!H15 / IF(AND(COUNT(Wildert2!$C15:H15) &lt;= 3, ISNUMBER($C243)), $C243, $D243) * 10, 3))</f>
        <v>7.5</v>
      </c>
      <c r="N243" s="299" t="str">
        <f>IF(Wildert2!I15="", "", ROUND(Wildert2!I15 / IF(AND(COUNT(Wildert2!$C15:I15) &lt;= 3, ISNUMBER($C243)), $C243, $D243) * 10, 3))</f>
        <v/>
      </c>
      <c r="O243" s="299">
        <f>IF(Wildert2!J15="", "", ROUND(Wildert2!J15 / IF(AND(COUNT(Wildert2!$C15:J15) &lt;= 3, ISNUMBER($C243)), $C243, $D243) * 10, 3))</f>
        <v>11.875</v>
      </c>
      <c r="P243" s="299" t="str">
        <f>IF(Wildert2!K15="", "", ROUND(Wildert2!K15 / IF(AND(COUNT(Wildert2!$C15:K15) &lt;= 3, ISNUMBER($C243)), $C243, $D243) * 10, 3))</f>
        <v/>
      </c>
      <c r="Q243" s="299" t="str">
        <f>IF(Wildert2!L15="", "", ROUND(Wildert2!L15 / IF(AND(COUNT(Wildert2!$C15:L15) &lt;= 3, ISNUMBER($C243)), $C243, $D243) * 10, 3))</f>
        <v/>
      </c>
      <c r="R243" s="299" t="str">
        <f>IF(Wildert2!M15="", "", ROUND(Wildert2!M15 / IF(AND(COUNT(Wildert2!$C15:M15) &lt;= 3, ISNUMBER($C243)), $C243, $D243) * 10, 3))</f>
        <v/>
      </c>
      <c r="S243" s="299" t="str">
        <f>IF(Wildert2!N15="", "", ROUND(Wildert2!N15 / IF(AND(COUNT(Wildert2!$C15:N15) &lt;= 3, ISNUMBER($C243)), $C243, $D243) * 10, 3))</f>
        <v/>
      </c>
      <c r="T243" s="299" t="str">
        <f>IF(Wildert2!O15="", "", ROUND(Wildert2!O15 / IF(AND(COUNT(Wildert2!$C15:O15) &lt;= 3, ISNUMBER($C243)), $C243, $D243) * 10, 3))</f>
        <v/>
      </c>
      <c r="U243" s="299" t="str">
        <f>IF(Wildert2!U15="", "", ROUND(Wildert2!U15 / IF(AND(COUNT(Wildert2!$C15:$O15,Wildert2!$U15:U15) &lt;= 3, ISNUMBER($C243)), $C243, $E243) * 10, 3))</f>
        <v/>
      </c>
      <c r="V243" s="299" t="str">
        <f>IF(Wildert2!V15="", "", ROUND(Wildert2!V15 / IF(AND(COUNT(Wildert2!$C15:$O15,Wildert2!$U15:V15) &lt;= 3, ISNUMBER($C243)), $C243, $E243) * 10, 3))</f>
        <v/>
      </c>
      <c r="W243" s="299" t="str">
        <f>IF(Wildert2!W15="", "", ROUND(Wildert2!W15 / IF(AND(COUNT(Wildert2!$C15:$O15,Wildert2!$U15:W15) &lt;= 3, ISNUMBER($C243)), $C243, $E243) * 10, 3))</f>
        <v/>
      </c>
      <c r="X243" s="299" t="str">
        <f>IF(Wildert2!X15="", "", ROUND(Wildert2!X15 / IF(AND(COUNT(Wildert2!$C15:$O15,Wildert2!$U15:X15) &lt;= 3, ISNUMBER($C243)), $C243, $E243) * 10, 3))</f>
        <v/>
      </c>
      <c r="Y243" s="299" t="str">
        <f>IF(Wildert2!Y15="", "", ROUND(Wildert2!Y15 / IF(AND(COUNT(Wildert2!$C15:$O15,Wildert2!$U15:Y15) &lt;= 3, ISNUMBER($C243)), $C243, $E243) * 10, 3))</f>
        <v/>
      </c>
      <c r="Z243" s="299" t="str">
        <f>IF(Wildert2!Z15="", "", ROUND(Wildert2!Z15 / IF(AND(COUNT(Wildert2!$C15:$O15,Wildert2!$U15:Z15) &lt;= 3, ISNUMBER($C243)), $C243, $E243) * 10, 3))</f>
        <v/>
      </c>
      <c r="AA243" s="299" t="str">
        <f>IF(Wildert2!AA15="", "", ROUND(Wildert2!AA15 / IF(AND(COUNT(Wildert2!$C15:$O15,Wildert2!$U15:AA15) &lt;= 3, ISNUMBER($C243)), $C243, $E243) * 10, 3))</f>
        <v/>
      </c>
      <c r="AB243" s="299" t="str">
        <f>IF(Wildert2!AB15="", "", ROUND(Wildert2!AB15 / IF(AND(COUNT(Wildert2!$C15:$O15,Wildert2!$U15:AB15) &lt;= 3, ISNUMBER($C243)), $C243, $E243) * 10, 3))</f>
        <v/>
      </c>
      <c r="AC243" s="299" t="str">
        <f>IF(Wildert2!AC15="", "", ROUND(Wildert2!AC15 / IF(AND(COUNT(Wildert2!$C15:$O15,Wildert2!$U15:AC15) &lt;= 3, ISNUMBER($C243)), $C243, $E243) * 10, 3))</f>
        <v/>
      </c>
      <c r="AD243" s="299" t="str">
        <f>IF(Wildert2!AD15="", "", ROUND(Wildert2!AD15 / IF(AND(COUNT(Wildert2!$C15:$O15,Wildert2!$U15:AD15) &lt;= 3, ISNUMBER($C243)), $C243, $E243) * 10, 3))</f>
        <v/>
      </c>
      <c r="AE243" s="299" t="str">
        <f>IF(Wildert2!AE15="", "", ROUND(Wildert2!AE15 / IF(AND(COUNT(Wildert2!$C15:$O15,Wildert2!$U15:AE15) &lt;= 3, ISNUMBER($C243)), $C243, $E243) * 10, 3))</f>
        <v/>
      </c>
      <c r="AF243" s="299" t="str">
        <f>IF(Wildert2!AF15="", "", ROUND(Wildert2!AF15 / IF(AND(COUNT(Wildert2!$C15:$O15,Wildert2!$U15:AF15) &lt;= 3, ISNUMBER($C243)), $C243, $E243) * 10, 3))</f>
        <v/>
      </c>
      <c r="AG243" s="299" t="str">
        <f>IF(Wildert2!AG15="", "", ROUND(Wildert2!AG15 / IF(AND(COUNT(Wildert2!$C15:$O15,Wildert2!$U15:AG15) &lt;= 3, ISNUMBER($C243)), $C243, $E243) * 10, 3))</f>
        <v/>
      </c>
      <c r="AH243" s="388"/>
    </row>
    <row r="244" spans="1:34" ht="16.95" customHeight="1">
      <c r="A244" s="328">
        <f>IF(Wildert2!AM16=0, "", Wildert2!AM16)</f>
        <v>4</v>
      </c>
      <c r="B244" s="304" t="str">
        <f>Wildert2!A16</f>
        <v>Wiericx Herman</v>
      </c>
      <c r="C244" s="351" t="str">
        <f t="shared" si="24"/>
        <v/>
      </c>
      <c r="D244" s="351">
        <f>Wildert2!B16</f>
        <v>67</v>
      </c>
      <c r="E244" s="351">
        <f>Wildert2!T16</f>
        <v>67</v>
      </c>
      <c r="F244" s="297">
        <f>IF(Wildert2!AL16=0," ",SUM(H244:AG244))</f>
        <v>30.148</v>
      </c>
      <c r="G244" s="350"/>
      <c r="H244" s="299" t="str">
        <f>IF(Wildert2!C16="", "", ROUND(Wildert2!C16 / IF(AND(COUNT(Wildert2!$C16:C16) &lt;= 3, ISNUMBER($C244)), $C244, $D244) * 10, 3))</f>
        <v/>
      </c>
      <c r="I244" s="299">
        <f>IF(Wildert2!D16="", "", ROUND(Wildert2!D16 / IF(AND(COUNT(Wildert2!$C16:D16) &lt;= 3, ISNUMBER($C244)), $C244, $D244) * 10, 3))</f>
        <v>6.7160000000000002</v>
      </c>
      <c r="J244" s="299">
        <f>IF(Wildert2!E16="", "", ROUND(Wildert2!E16 / IF(AND(COUNT(Wildert2!$C16:E16) &lt;= 3, ISNUMBER($C244)), $C244, $D244) * 10, 3))</f>
        <v>7.1639999999999997</v>
      </c>
      <c r="K244" s="299">
        <f>IF(Wildert2!F16="", "", ROUND(Wildert2!F16 / IF(AND(COUNT(Wildert2!$C16:F16) &lt;= 3, ISNUMBER($C244)), $C244, $D244) * 10, 3))</f>
        <v>4.9249999999999998</v>
      </c>
      <c r="L244" s="299">
        <f>IF(Wildert2!G16="", "", ROUND(Wildert2!G16 / IF(AND(COUNT(Wildert2!$C16:G16) &lt;= 3, ISNUMBER($C244)), $C244, $D244) * 10, 3))</f>
        <v>11.343</v>
      </c>
      <c r="M244" s="299" t="str">
        <f>IF(Wildert2!H16="", "", ROUND(Wildert2!H16 / IF(AND(COUNT(Wildert2!$C16:H16) &lt;= 3, ISNUMBER($C244)), $C244, $D244) * 10, 3))</f>
        <v/>
      </c>
      <c r="N244" s="299" t="str">
        <f>IF(Wildert2!I16="", "", ROUND(Wildert2!I16 / IF(AND(COUNT(Wildert2!$C16:I16) &lt;= 3, ISNUMBER($C244)), $C244, $D244) * 10, 3))</f>
        <v/>
      </c>
      <c r="O244" s="299" t="str">
        <f>IF(Wildert2!J16="", "", ROUND(Wildert2!J16 / IF(AND(COUNT(Wildert2!$C16:J16) &lt;= 3, ISNUMBER($C244)), $C244, $D244) * 10, 3))</f>
        <v/>
      </c>
      <c r="P244" s="299" t="str">
        <f>IF(Wildert2!K16="", "", ROUND(Wildert2!K16 / IF(AND(COUNT(Wildert2!$C16:K16) &lt;= 3, ISNUMBER($C244)), $C244, $D244) * 10, 3))</f>
        <v/>
      </c>
      <c r="Q244" s="299" t="str">
        <f>IF(Wildert2!L16="", "", ROUND(Wildert2!L16 / IF(AND(COUNT(Wildert2!$C16:L16) &lt;= 3, ISNUMBER($C244)), $C244, $D244) * 10, 3))</f>
        <v/>
      </c>
      <c r="R244" s="299" t="str">
        <f>IF(Wildert2!M16="", "", ROUND(Wildert2!M16 / IF(AND(COUNT(Wildert2!$C16:M16) &lt;= 3, ISNUMBER($C244)), $C244, $D244) * 10, 3))</f>
        <v/>
      </c>
      <c r="S244" s="299" t="str">
        <f>IF(Wildert2!N16="", "", ROUND(Wildert2!N16 / IF(AND(COUNT(Wildert2!$C16:N16) &lt;= 3, ISNUMBER($C244)), $C244, $D244) * 10, 3))</f>
        <v/>
      </c>
      <c r="T244" s="299" t="str">
        <f>IF(Wildert2!O16="", "", ROUND(Wildert2!O16 / IF(AND(COUNT(Wildert2!$C16:O16) &lt;= 3, ISNUMBER($C244)), $C244, $D244) * 10, 3))</f>
        <v/>
      </c>
      <c r="U244" s="299" t="str">
        <f>IF(Wildert2!U16="", "", ROUND(Wildert2!U16 / IF(AND(COUNT(Wildert2!$C16:$O16,Wildert2!$U16:U16) &lt;= 3, ISNUMBER($C244)), $C244, $E244) * 10, 3))</f>
        <v/>
      </c>
      <c r="V244" s="299" t="str">
        <f>IF(Wildert2!V16="", "", ROUND(Wildert2!V16 / IF(AND(COUNT(Wildert2!$C16:$O16,Wildert2!$U16:V16) &lt;= 3, ISNUMBER($C244)), $C244, $E244) * 10, 3))</f>
        <v/>
      </c>
      <c r="W244" s="299" t="str">
        <f>IF(Wildert2!W16="", "", ROUND(Wildert2!W16 / IF(AND(COUNT(Wildert2!$C16:$O16,Wildert2!$U16:W16) &lt;= 3, ISNUMBER($C244)), $C244, $E244) * 10, 3))</f>
        <v/>
      </c>
      <c r="X244" s="299" t="str">
        <f>IF(Wildert2!X16="", "", ROUND(Wildert2!X16 / IF(AND(COUNT(Wildert2!$C16:$O16,Wildert2!$U16:X16) &lt;= 3, ISNUMBER($C244)), $C244, $E244) * 10, 3))</f>
        <v/>
      </c>
      <c r="Y244" s="299" t="str">
        <f>IF(Wildert2!Y16="", "", ROUND(Wildert2!Y16 / IF(AND(COUNT(Wildert2!$C16:$O16,Wildert2!$U16:Y16) &lt;= 3, ISNUMBER($C244)), $C244, $E244) * 10, 3))</f>
        <v/>
      </c>
      <c r="Z244" s="299" t="str">
        <f>IF(Wildert2!Z16="", "", ROUND(Wildert2!Z16 / IF(AND(COUNT(Wildert2!$C16:$O16,Wildert2!$U16:Z16) &lt;= 3, ISNUMBER($C244)), $C244, $E244) * 10, 3))</f>
        <v/>
      </c>
      <c r="AA244" s="299" t="str">
        <f>IF(Wildert2!AA16="", "", ROUND(Wildert2!AA16 / IF(AND(COUNT(Wildert2!$C16:$O16,Wildert2!$U16:AA16) &lt;= 3, ISNUMBER($C244)), $C244, $E244) * 10, 3))</f>
        <v/>
      </c>
      <c r="AB244" s="299" t="str">
        <f>IF(Wildert2!AB16="", "", ROUND(Wildert2!AB16 / IF(AND(COUNT(Wildert2!$C16:$O16,Wildert2!$U16:AB16) &lt;= 3, ISNUMBER($C244)), $C244, $E244) * 10, 3))</f>
        <v/>
      </c>
      <c r="AC244" s="299" t="str">
        <f>IF(Wildert2!AC16="", "", ROUND(Wildert2!AC16 / IF(AND(COUNT(Wildert2!$C16:$O16,Wildert2!$U16:AC16) &lt;= 3, ISNUMBER($C244)), $C244, $E244) * 10, 3))</f>
        <v/>
      </c>
      <c r="AD244" s="299" t="str">
        <f>IF(Wildert2!AD16="", "", ROUND(Wildert2!AD16 / IF(AND(COUNT(Wildert2!$C16:$O16,Wildert2!$U16:AD16) &lt;= 3, ISNUMBER($C244)), $C244, $E244) * 10, 3))</f>
        <v/>
      </c>
      <c r="AE244" s="299" t="str">
        <f>IF(Wildert2!AE16="", "", ROUND(Wildert2!AE16 / IF(AND(COUNT(Wildert2!$C16:$O16,Wildert2!$U16:AE16) &lt;= 3, ISNUMBER($C244)), $C244, $E244) * 10, 3))</f>
        <v/>
      </c>
      <c r="AF244" s="299" t="str">
        <f>IF(Wildert2!AF16="", "", ROUND(Wildert2!AF16 / IF(AND(COUNT(Wildert2!$C16:$O16,Wildert2!$U16:AF16) &lt;= 3, ISNUMBER($C244)), $C244, $E244) * 10, 3))</f>
        <v/>
      </c>
      <c r="AG244" s="299" t="str">
        <f>IF(Wildert2!AG16="", "", ROUND(Wildert2!AG16 / IF(AND(COUNT(Wildert2!$C16:$O16,Wildert2!$U16:AG16) &lt;= 3, ISNUMBER($C244)), $C244, $E244) * 10, 3))</f>
        <v/>
      </c>
      <c r="AH244" s="388"/>
    </row>
    <row r="245" spans="1:34" ht="16.95" customHeight="1">
      <c r="A245" s="328" t="str">
        <f>IF(Wildert2!AM17=0, "", Wildert2!AM17)</f>
        <v/>
      </c>
      <c r="B245" s="304">
        <f>Wildert2!A17</f>
        <v>0</v>
      </c>
      <c r="C245" s="351" t="str">
        <f t="shared" si="24"/>
        <v/>
      </c>
      <c r="D245" s="351">
        <f>Wildert2!B17</f>
        <v>0</v>
      </c>
      <c r="E245" s="351">
        <f>Wildert2!T17</f>
        <v>0</v>
      </c>
      <c r="F245" s="297" t="str">
        <f>IF(Wildert2!AL17=0," ",SUM(H245:AG245))</f>
        <v xml:space="preserve"> </v>
      </c>
      <c r="G245" s="350"/>
      <c r="H245" s="299" t="str">
        <f>IF(Wildert2!C17="", "", ROUND(Wildert2!C17 / IF(AND(COUNT(Wildert2!$C17:C17) &lt;= 3, ISNUMBER($C245)), $C245, $D245) * 10, 3))</f>
        <v/>
      </c>
      <c r="I245" s="299" t="str">
        <f>IF(Wildert2!D17="", "", ROUND(Wildert2!D17 / IF(AND(COUNT(Wildert2!$C17:D17) &lt;= 3, ISNUMBER($C245)), $C245, $D245) * 10, 3))</f>
        <v/>
      </c>
      <c r="J245" s="299" t="str">
        <f>IF(Wildert2!E17="", "", ROUND(Wildert2!E17 / IF(AND(COUNT(Wildert2!$C17:E17) &lt;= 3, ISNUMBER($C245)), $C245, $D245) * 10, 3))</f>
        <v/>
      </c>
      <c r="K245" s="299" t="str">
        <f>IF(Wildert2!F17="", "", ROUND(Wildert2!F17 / IF(AND(COUNT(Wildert2!$C17:F17) &lt;= 3, ISNUMBER($C245)), $C245, $D245) * 10, 3))</f>
        <v/>
      </c>
      <c r="L245" s="299" t="str">
        <f>IF(Wildert2!G17="", "", ROUND(Wildert2!G17 / IF(AND(COUNT(Wildert2!$C17:G17) &lt;= 3, ISNUMBER($C245)), $C245, $D245) * 10, 3))</f>
        <v/>
      </c>
      <c r="M245" s="299" t="str">
        <f>IF(Wildert2!H17="", "", ROUND(Wildert2!H17 / IF(AND(COUNT(Wildert2!$C17:H17) &lt;= 3, ISNUMBER($C245)), $C245, $D245) * 10, 3))</f>
        <v/>
      </c>
      <c r="N245" s="299" t="str">
        <f>IF(Wildert2!I17="", "", ROUND(Wildert2!I17 / IF(AND(COUNT(Wildert2!$C17:I17) &lt;= 3, ISNUMBER($C245)), $C245, $D245) * 10, 3))</f>
        <v/>
      </c>
      <c r="O245" s="299" t="str">
        <f>IF(Wildert2!J17="", "", ROUND(Wildert2!J17 / IF(AND(COUNT(Wildert2!$C17:J17) &lt;= 3, ISNUMBER($C245)), $C245, $D245) * 10, 3))</f>
        <v/>
      </c>
      <c r="P245" s="299" t="str">
        <f>IF(Wildert2!K17="", "", ROUND(Wildert2!K17 / IF(AND(COUNT(Wildert2!$C17:K17) &lt;= 3, ISNUMBER($C245)), $C245, $D245) * 10, 3))</f>
        <v/>
      </c>
      <c r="Q245" s="299" t="str">
        <f>IF(Wildert2!L17="", "", ROUND(Wildert2!L17 / IF(AND(COUNT(Wildert2!$C17:L17) &lt;= 3, ISNUMBER($C245)), $C245, $D245) * 10, 3))</f>
        <v/>
      </c>
      <c r="R245" s="299" t="str">
        <f>IF(Wildert2!M17="", "", ROUND(Wildert2!M17 / IF(AND(COUNT(Wildert2!$C17:M17) &lt;= 3, ISNUMBER($C245)), $C245, $D245) * 10, 3))</f>
        <v/>
      </c>
      <c r="S245" s="299" t="str">
        <f>IF(Wildert2!N17="", "", ROUND(Wildert2!N17 / IF(AND(COUNT(Wildert2!$C17:N17) &lt;= 3, ISNUMBER($C245)), $C245, $D245) * 10, 3))</f>
        <v/>
      </c>
      <c r="T245" s="299" t="str">
        <f>IF(Wildert2!O17="", "", ROUND(Wildert2!O17 / IF(AND(COUNT(Wildert2!$C17:O17) &lt;= 3, ISNUMBER($C245)), $C245, $D245) * 10, 3))</f>
        <v/>
      </c>
      <c r="U245" s="299" t="str">
        <f>IF(Wildert2!U17="", "", ROUND(Wildert2!U17 / IF(AND(COUNT(Wildert2!$C17:$O17,Wildert2!$U17:U17) &lt;= 3, ISNUMBER($C245)), $C245, $E245) * 10, 3))</f>
        <v/>
      </c>
      <c r="V245" s="299" t="str">
        <f>IF(Wildert2!V17="", "", ROUND(Wildert2!V17 / IF(AND(COUNT(Wildert2!$C17:$O17,Wildert2!$U17:V17) &lt;= 3, ISNUMBER($C245)), $C245, $E245) * 10, 3))</f>
        <v/>
      </c>
      <c r="W245" s="299" t="str">
        <f>IF(Wildert2!W17="", "", ROUND(Wildert2!W17 / IF(AND(COUNT(Wildert2!$C17:$O17,Wildert2!$U17:W17) &lt;= 3, ISNUMBER($C245)), $C245, $E245) * 10, 3))</f>
        <v/>
      </c>
      <c r="X245" s="299" t="str">
        <f>IF(Wildert2!X17="", "", ROUND(Wildert2!X17 / IF(AND(COUNT(Wildert2!$C17:$O17,Wildert2!$U17:X17) &lt;= 3, ISNUMBER($C245)), $C245, $E245) * 10, 3))</f>
        <v/>
      </c>
      <c r="Y245" s="299" t="str">
        <f>IF(Wildert2!Y17="", "", ROUND(Wildert2!Y17 / IF(AND(COUNT(Wildert2!$C17:$O17,Wildert2!$U17:Y17) &lt;= 3, ISNUMBER($C245)), $C245, $E245) * 10, 3))</f>
        <v/>
      </c>
      <c r="Z245" s="299" t="str">
        <f>IF(Wildert2!Z17="", "", ROUND(Wildert2!Z17 / IF(AND(COUNT(Wildert2!$C17:$O17,Wildert2!$U17:Z17) &lt;= 3, ISNUMBER($C245)), $C245, $E245) * 10, 3))</f>
        <v/>
      </c>
      <c r="AA245" s="299" t="str">
        <f>IF(Wildert2!AA17="", "", ROUND(Wildert2!AA17 / IF(AND(COUNT(Wildert2!$C17:$O17,Wildert2!$U17:AA17) &lt;= 3, ISNUMBER($C245)), $C245, $E245) * 10, 3))</f>
        <v/>
      </c>
      <c r="AB245" s="299" t="str">
        <f>IF(Wildert2!AB17="", "", ROUND(Wildert2!AB17 / IF(AND(COUNT(Wildert2!$C17:$O17,Wildert2!$U17:AB17) &lt;= 3, ISNUMBER($C245)), $C245, $E245) * 10, 3))</f>
        <v/>
      </c>
      <c r="AC245" s="299" t="str">
        <f>IF(Wildert2!AC17="", "", ROUND(Wildert2!AC17 / IF(AND(COUNT(Wildert2!$C17:$O17,Wildert2!$U17:AC17) &lt;= 3, ISNUMBER($C245)), $C245, $E245) * 10, 3))</f>
        <v/>
      </c>
      <c r="AD245" s="299" t="str">
        <f>IF(Wildert2!AD17="", "", ROUND(Wildert2!AD17 / IF(AND(COUNT(Wildert2!$C17:$O17,Wildert2!$U17:AD17) &lt;= 3, ISNUMBER($C245)), $C245, $E245) * 10, 3))</f>
        <v/>
      </c>
      <c r="AE245" s="299" t="str">
        <f>IF(Wildert2!AE17="", "", ROUND(Wildert2!AE17 / IF(AND(COUNT(Wildert2!$C17:$O17,Wildert2!$U17:AE17) &lt;= 3, ISNUMBER($C245)), $C245, $E245) * 10, 3))</f>
        <v/>
      </c>
      <c r="AF245" s="299" t="str">
        <f>IF(Wildert2!AF17="", "", ROUND(Wildert2!AF17 / IF(AND(COUNT(Wildert2!$C17:$O17,Wildert2!$U17:AF17) &lt;= 3, ISNUMBER($C245)), $C245, $E245) * 10, 3))</f>
        <v/>
      </c>
      <c r="AG245" s="299" t="str">
        <f>IF(Wildert2!AG17="", "", ROUND(Wildert2!AG17 / IF(AND(COUNT(Wildert2!$C17:$O17,Wildert2!$U17:AG17) &lt;= 3, ISNUMBER($C245)), $C245, $E245) * 10, 3))</f>
        <v/>
      </c>
      <c r="AH245" s="388"/>
    </row>
    <row r="246" spans="1:34" ht="16.95" customHeight="1">
      <c r="A246" s="328" t="str">
        <f>IF(Wildert2!AM18=0, "", Wildert2!AM18)</f>
        <v/>
      </c>
      <c r="B246" s="304">
        <f>Wildert2!A18</f>
        <v>0</v>
      </c>
      <c r="C246" s="351" t="str">
        <f t="shared" si="24"/>
        <v/>
      </c>
      <c r="D246" s="351">
        <f>Wildert2!B18</f>
        <v>0</v>
      </c>
      <c r="E246" s="351">
        <f>Wildert2!T18</f>
        <v>0</v>
      </c>
      <c r="F246" s="297" t="str">
        <f>IF(Wildert2!AL18=0," ",SUM(H246:AG246))</f>
        <v xml:space="preserve"> </v>
      </c>
      <c r="G246" s="350"/>
      <c r="H246" s="299" t="str">
        <f>IF(Wildert2!C18="", "", ROUND(Wildert2!C18 / IF(AND(COUNT(Wildert2!$C18:C18) &lt;= 3, ISNUMBER($C246)), $C246, $D246) * 10, 3))</f>
        <v/>
      </c>
      <c r="I246" s="299" t="str">
        <f>IF(Wildert2!D18="", "", ROUND(Wildert2!D18 / IF(AND(COUNT(Wildert2!$C18:D18) &lt;= 3, ISNUMBER($C246)), $C246, $D246) * 10, 3))</f>
        <v/>
      </c>
      <c r="J246" s="299" t="str">
        <f>IF(Wildert2!E18="", "", ROUND(Wildert2!E18 / IF(AND(COUNT(Wildert2!$C18:E18) &lt;= 3, ISNUMBER($C246)), $C246, $D246) * 10, 3))</f>
        <v/>
      </c>
      <c r="K246" s="299" t="str">
        <f>IF(Wildert2!F18="", "", ROUND(Wildert2!F18 / IF(AND(COUNT(Wildert2!$C18:F18) &lt;= 3, ISNUMBER($C246)), $C246, $D246) * 10, 3))</f>
        <v/>
      </c>
      <c r="L246" s="299" t="str">
        <f>IF(Wildert2!G18="", "", ROUND(Wildert2!G18 / IF(AND(COUNT(Wildert2!$C18:G18) &lt;= 3, ISNUMBER($C246)), $C246, $D246) * 10, 3))</f>
        <v/>
      </c>
      <c r="M246" s="299" t="str">
        <f>IF(Wildert2!H18="", "", ROUND(Wildert2!H18 / IF(AND(COUNT(Wildert2!$C18:H18) &lt;= 3, ISNUMBER($C246)), $C246, $D246) * 10, 3))</f>
        <v/>
      </c>
      <c r="N246" s="299" t="str">
        <f>IF(Wildert2!I18="", "", ROUND(Wildert2!I18 / IF(AND(COUNT(Wildert2!$C18:I18) &lt;= 3, ISNUMBER($C246)), $C246, $D246) * 10, 3))</f>
        <v/>
      </c>
      <c r="O246" s="299" t="str">
        <f>IF(Wildert2!J18="", "", ROUND(Wildert2!J18 / IF(AND(COUNT(Wildert2!$C18:J18) &lt;= 3, ISNUMBER($C246)), $C246, $D246) * 10, 3))</f>
        <v/>
      </c>
      <c r="P246" s="299" t="str">
        <f>IF(Wildert2!K18="", "", ROUND(Wildert2!K18 / IF(AND(COUNT(Wildert2!$C18:K18) &lt;= 3, ISNUMBER($C246)), $C246, $D246) * 10, 3))</f>
        <v/>
      </c>
      <c r="Q246" s="299" t="str">
        <f>IF(Wildert2!L18="", "", ROUND(Wildert2!L18 / IF(AND(COUNT(Wildert2!$C18:L18) &lt;= 3, ISNUMBER($C246)), $C246, $D246) * 10, 3))</f>
        <v/>
      </c>
      <c r="R246" s="299" t="str">
        <f>IF(Wildert2!M18="", "", ROUND(Wildert2!M18 / IF(AND(COUNT(Wildert2!$C18:M18) &lt;= 3, ISNUMBER($C246)), $C246, $D246) * 10, 3))</f>
        <v/>
      </c>
      <c r="S246" s="299" t="str">
        <f>IF(Wildert2!N18="", "", ROUND(Wildert2!N18 / IF(AND(COUNT(Wildert2!$C18:N18) &lt;= 3, ISNUMBER($C246)), $C246, $D246) * 10, 3))</f>
        <v/>
      </c>
      <c r="T246" s="299" t="str">
        <f>IF(Wildert2!O18="", "", ROUND(Wildert2!O18 / IF(AND(COUNT(Wildert2!$C18:O18) &lt;= 3, ISNUMBER($C246)), $C246, $D246) * 10, 3))</f>
        <v/>
      </c>
      <c r="U246" s="299" t="str">
        <f>IF(Wildert2!U18="", "", ROUND(Wildert2!U18 / IF(AND(COUNT(Wildert2!$C18:$O18,Wildert2!$U18:U18) &lt;= 3, ISNUMBER($C246)), $C246, $E246) * 10, 3))</f>
        <v/>
      </c>
      <c r="V246" s="299" t="str">
        <f>IF(Wildert2!V18="", "", ROUND(Wildert2!V18 / IF(AND(COUNT(Wildert2!$C18:$O18,Wildert2!$U18:V18) &lt;= 3, ISNUMBER($C246)), $C246, $E246) * 10, 3))</f>
        <v/>
      </c>
      <c r="W246" s="299" t="str">
        <f>IF(Wildert2!W18="", "", ROUND(Wildert2!W18 / IF(AND(COUNT(Wildert2!$C18:$O18,Wildert2!$U18:W18) &lt;= 3, ISNUMBER($C246)), $C246, $E246) * 10, 3))</f>
        <v/>
      </c>
      <c r="X246" s="299" t="str">
        <f>IF(Wildert2!X18="", "", ROUND(Wildert2!X18 / IF(AND(COUNT(Wildert2!$C18:$O18,Wildert2!$U18:X18) &lt;= 3, ISNUMBER($C246)), $C246, $E246) * 10, 3))</f>
        <v/>
      </c>
      <c r="Y246" s="299" t="str">
        <f>IF(Wildert2!Y18="", "", ROUND(Wildert2!Y18 / IF(AND(COUNT(Wildert2!$C18:$O18,Wildert2!$U18:Y18) &lt;= 3, ISNUMBER($C246)), $C246, $E246) * 10, 3))</f>
        <v/>
      </c>
      <c r="Z246" s="299" t="str">
        <f>IF(Wildert2!Z18="", "", ROUND(Wildert2!Z18 / IF(AND(COUNT(Wildert2!$C18:$O18,Wildert2!$U18:Z18) &lt;= 3, ISNUMBER($C246)), $C246, $E246) * 10, 3))</f>
        <v/>
      </c>
      <c r="AA246" s="299" t="str">
        <f>IF(Wildert2!AA18="", "", ROUND(Wildert2!AA18 / IF(AND(COUNT(Wildert2!$C18:$O18,Wildert2!$U18:AA18) &lt;= 3, ISNUMBER($C246)), $C246, $E246) * 10, 3))</f>
        <v/>
      </c>
      <c r="AB246" s="299" t="str">
        <f>IF(Wildert2!AB18="", "", ROUND(Wildert2!AB18 / IF(AND(COUNT(Wildert2!$C18:$O18,Wildert2!$U18:AB18) &lt;= 3, ISNUMBER($C246)), $C246, $E246) * 10, 3))</f>
        <v/>
      </c>
      <c r="AC246" s="299" t="str">
        <f>IF(Wildert2!AC18="", "", ROUND(Wildert2!AC18 / IF(AND(COUNT(Wildert2!$C18:$O18,Wildert2!$U18:AC18) &lt;= 3, ISNUMBER($C246)), $C246, $E246) * 10, 3))</f>
        <v/>
      </c>
      <c r="AD246" s="299" t="str">
        <f>IF(Wildert2!AD18="", "", ROUND(Wildert2!AD18 / IF(AND(COUNT(Wildert2!$C18:$O18,Wildert2!$U18:AD18) &lt;= 3, ISNUMBER($C246)), $C246, $E246) * 10, 3))</f>
        <v/>
      </c>
      <c r="AE246" s="299" t="str">
        <f>IF(Wildert2!AE18="", "", ROUND(Wildert2!AE18 / IF(AND(COUNT(Wildert2!$C18:$O18,Wildert2!$U18:AE18) &lt;= 3, ISNUMBER($C246)), $C246, $E246) * 10, 3))</f>
        <v/>
      </c>
      <c r="AF246" s="299" t="str">
        <f>IF(Wildert2!AF18="", "", ROUND(Wildert2!AF18 / IF(AND(COUNT(Wildert2!$C18:$O18,Wildert2!$U18:AF18) &lt;= 3, ISNUMBER($C246)), $C246, $E246) * 10, 3))</f>
        <v/>
      </c>
      <c r="AG246" s="299" t="str">
        <f>IF(Wildert2!AG18="", "", ROUND(Wildert2!AG18 / IF(AND(COUNT(Wildert2!$C18:$O18,Wildert2!$U18:AG18) &lt;= 3, ISNUMBER($C246)), $C246, $E246) * 10, 3))</f>
        <v/>
      </c>
      <c r="AH246" s="388"/>
    </row>
    <row r="247" spans="1:34" ht="22.2" customHeight="1">
      <c r="A247" s="352"/>
      <c r="B247" s="329"/>
      <c r="C247" s="329"/>
      <c r="D247" s="329"/>
      <c r="E247" s="329"/>
      <c r="F247" s="406" t="str">
        <f>B231</f>
        <v>WILDERT 2</v>
      </c>
      <c r="G247" s="354"/>
      <c r="H247" s="311">
        <f t="shared" ref="H247:AG247" si="25">IF(SUM(H232:H246)=0, "", SUM(H232:H246))</f>
        <v>59.726000000000006</v>
      </c>
      <c r="I247" s="311">
        <f t="shared" si="25"/>
        <v>46.249000000000002</v>
      </c>
      <c r="J247" s="311">
        <f t="shared" si="25"/>
        <v>39.103999999999999</v>
      </c>
      <c r="K247" s="311">
        <f t="shared" si="25"/>
        <v>47.052999999999997</v>
      </c>
      <c r="L247" s="311">
        <f t="shared" si="25"/>
        <v>56.944000000000003</v>
      </c>
      <c r="M247" s="311">
        <f t="shared" si="25"/>
        <v>58.079000000000001</v>
      </c>
      <c r="N247" s="311">
        <f t="shared" si="25"/>
        <v>59.692</v>
      </c>
      <c r="O247" s="311">
        <f t="shared" si="25"/>
        <v>58.216000000000001</v>
      </c>
      <c r="P247" s="311" t="str">
        <f t="shared" si="25"/>
        <v/>
      </c>
      <c r="Q247" s="311" t="str">
        <f t="shared" si="25"/>
        <v/>
      </c>
      <c r="R247" s="311" t="str">
        <f t="shared" si="25"/>
        <v/>
      </c>
      <c r="S247" s="311" t="str">
        <f t="shared" si="25"/>
        <v/>
      </c>
      <c r="T247" s="311" t="str">
        <f t="shared" si="25"/>
        <v/>
      </c>
      <c r="U247" s="311" t="str">
        <f t="shared" si="25"/>
        <v/>
      </c>
      <c r="V247" s="311" t="str">
        <f t="shared" si="25"/>
        <v/>
      </c>
      <c r="W247" s="311" t="str">
        <f t="shared" si="25"/>
        <v/>
      </c>
      <c r="X247" s="311" t="str">
        <f t="shared" si="25"/>
        <v/>
      </c>
      <c r="Y247" s="311" t="str">
        <f t="shared" si="25"/>
        <v/>
      </c>
      <c r="Z247" s="311" t="str">
        <f t="shared" si="25"/>
        <v/>
      </c>
      <c r="AA247" s="311" t="str">
        <f t="shared" si="25"/>
        <v/>
      </c>
      <c r="AB247" s="311" t="str">
        <f t="shared" si="25"/>
        <v/>
      </c>
      <c r="AC247" s="311" t="str">
        <f t="shared" si="25"/>
        <v/>
      </c>
      <c r="AD247" s="311" t="str">
        <f t="shared" si="25"/>
        <v/>
      </c>
      <c r="AE247" s="311" t="str">
        <f t="shared" si="25"/>
        <v/>
      </c>
      <c r="AF247" s="311" t="str">
        <f t="shared" si="25"/>
        <v/>
      </c>
      <c r="AG247" s="311" t="str">
        <f t="shared" si="25"/>
        <v/>
      </c>
      <c r="AH247" s="388"/>
    </row>
    <row r="248" spans="1:34" s="187" customFormat="1" ht="16.95" customHeight="1">
      <c r="A248" s="355"/>
      <c r="B248" s="314">
        <f>ROWS(B232:B246)</f>
        <v>15</v>
      </c>
      <c r="C248" s="356"/>
      <c r="D248" s="356"/>
      <c r="E248" s="356"/>
      <c r="F248" s="316">
        <f>SUM(F232:F246)</f>
        <v>425.06299999999993</v>
      </c>
      <c r="G248" s="408" t="str">
        <f>B231</f>
        <v>WILDERT 2</v>
      </c>
      <c r="H248" s="318">
        <f>IF(SUM(H232:H246)=0, "", SUM(H232:H246))</f>
        <v>59.726000000000006</v>
      </c>
      <c r="I248" s="318">
        <f>IF(I247="", "", ROUND(SUM($H247:I247), 3))</f>
        <v>105.97499999999999</v>
      </c>
      <c r="J248" s="318">
        <f>IF(J247="", "", ROUND(SUM($H247:J247), 3))</f>
        <v>145.07900000000001</v>
      </c>
      <c r="K248" s="318">
        <f>IF(K247="", "", ROUND(SUM($H247:K247), 3))</f>
        <v>192.13200000000001</v>
      </c>
      <c r="L248" s="318">
        <f>IF(L247="", "", ROUND(SUM($H247:L247), 3))</f>
        <v>249.07599999999999</v>
      </c>
      <c r="M248" s="318">
        <f>IF(M247="", "", ROUND(SUM($H247:M247), 3))</f>
        <v>307.15499999999997</v>
      </c>
      <c r="N248" s="318">
        <f>IF(N247="", "", ROUND(SUM($H247:N247), 3))</f>
        <v>366.84699999999998</v>
      </c>
      <c r="O248" s="318">
        <f>IF(O247="", "", ROUND(SUM($H247:O247), 3))</f>
        <v>425.06299999999999</v>
      </c>
      <c r="P248" s="318" t="str">
        <f>IF(P247="", "", ROUND(SUM($H247:P247), 3))</f>
        <v/>
      </c>
      <c r="Q248" s="318" t="str">
        <f>IF(Q247="", "", ROUND(SUM($H247:Q247), 3))</f>
        <v/>
      </c>
      <c r="R248" s="318" t="str">
        <f>IF(R247="", "", ROUND(SUM($H247:R247), 3))</f>
        <v/>
      </c>
      <c r="S248" s="318" t="str">
        <f>IF(S247="", "", ROUND(SUM($H247:S247), 3))</f>
        <v/>
      </c>
      <c r="T248" s="318" t="str">
        <f>IF(T247="", "", ROUND(SUM($H247:T247), 3))</f>
        <v/>
      </c>
      <c r="U248" s="318" t="str">
        <f>IF(U247="", "", ROUND(SUM($H247:U247), 3))</f>
        <v/>
      </c>
      <c r="V248" s="318" t="str">
        <f>IF(V247="", "", ROUND(SUM($H247:V247), 3))</f>
        <v/>
      </c>
      <c r="W248" s="318" t="str">
        <f>IF(W247="", "", ROUND(SUM($H247:W247), 3))</f>
        <v/>
      </c>
      <c r="X248" s="318" t="str">
        <f>IF(X247="", "", ROUND(SUM($H247:X247), 3))</f>
        <v/>
      </c>
      <c r="Y248" s="318" t="str">
        <f>IF(Y247="", "", ROUND(SUM($H247:Y247), 3))</f>
        <v/>
      </c>
      <c r="Z248" s="318" t="str">
        <f>IF(Z247="", "", ROUND(SUM($H247:Z247), 3))</f>
        <v/>
      </c>
      <c r="AA248" s="318" t="str">
        <f>IF(AA247="", "", ROUND(SUM($H247:AA247), 3))</f>
        <v/>
      </c>
      <c r="AB248" s="318" t="str">
        <f>IF(AB247="", "", ROUND(SUM($H247:AB247), 3))</f>
        <v/>
      </c>
      <c r="AC248" s="318" t="str">
        <f>IF(AC247="", "", ROUND(SUM($H247:AC247), 3))</f>
        <v/>
      </c>
      <c r="AD248" s="318" t="str">
        <f>IF(AD247="", "", ROUND(SUM($H247:AD247), 3))</f>
        <v/>
      </c>
      <c r="AE248" s="318" t="str">
        <f>IF(AE247="", "", ROUND(SUM($H247:AE247), 3))</f>
        <v/>
      </c>
      <c r="AF248" s="318" t="str">
        <f>IF(AF247="", "", ROUND(SUM($H247:AF247), 3))</f>
        <v/>
      </c>
      <c r="AG248" s="318" t="str">
        <f>IF(AG247="", "", ROUND(SUM($H247:AG247), 3))</f>
        <v/>
      </c>
      <c r="AH248" s="344"/>
    </row>
    <row r="249" spans="1:34" ht="25.2" customHeight="1">
      <c r="A249" s="352"/>
      <c r="B249" s="329"/>
      <c r="C249" s="329"/>
      <c r="D249" s="329"/>
      <c r="E249" s="329"/>
      <c r="F249" s="359"/>
      <c r="G249" s="350"/>
      <c r="H249" s="389"/>
      <c r="I249" s="389"/>
      <c r="J249" s="389"/>
      <c r="K249" s="389"/>
      <c r="L249" s="389"/>
      <c r="M249" s="389"/>
      <c r="N249" s="389"/>
      <c r="O249" s="389"/>
      <c r="P249" s="389"/>
      <c r="Q249" s="389"/>
      <c r="R249" s="389"/>
      <c r="S249" s="389"/>
      <c r="T249" s="389"/>
      <c r="U249" s="389"/>
      <c r="V249" s="389"/>
      <c r="W249" s="389"/>
      <c r="X249" s="389"/>
      <c r="Y249" s="389"/>
      <c r="Z249" s="389"/>
      <c r="AA249" s="389"/>
      <c r="AB249" s="389"/>
      <c r="AC249" s="389"/>
      <c r="AD249" s="389"/>
      <c r="AE249" s="389"/>
      <c r="AF249" s="389"/>
      <c r="AG249" s="389"/>
      <c r="AH249" s="388"/>
    </row>
    <row r="250" spans="1:34" s="401" customFormat="1" ht="19.95" customHeight="1">
      <c r="A250" s="363"/>
      <c r="B250" s="321" t="s">
        <v>245</v>
      </c>
      <c r="C250" s="322"/>
      <c r="D250" s="322"/>
      <c r="E250" s="322"/>
      <c r="F250" s="398"/>
      <c r="G250" s="399"/>
      <c r="H250" s="381">
        <v>1</v>
      </c>
      <c r="I250" s="381">
        <v>2</v>
      </c>
      <c r="J250" s="381">
        <v>3</v>
      </c>
      <c r="K250" s="381">
        <v>4</v>
      </c>
      <c r="L250" s="381">
        <v>5</v>
      </c>
      <c r="M250" s="381">
        <v>6</v>
      </c>
      <c r="N250" s="381">
        <v>7</v>
      </c>
      <c r="O250" s="381">
        <v>8</v>
      </c>
      <c r="P250" s="381">
        <v>9</v>
      </c>
      <c r="Q250" s="381">
        <v>10</v>
      </c>
      <c r="R250" s="381">
        <v>11</v>
      </c>
      <c r="S250" s="381">
        <v>12</v>
      </c>
      <c r="T250" s="381">
        <v>13</v>
      </c>
      <c r="U250" s="381">
        <v>14</v>
      </c>
      <c r="V250" s="381">
        <v>15</v>
      </c>
      <c r="W250" s="381">
        <v>16</v>
      </c>
      <c r="X250" s="381">
        <v>17</v>
      </c>
      <c r="Y250" s="381">
        <v>18</v>
      </c>
      <c r="Z250" s="381">
        <v>19</v>
      </c>
      <c r="AA250" s="381">
        <v>20</v>
      </c>
      <c r="AB250" s="381">
        <v>21</v>
      </c>
      <c r="AC250" s="381">
        <v>22</v>
      </c>
      <c r="AD250" s="381">
        <v>23</v>
      </c>
      <c r="AE250" s="381">
        <v>24</v>
      </c>
      <c r="AF250" s="381">
        <v>25</v>
      </c>
      <c r="AG250" s="381">
        <v>26</v>
      </c>
      <c r="AH250" s="400"/>
    </row>
    <row r="251" spans="1:34" ht="16.95" customHeight="1">
      <c r="A251" s="409">
        <f>IF(DeBeek!AM4=0, "", DeBeek!AM4)</f>
        <v>5</v>
      </c>
      <c r="B251" s="294" t="str">
        <f>DeBeek!A4</f>
        <v xml:space="preserve">Bergmans Armand </v>
      </c>
      <c r="C251" s="330" t="str">
        <f t="shared" ref="C251:C265" si="26">IFERROR(VALUE(MID($B251, SEARCH("[NS ", $B251)+4, 2)), "")</f>
        <v/>
      </c>
      <c r="D251" s="331">
        <f>DeBeek!B4</f>
        <v>29</v>
      </c>
      <c r="E251" s="331">
        <f>DeBeek!T4</f>
        <v>29</v>
      </c>
      <c r="F251" s="297">
        <f>IF(DeBeek!AL4=0," ",SUM(H251:AG251))</f>
        <v>51.724000000000004</v>
      </c>
      <c r="G251" s="350"/>
      <c r="H251" s="299">
        <f>IF(DeBeek!C4="", "", ROUND(DeBeek!C4 / IF(AND(COUNT(DeBeek!$C4:C4) &lt;= 3, ISNUMBER($C251)), $C251, $D251) * 10, 3))</f>
        <v>5.8620000000000001</v>
      </c>
      <c r="I251" s="299" t="str">
        <f>IF(DeBeek!D4="", "", ROUND(DeBeek!D4 / IF(AND(COUNT(DeBeek!$C4:D4) &lt;= 3, ISNUMBER($C251)), $C251, $D251) * 10, 3))</f>
        <v/>
      </c>
      <c r="J251" s="299">
        <f>IF(DeBeek!E4="", "", ROUND(DeBeek!E4 / IF(AND(COUNT(DeBeek!$C4:E4) &lt;= 3, ISNUMBER($C251)), $C251, $D251) * 10, 3))</f>
        <v>12.414</v>
      </c>
      <c r="K251" s="299" t="str">
        <f>IF(DeBeek!F4="", "", ROUND(DeBeek!F4 / IF(AND(COUNT(DeBeek!$C4:F4) &lt;= 3, ISNUMBER($C251)), $C251, $D251) * 10, 3))</f>
        <v/>
      </c>
      <c r="L251" s="299" t="str">
        <f>IF(DeBeek!G4="", "", ROUND(DeBeek!G4 / IF(AND(COUNT(DeBeek!$C4:G4) &lt;= 3, ISNUMBER($C251)), $C251, $D251) * 10, 3))</f>
        <v/>
      </c>
      <c r="M251" s="299">
        <f>IF(DeBeek!H4="", "", ROUND(DeBeek!H4 / IF(AND(COUNT(DeBeek!$C4:H4) &lt;= 3, ISNUMBER($C251)), $C251, $D251) * 10, 3))</f>
        <v>9.6549999999999994</v>
      </c>
      <c r="N251" s="299">
        <f>IF(DeBeek!I4="", "", ROUND(DeBeek!I4 / IF(AND(COUNT(DeBeek!$C4:I4) &lt;= 3, ISNUMBER($C251)), $C251, $D251) * 10, 3))</f>
        <v>12.069000000000001</v>
      </c>
      <c r="O251" s="299">
        <f>IF(DeBeek!J4="", "", ROUND(DeBeek!J4 / IF(AND(COUNT(DeBeek!$C4:J4) &lt;= 3, ISNUMBER($C251)), $C251, $D251) * 10, 3))</f>
        <v>11.724</v>
      </c>
      <c r="P251" s="299" t="str">
        <f>IF(DeBeek!K4="", "", ROUND(DeBeek!K4 / IF(AND(COUNT(DeBeek!$C4:K4) &lt;= 3, ISNUMBER($C251)), $C251, $D251) * 10, 3))</f>
        <v/>
      </c>
      <c r="Q251" s="299" t="str">
        <f>IF(DeBeek!L4="", "", ROUND(DeBeek!L4 / IF(AND(COUNT(DeBeek!$C4:L4) &lt;= 3, ISNUMBER($C251)), $C251, $D251) * 10, 3))</f>
        <v/>
      </c>
      <c r="R251" s="299" t="str">
        <f>IF(DeBeek!M4="", "", ROUND(DeBeek!M4 / IF(AND(COUNT(DeBeek!$C4:M4) &lt;= 3, ISNUMBER($C251)), $C251, $D251) * 10, 3))</f>
        <v/>
      </c>
      <c r="S251" s="299" t="str">
        <f>IF(DeBeek!N4="", "", ROUND(DeBeek!N4 / IF(AND(COUNT(DeBeek!$C4:N4) &lt;= 3, ISNUMBER($C251)), $C251, $D251) * 10, 3))</f>
        <v/>
      </c>
      <c r="T251" s="299" t="str">
        <f>IF(DeBeek!O4="", "", ROUND(DeBeek!O4 / IF(AND(COUNT(DeBeek!$C4:O4) &lt;= 3, ISNUMBER($C251)), $C251, $D251) * 10, 3))</f>
        <v/>
      </c>
      <c r="U251" s="299" t="str">
        <f>IF(DeBeek!U4="", "", ROUND(DeBeek!U4 / IF(AND(COUNT(DeBeek!$C4:$O4,DeBeek!$U4:U4) &lt;= 3, ISNUMBER($C251)), $C251, $E251) * 10, 3))</f>
        <v/>
      </c>
      <c r="V251" s="299" t="str">
        <f>IF(DeBeek!V4="", "", ROUND(DeBeek!V4 / IF(AND(COUNT(DeBeek!$C4:$O4,DeBeek!$U4:V4) &lt;= 3, ISNUMBER($C251)), $C251, $E251) * 10, 3))</f>
        <v/>
      </c>
      <c r="W251" s="299" t="str">
        <f>IF(DeBeek!W4="", "", ROUND(DeBeek!W4 / IF(AND(COUNT(DeBeek!$C4:$O4,DeBeek!$U4:W4) &lt;= 3, ISNUMBER($C251)), $C251, $E251) * 10, 3))</f>
        <v/>
      </c>
      <c r="X251" s="299" t="str">
        <f>IF(DeBeek!X4="", "", ROUND(DeBeek!X4 / IF(AND(COUNT(DeBeek!$C4:$O4,DeBeek!$U4:X4) &lt;= 3, ISNUMBER($C251)), $C251, $E251) * 10, 3))</f>
        <v/>
      </c>
      <c r="Y251" s="299" t="str">
        <f>IF(DeBeek!Y4="", "", ROUND(DeBeek!Y4 / IF(AND(COUNT(DeBeek!$C4:$O4,DeBeek!$U4:Y4) &lt;= 3, ISNUMBER($C251)), $C251, $E251) * 10, 3))</f>
        <v/>
      </c>
      <c r="Z251" s="299" t="str">
        <f>IF(DeBeek!Z4="", "", ROUND(DeBeek!Z4 / IF(AND(COUNT(DeBeek!$C4:$O4,DeBeek!$U4:Z4) &lt;= 3, ISNUMBER($C251)), $C251, $E251) * 10, 3))</f>
        <v/>
      </c>
      <c r="AA251" s="299" t="str">
        <f>IF(DeBeek!AA4="", "", ROUND(DeBeek!AA4 / IF(AND(COUNT(DeBeek!$C4:$O4,DeBeek!$U4:AA4) &lt;= 3, ISNUMBER($C251)), $C251, $E251) * 10, 3))</f>
        <v/>
      </c>
      <c r="AB251" s="299" t="str">
        <f>IF(DeBeek!AB4="", "", ROUND(DeBeek!AB4 / IF(AND(COUNT(DeBeek!$C4:$O4,DeBeek!$U4:AB4) &lt;= 3, ISNUMBER($C251)), $C251, $E251) * 10, 3))</f>
        <v/>
      </c>
      <c r="AC251" s="299" t="str">
        <f>IF(DeBeek!AC4="", "", ROUND(DeBeek!AC4 / IF(AND(COUNT(DeBeek!$C4:$O4,DeBeek!$U4:AC4) &lt;= 3, ISNUMBER($C251)), $C251, $E251) * 10, 3))</f>
        <v/>
      </c>
      <c r="AD251" s="299" t="str">
        <f>IF(DeBeek!AD4="", "", ROUND(DeBeek!AD4 / IF(AND(COUNT(DeBeek!$C4:$O4,DeBeek!$U4:AD4) &lt;= 3, ISNUMBER($C251)), $C251, $E251) * 10, 3))</f>
        <v/>
      </c>
      <c r="AE251" s="299" t="str">
        <f>IF(DeBeek!AE4="", "", ROUND(DeBeek!AE4 / IF(AND(COUNT(DeBeek!$C4:$O4,DeBeek!$U4:AE4) &lt;= 3, ISNUMBER($C251)), $C251, $E251) * 10, 3))</f>
        <v/>
      </c>
      <c r="AF251" s="299" t="str">
        <f>IF(DeBeek!AF4="", "", ROUND(DeBeek!AF4 / IF(AND(COUNT(DeBeek!$C4:$O4,DeBeek!$U4:AF4) &lt;= 3, ISNUMBER($C251)), $C251, $E251) * 10, 3))</f>
        <v/>
      </c>
      <c r="AG251" s="299" t="str">
        <f>IF(DeBeek!AG4="", "", ROUND(DeBeek!AG4 / IF(AND(COUNT(DeBeek!$C4:$O4,DeBeek!$U4:AG4) &lt;= 3, ISNUMBER($C251)), $C251, $E251) * 10, 3))</f>
        <v/>
      </c>
      <c r="AH251" s="388"/>
    </row>
    <row r="252" spans="1:34" ht="16.95" customHeight="1">
      <c r="A252" s="409">
        <f>IF(DeBeek!AM5=0, "", DeBeek!AM5)</f>
        <v>6</v>
      </c>
      <c r="B252" s="301" t="str">
        <f>DeBeek!A5</f>
        <v>Beyers Armand</v>
      </c>
      <c r="C252" s="330" t="str">
        <f t="shared" si="26"/>
        <v/>
      </c>
      <c r="D252" s="331">
        <f>DeBeek!B5</f>
        <v>42</v>
      </c>
      <c r="E252" s="331">
        <f>DeBeek!T5</f>
        <v>42</v>
      </c>
      <c r="F252" s="297">
        <f>IF(DeBeek!AL5=0," ",SUM(H252:AG252))</f>
        <v>54.523000000000003</v>
      </c>
      <c r="G252" s="350"/>
      <c r="H252" s="299">
        <f>IF(DeBeek!C5="", "", ROUND(DeBeek!C5 / IF(AND(COUNT(DeBeek!$C5:C5) &lt;= 3, ISNUMBER($C252)), $C252, $D252) * 10, 3))</f>
        <v>11.19</v>
      </c>
      <c r="I252" s="299">
        <f>IF(DeBeek!D5="", "", ROUND(DeBeek!D5 / IF(AND(COUNT(DeBeek!$C5:D5) &lt;= 3, ISNUMBER($C252)), $C252, $D252) * 10, 3))</f>
        <v>8.3330000000000002</v>
      </c>
      <c r="J252" s="299">
        <f>IF(DeBeek!E5="", "", ROUND(DeBeek!E5 / IF(AND(COUNT(DeBeek!$C5:E5) &lt;= 3, ISNUMBER($C252)), $C252, $D252) * 10, 3))</f>
        <v>10.476000000000001</v>
      </c>
      <c r="K252" s="299" t="str">
        <f>IF(DeBeek!F5="", "", ROUND(DeBeek!F5 / IF(AND(COUNT(DeBeek!$C5:F5) &lt;= 3, ISNUMBER($C252)), $C252, $D252) * 10, 3))</f>
        <v/>
      </c>
      <c r="L252" s="299" t="str">
        <f>IF(DeBeek!G5="", "", ROUND(DeBeek!G5 / IF(AND(COUNT(DeBeek!$C5:G5) &lt;= 3, ISNUMBER($C252)), $C252, $D252) * 10, 3))</f>
        <v/>
      </c>
      <c r="M252" s="299">
        <f>IF(DeBeek!H5="", "", ROUND(DeBeek!H5 / IF(AND(COUNT(DeBeek!$C5:H5) &lt;= 3, ISNUMBER($C252)), $C252, $D252) * 10, 3))</f>
        <v>10</v>
      </c>
      <c r="N252" s="299">
        <f>IF(DeBeek!I5="", "", ROUND(DeBeek!I5 / IF(AND(COUNT(DeBeek!$C5:I5) &lt;= 3, ISNUMBER($C252)), $C252, $D252) * 10, 3))</f>
        <v>4.7619999999999996</v>
      </c>
      <c r="O252" s="299">
        <f>IF(DeBeek!J5="", "", ROUND(DeBeek!J5 / IF(AND(COUNT(DeBeek!$C5:J5) &lt;= 3, ISNUMBER($C252)), $C252, $D252) * 10, 3))</f>
        <v>9.7620000000000005</v>
      </c>
      <c r="P252" s="299" t="str">
        <f>IF(DeBeek!K5="", "", ROUND(DeBeek!K5 / IF(AND(COUNT(DeBeek!$C5:K5) &lt;= 3, ISNUMBER($C252)), $C252, $D252) * 10, 3))</f>
        <v/>
      </c>
      <c r="Q252" s="299" t="str">
        <f>IF(DeBeek!L5="", "", ROUND(DeBeek!L5 / IF(AND(COUNT(DeBeek!$C5:L5) &lt;= 3, ISNUMBER($C252)), $C252, $D252) * 10, 3))</f>
        <v/>
      </c>
      <c r="R252" s="299" t="str">
        <f>IF(DeBeek!M5="", "", ROUND(DeBeek!M5 / IF(AND(COUNT(DeBeek!$C5:M5) &lt;= 3, ISNUMBER($C252)), $C252, $D252) * 10, 3))</f>
        <v/>
      </c>
      <c r="S252" s="299" t="str">
        <f>IF(DeBeek!N5="", "", ROUND(DeBeek!N5 / IF(AND(COUNT(DeBeek!$C5:N5) &lt;= 3, ISNUMBER($C252)), $C252, $D252) * 10, 3))</f>
        <v/>
      </c>
      <c r="T252" s="299" t="str">
        <f>IF(DeBeek!O5="", "", ROUND(DeBeek!O5 / IF(AND(COUNT(DeBeek!$C5:O5) &lt;= 3, ISNUMBER($C252)), $C252, $D252) * 10, 3))</f>
        <v/>
      </c>
      <c r="U252" s="299" t="str">
        <f>IF(DeBeek!U5="", "", ROUND(DeBeek!U5 / IF(AND(COUNT(DeBeek!$C5:$O5,DeBeek!$U5:U5) &lt;= 3, ISNUMBER($C252)), $C252, $E252) * 10, 3))</f>
        <v/>
      </c>
      <c r="V252" s="299" t="str">
        <f>IF(DeBeek!V5="", "", ROUND(DeBeek!V5 / IF(AND(COUNT(DeBeek!$C5:$O5,DeBeek!$U5:V5) &lt;= 3, ISNUMBER($C252)), $C252, $E252) * 10, 3))</f>
        <v/>
      </c>
      <c r="W252" s="299" t="str">
        <f>IF(DeBeek!W5="", "", ROUND(DeBeek!W5 / IF(AND(COUNT(DeBeek!$C5:$O5,DeBeek!$U5:W5) &lt;= 3, ISNUMBER($C252)), $C252, $E252) * 10, 3))</f>
        <v/>
      </c>
      <c r="X252" s="299" t="str">
        <f>IF(DeBeek!X5="", "", ROUND(DeBeek!X5 / IF(AND(COUNT(DeBeek!$C5:$O5,DeBeek!$U5:X5) &lt;= 3, ISNUMBER($C252)), $C252, $E252) * 10, 3))</f>
        <v/>
      </c>
      <c r="Y252" s="299" t="str">
        <f>IF(DeBeek!Y5="", "", ROUND(DeBeek!Y5 / IF(AND(COUNT(DeBeek!$C5:$O5,DeBeek!$U5:Y5) &lt;= 3, ISNUMBER($C252)), $C252, $E252) * 10, 3))</f>
        <v/>
      </c>
      <c r="Z252" s="299" t="str">
        <f>IF(DeBeek!Z5="", "", ROUND(DeBeek!Z5 / IF(AND(COUNT(DeBeek!$C5:$O5,DeBeek!$U5:Z5) &lt;= 3, ISNUMBER($C252)), $C252, $E252) * 10, 3))</f>
        <v/>
      </c>
      <c r="AA252" s="299" t="str">
        <f>IF(DeBeek!AA5="", "", ROUND(DeBeek!AA5 / IF(AND(COUNT(DeBeek!$C5:$O5,DeBeek!$U5:AA5) &lt;= 3, ISNUMBER($C252)), $C252, $E252) * 10, 3))</f>
        <v/>
      </c>
      <c r="AB252" s="299" t="str">
        <f>IF(DeBeek!AB5="", "", ROUND(DeBeek!AB5 / IF(AND(COUNT(DeBeek!$C5:$O5,DeBeek!$U5:AB5) &lt;= 3, ISNUMBER($C252)), $C252, $E252) * 10, 3))</f>
        <v/>
      </c>
      <c r="AC252" s="299" t="str">
        <f>IF(DeBeek!AC5="", "", ROUND(DeBeek!AC5 / IF(AND(COUNT(DeBeek!$C5:$O5,DeBeek!$U5:AC5) &lt;= 3, ISNUMBER($C252)), $C252, $E252) * 10, 3))</f>
        <v/>
      </c>
      <c r="AD252" s="299" t="str">
        <f>IF(DeBeek!AD5="", "", ROUND(DeBeek!AD5 / IF(AND(COUNT(DeBeek!$C5:$O5,DeBeek!$U5:AD5) &lt;= 3, ISNUMBER($C252)), $C252, $E252) * 10, 3))</f>
        <v/>
      </c>
      <c r="AE252" s="299" t="str">
        <f>IF(DeBeek!AE5="", "", ROUND(DeBeek!AE5 / IF(AND(COUNT(DeBeek!$C5:$O5,DeBeek!$U5:AE5) &lt;= 3, ISNUMBER($C252)), $C252, $E252) * 10, 3))</f>
        <v/>
      </c>
      <c r="AF252" s="299" t="str">
        <f>IF(DeBeek!AF5="", "", ROUND(DeBeek!AF5 / IF(AND(COUNT(DeBeek!$C5:$O5,DeBeek!$U5:AF5) &lt;= 3, ISNUMBER($C252)), $C252, $E252) * 10, 3))</f>
        <v/>
      </c>
      <c r="AG252" s="299" t="str">
        <f>IF(DeBeek!AG5="", "", ROUND(DeBeek!AG5 / IF(AND(COUNT(DeBeek!$C5:$O5,DeBeek!$U5:AG5) &lt;= 3, ISNUMBER($C252)), $C252, $E252) * 10, 3))</f>
        <v/>
      </c>
      <c r="AH252" s="388"/>
    </row>
    <row r="253" spans="1:34" ht="16.95" customHeight="1">
      <c r="A253" s="409">
        <f>IF(DeBeek!AM6=0, "", DeBeek!AM6)</f>
        <v>7</v>
      </c>
      <c r="B253" s="294" t="str">
        <f>DeBeek!A6</f>
        <v xml:space="preserve">Beyers Roger </v>
      </c>
      <c r="C253" s="330" t="str">
        <f t="shared" si="26"/>
        <v/>
      </c>
      <c r="D253" s="331">
        <f>DeBeek!B6</f>
        <v>46</v>
      </c>
      <c r="E253" s="331">
        <f>DeBeek!T6</f>
        <v>46</v>
      </c>
      <c r="F253" s="297">
        <f>IF(DeBeek!AL6=0," ",SUM(H253:AG253))</f>
        <v>67.825000000000003</v>
      </c>
      <c r="G253" s="350"/>
      <c r="H253" s="299">
        <f>IF(DeBeek!C6="", "", ROUND(DeBeek!C6 / IF(AND(COUNT(DeBeek!$C6:C6) &lt;= 3, ISNUMBER($C253)), $C253, $D253) * 10, 3))</f>
        <v>8.6959999999999997</v>
      </c>
      <c r="I253" s="299" t="str">
        <f>IF(DeBeek!D6="", "", ROUND(DeBeek!D6 / IF(AND(COUNT(DeBeek!$C6:D6) &lt;= 3, ISNUMBER($C253)), $C253, $D253) * 10, 3))</f>
        <v/>
      </c>
      <c r="J253" s="299">
        <f>IF(DeBeek!E6="", "", ROUND(DeBeek!E6 / IF(AND(COUNT(DeBeek!$C6:E6) &lt;= 3, ISNUMBER($C253)), $C253, $D253) * 10, 3))</f>
        <v>11.739000000000001</v>
      </c>
      <c r="K253" s="299">
        <f>IF(DeBeek!F6="", "", ROUND(DeBeek!F6 / IF(AND(COUNT(DeBeek!$C6:F6) &lt;= 3, ISNUMBER($C253)), $C253, $D253) * 10, 3))</f>
        <v>10.217000000000001</v>
      </c>
      <c r="L253" s="299">
        <f>IF(DeBeek!G6="", "", ROUND(DeBeek!G6 / IF(AND(COUNT(DeBeek!$C6:G6) &lt;= 3, ISNUMBER($C253)), $C253, $D253) * 10, 3))</f>
        <v>7.391</v>
      </c>
      <c r="M253" s="299">
        <f>IF(DeBeek!H6="", "", ROUND(DeBeek!H6 / IF(AND(COUNT(DeBeek!$C6:H6) &lt;= 3, ISNUMBER($C253)), $C253, $D253) * 10, 3))</f>
        <v>8.9130000000000003</v>
      </c>
      <c r="N253" s="299">
        <f>IF(DeBeek!I6="", "", ROUND(DeBeek!I6 / IF(AND(COUNT(DeBeek!$C6:I6) &lt;= 3, ISNUMBER($C253)), $C253, $D253) * 10, 3))</f>
        <v>8.4779999999999998</v>
      </c>
      <c r="O253" s="299">
        <f>IF(DeBeek!J6="", "", ROUND(DeBeek!J6 / IF(AND(COUNT(DeBeek!$C6:J6) &lt;= 3, ISNUMBER($C253)), $C253, $D253) * 10, 3))</f>
        <v>12.391</v>
      </c>
      <c r="P253" s="299" t="str">
        <f>IF(DeBeek!K6="", "", ROUND(DeBeek!K6 / IF(AND(COUNT(DeBeek!$C6:K6) &lt;= 3, ISNUMBER($C253)), $C253, $D253) * 10, 3))</f>
        <v/>
      </c>
      <c r="Q253" s="299" t="str">
        <f>IF(DeBeek!L6="", "", ROUND(DeBeek!L6 / IF(AND(COUNT(DeBeek!$C6:L6) &lt;= 3, ISNUMBER($C253)), $C253, $D253) * 10, 3))</f>
        <v/>
      </c>
      <c r="R253" s="299" t="str">
        <f>IF(DeBeek!M6="", "", ROUND(DeBeek!M6 / IF(AND(COUNT(DeBeek!$C6:M6) &lt;= 3, ISNUMBER($C253)), $C253, $D253) * 10, 3))</f>
        <v/>
      </c>
      <c r="S253" s="299" t="str">
        <f>IF(DeBeek!N6="", "", ROUND(DeBeek!N6 / IF(AND(COUNT(DeBeek!$C6:N6) &lt;= 3, ISNUMBER($C253)), $C253, $D253) * 10, 3))</f>
        <v/>
      </c>
      <c r="T253" s="299" t="str">
        <f>IF(DeBeek!O6="", "", ROUND(DeBeek!O6 / IF(AND(COUNT(DeBeek!$C6:O6) &lt;= 3, ISNUMBER($C253)), $C253, $D253) * 10, 3))</f>
        <v/>
      </c>
      <c r="U253" s="299" t="str">
        <f>IF(DeBeek!U6="", "", ROUND(DeBeek!U6 / IF(AND(COUNT(DeBeek!$C6:$O6,DeBeek!$U6:U6) &lt;= 3, ISNUMBER($C253)), $C253, $E253) * 10, 3))</f>
        <v/>
      </c>
      <c r="V253" s="299" t="str">
        <f>IF(DeBeek!V6="", "", ROUND(DeBeek!V6 / IF(AND(COUNT(DeBeek!$C6:$O6,DeBeek!$U6:V6) &lt;= 3, ISNUMBER($C253)), $C253, $E253) * 10, 3))</f>
        <v/>
      </c>
      <c r="W253" s="299" t="str">
        <f>IF(DeBeek!W6="", "", ROUND(DeBeek!W6 / IF(AND(COUNT(DeBeek!$C6:$O6,DeBeek!$U6:W6) &lt;= 3, ISNUMBER($C253)), $C253, $E253) * 10, 3))</f>
        <v/>
      </c>
      <c r="X253" s="299" t="str">
        <f>IF(DeBeek!X6="", "", ROUND(DeBeek!X6 / IF(AND(COUNT(DeBeek!$C6:$O6,DeBeek!$U6:X6) &lt;= 3, ISNUMBER($C253)), $C253, $E253) * 10, 3))</f>
        <v/>
      </c>
      <c r="Y253" s="299" t="str">
        <f>IF(DeBeek!Y6="", "", ROUND(DeBeek!Y6 / IF(AND(COUNT(DeBeek!$C6:$O6,DeBeek!$U6:Y6) &lt;= 3, ISNUMBER($C253)), $C253, $E253) * 10, 3))</f>
        <v/>
      </c>
      <c r="Z253" s="299" t="str">
        <f>IF(DeBeek!Z6="", "", ROUND(DeBeek!Z6 / IF(AND(COUNT(DeBeek!$C6:$O6,DeBeek!$U6:Z6) &lt;= 3, ISNUMBER($C253)), $C253, $E253) * 10, 3))</f>
        <v/>
      </c>
      <c r="AA253" s="299" t="str">
        <f>IF(DeBeek!AA6="", "", ROUND(DeBeek!AA6 / IF(AND(COUNT(DeBeek!$C6:$O6,DeBeek!$U6:AA6) &lt;= 3, ISNUMBER($C253)), $C253, $E253) * 10, 3))</f>
        <v/>
      </c>
      <c r="AB253" s="299" t="str">
        <f>IF(DeBeek!AB6="", "", ROUND(DeBeek!AB6 / IF(AND(COUNT(DeBeek!$C6:$O6,DeBeek!$U6:AB6) &lt;= 3, ISNUMBER($C253)), $C253, $E253) * 10, 3))</f>
        <v/>
      </c>
      <c r="AC253" s="299" t="str">
        <f>IF(DeBeek!AC6="", "", ROUND(DeBeek!AC6 / IF(AND(COUNT(DeBeek!$C6:$O6,DeBeek!$U6:AC6) &lt;= 3, ISNUMBER($C253)), $C253, $E253) * 10, 3))</f>
        <v/>
      </c>
      <c r="AD253" s="299" t="str">
        <f>IF(DeBeek!AD6="", "", ROUND(DeBeek!AD6 / IF(AND(COUNT(DeBeek!$C6:$O6,DeBeek!$U6:AD6) &lt;= 3, ISNUMBER($C253)), $C253, $E253) * 10, 3))</f>
        <v/>
      </c>
      <c r="AE253" s="299" t="str">
        <f>IF(DeBeek!AE6="", "", ROUND(DeBeek!AE6 / IF(AND(COUNT(DeBeek!$C6:$O6,DeBeek!$U6:AE6) &lt;= 3, ISNUMBER($C253)), $C253, $E253) * 10, 3))</f>
        <v/>
      </c>
      <c r="AF253" s="299" t="str">
        <f>IF(DeBeek!AF6="", "", ROUND(DeBeek!AF6 / IF(AND(COUNT(DeBeek!$C6:$O6,DeBeek!$U6:AF6) &lt;= 3, ISNUMBER($C253)), $C253, $E253) * 10, 3))</f>
        <v/>
      </c>
      <c r="AG253" s="299" t="str">
        <f>IF(DeBeek!AG6="", "", ROUND(DeBeek!AG6 / IF(AND(COUNT(DeBeek!$C6:$O6,DeBeek!$U6:AG6) &lt;= 3, ISNUMBER($C253)), $C253, $E253) * 10, 3))</f>
        <v/>
      </c>
      <c r="AH253" s="388"/>
    </row>
    <row r="254" spans="1:34" ht="16.95" customHeight="1">
      <c r="A254" s="409">
        <f>IF(DeBeek!AM7=0, "", DeBeek!AM7)</f>
        <v>4</v>
      </c>
      <c r="B254" s="294" t="str">
        <f>DeBeek!A7</f>
        <v xml:space="preserve">Binnemans Rene </v>
      </c>
      <c r="C254" s="330" t="str">
        <f t="shared" si="26"/>
        <v/>
      </c>
      <c r="D254" s="331">
        <f>DeBeek!B7</f>
        <v>33</v>
      </c>
      <c r="E254" s="331">
        <f>DeBeek!T7</f>
        <v>33</v>
      </c>
      <c r="F254" s="297">
        <f>IF(DeBeek!AL7=0," ",SUM(H254:AG254))</f>
        <v>50.605000000000004</v>
      </c>
      <c r="G254" s="350"/>
      <c r="H254" s="299">
        <f>IF(DeBeek!C7="", "", ROUND(DeBeek!C7 / IF(AND(COUNT(DeBeek!$C7:C7) &lt;= 3, ISNUMBER($C254)), $C254, $D254) * 10, 3))</f>
        <v>14.242000000000001</v>
      </c>
      <c r="I254" s="299">
        <f>IF(DeBeek!D7="", "", ROUND(DeBeek!D7 / IF(AND(COUNT(DeBeek!$C7:D7) &lt;= 3, ISNUMBER($C254)), $C254, $D254) * 10, 3))</f>
        <v>10</v>
      </c>
      <c r="J254" s="299" t="str">
        <f>IF(DeBeek!E7="", "", ROUND(DeBeek!E7 / IF(AND(COUNT(DeBeek!$C7:E7) &lt;= 3, ISNUMBER($C254)), $C254, $D254) * 10, 3))</f>
        <v/>
      </c>
      <c r="K254" s="299">
        <f>IF(DeBeek!F7="", "", ROUND(DeBeek!F7 / IF(AND(COUNT(DeBeek!$C7:F7) &lt;= 3, ISNUMBER($C254)), $C254, $D254) * 10, 3))</f>
        <v>14.242000000000001</v>
      </c>
      <c r="L254" s="299">
        <f>IF(DeBeek!G7="", "", ROUND(DeBeek!G7 / IF(AND(COUNT(DeBeek!$C7:G7) &lt;= 3, ISNUMBER($C254)), $C254, $D254) * 10, 3))</f>
        <v>12.121</v>
      </c>
      <c r="M254" s="299" t="str">
        <f>IF(DeBeek!H7="", "", ROUND(DeBeek!H7 / IF(AND(COUNT(DeBeek!$C7:H7) &lt;= 3, ISNUMBER($C254)), $C254, $D254) * 10, 3))</f>
        <v/>
      </c>
      <c r="N254" s="299" t="str">
        <f>IF(DeBeek!I7="", "", ROUND(DeBeek!I7 / IF(AND(COUNT(DeBeek!$C7:I7) &lt;= 3, ISNUMBER($C254)), $C254, $D254) * 10, 3))</f>
        <v/>
      </c>
      <c r="O254" s="299" t="str">
        <f>IF(DeBeek!J7="", "", ROUND(DeBeek!J7 / IF(AND(COUNT(DeBeek!$C7:J7) &lt;= 3, ISNUMBER($C254)), $C254, $D254) * 10, 3))</f>
        <v/>
      </c>
      <c r="P254" s="299" t="str">
        <f>IF(DeBeek!K7="", "", ROUND(DeBeek!K7 / IF(AND(COUNT(DeBeek!$C7:K7) &lt;= 3, ISNUMBER($C254)), $C254, $D254) * 10, 3))</f>
        <v/>
      </c>
      <c r="Q254" s="299" t="str">
        <f>IF(DeBeek!L7="", "", ROUND(DeBeek!L7 / IF(AND(COUNT(DeBeek!$C7:L7) &lt;= 3, ISNUMBER($C254)), $C254, $D254) * 10, 3))</f>
        <v/>
      </c>
      <c r="R254" s="299" t="str">
        <f>IF(DeBeek!M7="", "", ROUND(DeBeek!M7 / IF(AND(COUNT(DeBeek!$C7:M7) &lt;= 3, ISNUMBER($C254)), $C254, $D254) * 10, 3))</f>
        <v/>
      </c>
      <c r="S254" s="299" t="str">
        <f>IF(DeBeek!N7="", "", ROUND(DeBeek!N7 / IF(AND(COUNT(DeBeek!$C7:N7) &lt;= 3, ISNUMBER($C254)), $C254, $D254) * 10, 3))</f>
        <v/>
      </c>
      <c r="T254" s="299" t="str">
        <f>IF(DeBeek!O7="", "", ROUND(DeBeek!O7 / IF(AND(COUNT(DeBeek!$C7:O7) &lt;= 3, ISNUMBER($C254)), $C254, $D254) * 10, 3))</f>
        <v/>
      </c>
      <c r="U254" s="299" t="str">
        <f>IF(DeBeek!U7="", "", ROUND(DeBeek!U7 / IF(AND(COUNT(DeBeek!$C7:$O7,DeBeek!$U7:U7) &lt;= 3, ISNUMBER($C254)), $C254, $E254) * 10, 3))</f>
        <v/>
      </c>
      <c r="V254" s="299" t="str">
        <f>IF(DeBeek!V7="", "", ROUND(DeBeek!V7 / IF(AND(COUNT(DeBeek!$C7:$O7,DeBeek!$U7:V7) &lt;= 3, ISNUMBER($C254)), $C254, $E254) * 10, 3))</f>
        <v/>
      </c>
      <c r="W254" s="299" t="str">
        <f>IF(DeBeek!W7="", "", ROUND(DeBeek!W7 / IF(AND(COUNT(DeBeek!$C7:$O7,DeBeek!$U7:W7) &lt;= 3, ISNUMBER($C254)), $C254, $E254) * 10, 3))</f>
        <v/>
      </c>
      <c r="X254" s="299" t="str">
        <f>IF(DeBeek!X7="", "", ROUND(DeBeek!X7 / IF(AND(COUNT(DeBeek!$C7:$O7,DeBeek!$U7:X7) &lt;= 3, ISNUMBER($C254)), $C254, $E254) * 10, 3))</f>
        <v/>
      </c>
      <c r="Y254" s="299" t="str">
        <f>IF(DeBeek!Y7="", "", ROUND(DeBeek!Y7 / IF(AND(COUNT(DeBeek!$C7:$O7,DeBeek!$U7:Y7) &lt;= 3, ISNUMBER($C254)), $C254, $E254) * 10, 3))</f>
        <v/>
      </c>
      <c r="Z254" s="299" t="str">
        <f>IF(DeBeek!Z7="", "", ROUND(DeBeek!Z7 / IF(AND(COUNT(DeBeek!$C7:$O7,DeBeek!$U7:Z7) &lt;= 3, ISNUMBER($C254)), $C254, $E254) * 10, 3))</f>
        <v/>
      </c>
      <c r="AA254" s="299" t="str">
        <f>IF(DeBeek!AA7="", "", ROUND(DeBeek!AA7 / IF(AND(COUNT(DeBeek!$C7:$O7,DeBeek!$U7:AA7) &lt;= 3, ISNUMBER($C254)), $C254, $E254) * 10, 3))</f>
        <v/>
      </c>
      <c r="AB254" s="299" t="str">
        <f>IF(DeBeek!AB7="", "", ROUND(DeBeek!AB7 / IF(AND(COUNT(DeBeek!$C7:$O7,DeBeek!$U7:AB7) &lt;= 3, ISNUMBER($C254)), $C254, $E254) * 10, 3))</f>
        <v/>
      </c>
      <c r="AC254" s="299" t="str">
        <f>IF(DeBeek!AC7="", "", ROUND(DeBeek!AC7 / IF(AND(COUNT(DeBeek!$C7:$O7,DeBeek!$U7:AC7) &lt;= 3, ISNUMBER($C254)), $C254, $E254) * 10, 3))</f>
        <v/>
      </c>
      <c r="AD254" s="299" t="str">
        <f>IF(DeBeek!AD7="", "", ROUND(DeBeek!AD7 / IF(AND(COUNT(DeBeek!$C7:$O7,DeBeek!$U7:AD7) &lt;= 3, ISNUMBER($C254)), $C254, $E254) * 10, 3))</f>
        <v/>
      </c>
      <c r="AE254" s="299" t="str">
        <f>IF(DeBeek!AE7="", "", ROUND(DeBeek!AE7 / IF(AND(COUNT(DeBeek!$C7:$O7,DeBeek!$U7:AE7) &lt;= 3, ISNUMBER($C254)), $C254, $E254) * 10, 3))</f>
        <v/>
      </c>
      <c r="AF254" s="299" t="str">
        <f>IF(DeBeek!AF7="", "", ROUND(DeBeek!AF7 / IF(AND(COUNT(DeBeek!$C7:$O7,DeBeek!$U7:AF7) &lt;= 3, ISNUMBER($C254)), $C254, $E254) * 10, 3))</f>
        <v/>
      </c>
      <c r="AG254" s="299" t="str">
        <f>IF(DeBeek!AG7="", "", ROUND(DeBeek!AG7 / IF(AND(COUNT(DeBeek!$C7:$O7,DeBeek!$U7:AG7) &lt;= 3, ISNUMBER($C254)), $C254, $E254) * 10, 3))</f>
        <v/>
      </c>
      <c r="AH254" s="388"/>
    </row>
    <row r="255" spans="1:34" ht="16.95" customHeight="1">
      <c r="A255" s="409">
        <f>IF(DeBeek!AM8=0, "", DeBeek!AM8)</f>
        <v>5</v>
      </c>
      <c r="B255" s="294" t="str">
        <f>DeBeek!A8</f>
        <v>De Crom Ludo</v>
      </c>
      <c r="C255" s="330" t="str">
        <f t="shared" si="26"/>
        <v/>
      </c>
      <c r="D255" s="331">
        <f>DeBeek!B8</f>
        <v>22</v>
      </c>
      <c r="E255" s="331">
        <f>DeBeek!T8</f>
        <v>22</v>
      </c>
      <c r="F255" s="297">
        <f>IF(DeBeek!AL8=0," ",SUM(H255:AG255))</f>
        <v>38.182000000000002</v>
      </c>
      <c r="G255" s="350"/>
      <c r="H255" s="299">
        <f>IF(DeBeek!C8="", "", ROUND(DeBeek!C8 / IF(AND(COUNT(DeBeek!$C8:C8) &lt;= 3, ISNUMBER($C255)), $C255, $D255) * 10, 3))</f>
        <v>9.0909999999999993</v>
      </c>
      <c r="I255" s="299" t="str">
        <f>IF(DeBeek!D8="", "", ROUND(DeBeek!D8 / IF(AND(COUNT(DeBeek!$C8:D8) &lt;= 3, ISNUMBER($C255)), $C255, $D255) * 10, 3))</f>
        <v/>
      </c>
      <c r="J255" s="299">
        <f>IF(DeBeek!E8="", "", ROUND(DeBeek!E8 / IF(AND(COUNT(DeBeek!$C8:E8) &lt;= 3, ISNUMBER($C255)), $C255, $D255) * 10, 3))</f>
        <v>5</v>
      </c>
      <c r="K255" s="299" t="str">
        <f>IF(DeBeek!F8="", "", ROUND(DeBeek!F8 / IF(AND(COUNT(DeBeek!$C8:F8) &lt;= 3, ISNUMBER($C255)), $C255, $D255) * 10, 3))</f>
        <v/>
      </c>
      <c r="L255" s="299">
        <f>IF(DeBeek!G8="", "", ROUND(DeBeek!G8 / IF(AND(COUNT(DeBeek!$C8:G8) &lt;= 3, ISNUMBER($C255)), $C255, $D255) * 10, 3))</f>
        <v>6.3639999999999999</v>
      </c>
      <c r="M255" s="299">
        <f>IF(DeBeek!H8="", "", ROUND(DeBeek!H8 / IF(AND(COUNT(DeBeek!$C8:H8) &lt;= 3, ISNUMBER($C255)), $C255, $D255) * 10, 3))</f>
        <v>10</v>
      </c>
      <c r="N255" s="299" t="str">
        <f>IF(DeBeek!I8="", "", ROUND(DeBeek!I8 / IF(AND(COUNT(DeBeek!$C8:I8) &lt;= 3, ISNUMBER($C255)), $C255, $D255) * 10, 3))</f>
        <v/>
      </c>
      <c r="O255" s="299">
        <f>IF(DeBeek!J8="", "", ROUND(DeBeek!J8 / IF(AND(COUNT(DeBeek!$C8:J8) &lt;= 3, ISNUMBER($C255)), $C255, $D255) * 10, 3))</f>
        <v>7.7270000000000003</v>
      </c>
      <c r="P255" s="299" t="str">
        <f>IF(DeBeek!K8="", "", ROUND(DeBeek!K8 / IF(AND(COUNT(DeBeek!$C8:K8) &lt;= 3, ISNUMBER($C255)), $C255, $D255) * 10, 3))</f>
        <v/>
      </c>
      <c r="Q255" s="299" t="str">
        <f>IF(DeBeek!L8="", "", ROUND(DeBeek!L8 / IF(AND(COUNT(DeBeek!$C8:L8) &lt;= 3, ISNUMBER($C255)), $C255, $D255) * 10, 3))</f>
        <v/>
      </c>
      <c r="R255" s="299" t="str">
        <f>IF(DeBeek!M8="", "", ROUND(DeBeek!M8 / IF(AND(COUNT(DeBeek!$C8:M8) &lt;= 3, ISNUMBER($C255)), $C255, $D255) * 10, 3))</f>
        <v/>
      </c>
      <c r="S255" s="299" t="str">
        <f>IF(DeBeek!N8="", "", ROUND(DeBeek!N8 / IF(AND(COUNT(DeBeek!$C8:N8) &lt;= 3, ISNUMBER($C255)), $C255, $D255) * 10, 3))</f>
        <v/>
      </c>
      <c r="T255" s="299" t="str">
        <f>IF(DeBeek!O8="", "", ROUND(DeBeek!O8 / IF(AND(COUNT(DeBeek!$C8:O8) &lt;= 3, ISNUMBER($C255)), $C255, $D255) * 10, 3))</f>
        <v/>
      </c>
      <c r="U255" s="299" t="str">
        <f>IF(DeBeek!U8="", "", ROUND(DeBeek!U8 / IF(AND(COUNT(DeBeek!$C8:$O8,DeBeek!$U8:U8) &lt;= 3, ISNUMBER($C255)), $C255, $E255) * 10, 3))</f>
        <v/>
      </c>
      <c r="V255" s="299" t="str">
        <f>IF(DeBeek!V8="", "", ROUND(DeBeek!V8 / IF(AND(COUNT(DeBeek!$C8:$O8,DeBeek!$U8:V8) &lt;= 3, ISNUMBER($C255)), $C255, $E255) * 10, 3))</f>
        <v/>
      </c>
      <c r="W255" s="299" t="str">
        <f>IF(DeBeek!W8="", "", ROUND(DeBeek!W8 / IF(AND(COUNT(DeBeek!$C8:$O8,DeBeek!$U8:W8) &lt;= 3, ISNUMBER($C255)), $C255, $E255) * 10, 3))</f>
        <v/>
      </c>
      <c r="X255" s="299" t="str">
        <f>IF(DeBeek!X8="", "", ROUND(DeBeek!X8 / IF(AND(COUNT(DeBeek!$C8:$O8,DeBeek!$U8:X8) &lt;= 3, ISNUMBER($C255)), $C255, $E255) * 10, 3))</f>
        <v/>
      </c>
      <c r="Y255" s="299" t="str">
        <f>IF(DeBeek!Y8="", "", ROUND(DeBeek!Y8 / IF(AND(COUNT(DeBeek!$C8:$O8,DeBeek!$U8:Y8) &lt;= 3, ISNUMBER($C255)), $C255, $E255) * 10, 3))</f>
        <v/>
      </c>
      <c r="Z255" s="299" t="str">
        <f>IF(DeBeek!Z8="", "", ROUND(DeBeek!Z8 / IF(AND(COUNT(DeBeek!$C8:$O8,DeBeek!$U8:Z8) &lt;= 3, ISNUMBER($C255)), $C255, $E255) * 10, 3))</f>
        <v/>
      </c>
      <c r="AA255" s="299" t="str">
        <f>IF(DeBeek!AA8="", "", ROUND(DeBeek!AA8 / IF(AND(COUNT(DeBeek!$C8:$O8,DeBeek!$U8:AA8) &lt;= 3, ISNUMBER($C255)), $C255, $E255) * 10, 3))</f>
        <v/>
      </c>
      <c r="AB255" s="299" t="str">
        <f>IF(DeBeek!AB8="", "", ROUND(DeBeek!AB8 / IF(AND(COUNT(DeBeek!$C8:$O8,DeBeek!$U8:AB8) &lt;= 3, ISNUMBER($C255)), $C255, $E255) * 10, 3))</f>
        <v/>
      </c>
      <c r="AC255" s="299" t="str">
        <f>IF(DeBeek!AC8="", "", ROUND(DeBeek!AC8 / IF(AND(COUNT(DeBeek!$C8:$O8,DeBeek!$U8:AC8) &lt;= 3, ISNUMBER($C255)), $C255, $E255) * 10, 3))</f>
        <v/>
      </c>
      <c r="AD255" s="299" t="str">
        <f>IF(DeBeek!AD8="", "", ROUND(DeBeek!AD8 / IF(AND(COUNT(DeBeek!$C8:$O8,DeBeek!$U8:AD8) &lt;= 3, ISNUMBER($C255)), $C255, $E255) * 10, 3))</f>
        <v/>
      </c>
      <c r="AE255" s="299" t="str">
        <f>IF(DeBeek!AE8="", "", ROUND(DeBeek!AE8 / IF(AND(COUNT(DeBeek!$C8:$O8,DeBeek!$U8:AE8) &lt;= 3, ISNUMBER($C255)), $C255, $E255) * 10, 3))</f>
        <v/>
      </c>
      <c r="AF255" s="299" t="str">
        <f>IF(DeBeek!AF8="", "", ROUND(DeBeek!AF8 / IF(AND(COUNT(DeBeek!$C8:$O8,DeBeek!$U8:AF8) &lt;= 3, ISNUMBER($C255)), $C255, $E255) * 10, 3))</f>
        <v/>
      </c>
      <c r="AG255" s="299" t="str">
        <f>IF(DeBeek!AG8="", "", ROUND(DeBeek!AG8 / IF(AND(COUNT(DeBeek!$C8:$O8,DeBeek!$U8:AG8) &lt;= 3, ISNUMBER($C255)), $C255, $E255) * 10, 3))</f>
        <v/>
      </c>
      <c r="AH255" s="388"/>
    </row>
    <row r="256" spans="1:34" ht="16.95" customHeight="1">
      <c r="A256" s="409">
        <f>IF(DeBeek!AM9=0, "", DeBeek!AM9)</f>
        <v>5</v>
      </c>
      <c r="B256" s="294" t="str">
        <f>DeBeek!A9</f>
        <v>Geysen Louis</v>
      </c>
      <c r="C256" s="330" t="str">
        <f t="shared" si="26"/>
        <v/>
      </c>
      <c r="D256" s="331">
        <f>DeBeek!B9</f>
        <v>21</v>
      </c>
      <c r="E256" s="331">
        <f>DeBeek!T9</f>
        <v>21</v>
      </c>
      <c r="F256" s="297">
        <f>IF(DeBeek!AL9=0," ",SUM(H256:AG256))</f>
        <v>49.522999999999996</v>
      </c>
      <c r="G256" s="350"/>
      <c r="H256" s="299" t="str">
        <f>IF(DeBeek!C9="", "", ROUND(DeBeek!C9 / IF(AND(COUNT(DeBeek!$C9:C9) &lt;= 3, ISNUMBER($C256)), $C256, $D256) * 10, 3))</f>
        <v/>
      </c>
      <c r="I256" s="299">
        <f>IF(DeBeek!D9="", "", ROUND(DeBeek!D9 / IF(AND(COUNT(DeBeek!$C9:D9) &lt;= 3, ISNUMBER($C256)), $C256, $D256) * 10, 3))</f>
        <v>13.81</v>
      </c>
      <c r="J256" s="299" t="str">
        <f>IF(DeBeek!E9="", "", ROUND(DeBeek!E9 / IF(AND(COUNT(DeBeek!$C9:E9) &lt;= 3, ISNUMBER($C256)), $C256, $D256) * 10, 3))</f>
        <v/>
      </c>
      <c r="K256" s="299">
        <f>IF(DeBeek!F9="", "", ROUND(DeBeek!F9 / IF(AND(COUNT(DeBeek!$C9:F9) &lt;= 3, ISNUMBER($C256)), $C256, $D256) * 10, 3))</f>
        <v>8.5709999999999997</v>
      </c>
      <c r="L256" s="299" t="str">
        <f>IF(DeBeek!G9="", "", ROUND(DeBeek!G9 / IF(AND(COUNT(DeBeek!$C9:G9) &lt;= 3, ISNUMBER($C256)), $C256, $D256) * 10, 3))</f>
        <v/>
      </c>
      <c r="M256" s="299">
        <f>IF(DeBeek!H9="", "", ROUND(DeBeek!H9 / IF(AND(COUNT(DeBeek!$C9:H9) &lt;= 3, ISNUMBER($C256)), $C256, $D256) * 10, 3))</f>
        <v>8.5709999999999997</v>
      </c>
      <c r="N256" s="299">
        <f>IF(DeBeek!I9="", "", ROUND(DeBeek!I9 / IF(AND(COUNT(DeBeek!$C9:I9) &lt;= 3, ISNUMBER($C256)), $C256, $D256) * 10, 3))</f>
        <v>8.0950000000000006</v>
      </c>
      <c r="O256" s="299">
        <f>IF(DeBeek!J9="", "", ROUND(DeBeek!J9 / IF(AND(COUNT(DeBeek!$C9:J9) &lt;= 3, ISNUMBER($C256)), $C256, $D256) * 10, 3))</f>
        <v>10.476000000000001</v>
      </c>
      <c r="P256" s="299" t="str">
        <f>IF(DeBeek!K9="", "", ROUND(DeBeek!K9 / IF(AND(COUNT(DeBeek!$C9:K9) &lt;= 3, ISNUMBER($C256)), $C256, $D256) * 10, 3))</f>
        <v/>
      </c>
      <c r="Q256" s="299" t="str">
        <f>IF(DeBeek!L9="", "", ROUND(DeBeek!L9 / IF(AND(COUNT(DeBeek!$C9:L9) &lt;= 3, ISNUMBER($C256)), $C256, $D256) * 10, 3))</f>
        <v/>
      </c>
      <c r="R256" s="299" t="str">
        <f>IF(DeBeek!M9="", "", ROUND(DeBeek!M9 / IF(AND(COUNT(DeBeek!$C9:M9) &lt;= 3, ISNUMBER($C256)), $C256, $D256) * 10, 3))</f>
        <v/>
      </c>
      <c r="S256" s="299" t="str">
        <f>IF(DeBeek!N9="", "", ROUND(DeBeek!N9 / IF(AND(COUNT(DeBeek!$C9:N9) &lt;= 3, ISNUMBER($C256)), $C256, $D256) * 10, 3))</f>
        <v/>
      </c>
      <c r="T256" s="299" t="str">
        <f>IF(DeBeek!O9="", "", ROUND(DeBeek!O9 / IF(AND(COUNT(DeBeek!$C9:O9) &lt;= 3, ISNUMBER($C256)), $C256, $D256) * 10, 3))</f>
        <v/>
      </c>
      <c r="U256" s="299" t="str">
        <f>IF(DeBeek!U9="", "", ROUND(DeBeek!U9 / IF(AND(COUNT(DeBeek!$C9:$O9,DeBeek!$U9:U9) &lt;= 3, ISNUMBER($C256)), $C256, $E256) * 10, 3))</f>
        <v/>
      </c>
      <c r="V256" s="299" t="str">
        <f>IF(DeBeek!V9="", "", ROUND(DeBeek!V9 / IF(AND(COUNT(DeBeek!$C9:$O9,DeBeek!$U9:V9) &lt;= 3, ISNUMBER($C256)), $C256, $E256) * 10, 3))</f>
        <v/>
      </c>
      <c r="W256" s="299" t="str">
        <f>IF(DeBeek!W9="", "", ROUND(DeBeek!W9 / IF(AND(COUNT(DeBeek!$C9:$O9,DeBeek!$U9:W9) &lt;= 3, ISNUMBER($C256)), $C256, $E256) * 10, 3))</f>
        <v/>
      </c>
      <c r="X256" s="299" t="str">
        <f>IF(DeBeek!X9="", "", ROUND(DeBeek!X9 / IF(AND(COUNT(DeBeek!$C9:$O9,DeBeek!$U9:X9) &lt;= 3, ISNUMBER($C256)), $C256, $E256) * 10, 3))</f>
        <v/>
      </c>
      <c r="Y256" s="299" t="str">
        <f>IF(DeBeek!Y9="", "", ROUND(DeBeek!Y9 / IF(AND(COUNT(DeBeek!$C9:$O9,DeBeek!$U9:Y9) &lt;= 3, ISNUMBER($C256)), $C256, $E256) * 10, 3))</f>
        <v/>
      </c>
      <c r="Z256" s="299" t="str">
        <f>IF(DeBeek!Z9="", "", ROUND(DeBeek!Z9 / IF(AND(COUNT(DeBeek!$C9:$O9,DeBeek!$U9:Z9) &lt;= 3, ISNUMBER($C256)), $C256, $E256) * 10, 3))</f>
        <v/>
      </c>
      <c r="AA256" s="299" t="str">
        <f>IF(DeBeek!AA9="", "", ROUND(DeBeek!AA9 / IF(AND(COUNT(DeBeek!$C9:$O9,DeBeek!$U9:AA9) &lt;= 3, ISNUMBER($C256)), $C256, $E256) * 10, 3))</f>
        <v/>
      </c>
      <c r="AB256" s="299" t="str">
        <f>IF(DeBeek!AB9="", "", ROUND(DeBeek!AB9 / IF(AND(COUNT(DeBeek!$C9:$O9,DeBeek!$U9:AB9) &lt;= 3, ISNUMBER($C256)), $C256, $E256) * 10, 3))</f>
        <v/>
      </c>
      <c r="AC256" s="299" t="str">
        <f>IF(DeBeek!AC9="", "", ROUND(DeBeek!AC9 / IF(AND(COUNT(DeBeek!$C9:$O9,DeBeek!$U9:AC9) &lt;= 3, ISNUMBER($C256)), $C256, $E256) * 10, 3))</f>
        <v/>
      </c>
      <c r="AD256" s="299" t="str">
        <f>IF(DeBeek!AD9="", "", ROUND(DeBeek!AD9 / IF(AND(COUNT(DeBeek!$C9:$O9,DeBeek!$U9:AD9) &lt;= 3, ISNUMBER($C256)), $C256, $E256) * 10, 3))</f>
        <v/>
      </c>
      <c r="AE256" s="299" t="str">
        <f>IF(DeBeek!AE9="", "", ROUND(DeBeek!AE9 / IF(AND(COUNT(DeBeek!$C9:$O9,DeBeek!$U9:AE9) &lt;= 3, ISNUMBER($C256)), $C256, $E256) * 10, 3))</f>
        <v/>
      </c>
      <c r="AF256" s="299" t="str">
        <f>IF(DeBeek!AF9="", "", ROUND(DeBeek!AF9 / IF(AND(COUNT(DeBeek!$C9:$O9,DeBeek!$U9:AF9) &lt;= 3, ISNUMBER($C256)), $C256, $E256) * 10, 3))</f>
        <v/>
      </c>
      <c r="AG256" s="299" t="str">
        <f>IF(DeBeek!AG9="", "", ROUND(DeBeek!AG9 / IF(AND(COUNT(DeBeek!$C9:$O9,DeBeek!$U9:AG9) &lt;= 3, ISNUMBER($C256)), $C256, $E256) * 10, 3))</f>
        <v/>
      </c>
      <c r="AH256" s="388"/>
    </row>
    <row r="257" spans="1:34" ht="16.95" customHeight="1">
      <c r="A257" s="409">
        <f>IF(DeBeek!AM10=0, "", DeBeek!AM10)</f>
        <v>4</v>
      </c>
      <c r="B257" s="294" t="str">
        <f>DeBeek!A10</f>
        <v xml:space="preserve">Heyndrickx Alfons   </v>
      </c>
      <c r="C257" s="330" t="str">
        <f t="shared" si="26"/>
        <v/>
      </c>
      <c r="D257" s="331">
        <f>DeBeek!B10</f>
        <v>28</v>
      </c>
      <c r="E257" s="331">
        <f>DeBeek!T10</f>
        <v>28</v>
      </c>
      <c r="F257" s="297">
        <f>IF(DeBeek!AL10=0," ",SUM(H257:AG257))</f>
        <v>44.284999999999997</v>
      </c>
      <c r="G257" s="350"/>
      <c r="H257" s="299" t="str">
        <f>IF(DeBeek!C10="", "", ROUND(DeBeek!C10 / IF(AND(COUNT(DeBeek!$C10:C10) &lt;= 3, ISNUMBER($C257)), $C257, $D257) * 10, 3))</f>
        <v/>
      </c>
      <c r="I257" s="299">
        <f>IF(DeBeek!D10="", "", ROUND(DeBeek!D10 / IF(AND(COUNT(DeBeek!$C10:D10) &lt;= 3, ISNUMBER($C257)), $C257, $D257) * 10, 3))</f>
        <v>15.714</v>
      </c>
      <c r="J257" s="299" t="str">
        <f>IF(DeBeek!E10="", "", ROUND(DeBeek!E10 / IF(AND(COUNT(DeBeek!$C10:E10) &lt;= 3, ISNUMBER($C257)), $C257, $D257) * 10, 3))</f>
        <v/>
      </c>
      <c r="K257" s="299">
        <f>IF(DeBeek!F10="", "", ROUND(DeBeek!F10 / IF(AND(COUNT(DeBeek!$C10:F10) &lt;= 3, ISNUMBER($C257)), $C257, $D257) * 10, 3))</f>
        <v>9.6430000000000007</v>
      </c>
      <c r="L257" s="299">
        <f>IF(DeBeek!G10="", "", ROUND(DeBeek!G10 / IF(AND(COUNT(DeBeek!$C10:G10) &lt;= 3, ISNUMBER($C257)), $C257, $D257) * 10, 3))</f>
        <v>11.071</v>
      </c>
      <c r="M257" s="299" t="str">
        <f>IF(DeBeek!H10="", "", ROUND(DeBeek!H10 / IF(AND(COUNT(DeBeek!$C10:H10) &lt;= 3, ISNUMBER($C257)), $C257, $D257) * 10, 3))</f>
        <v/>
      </c>
      <c r="N257" s="299">
        <f>IF(DeBeek!I10="", "", ROUND(DeBeek!I10 / IF(AND(COUNT(DeBeek!$C10:I10) &lt;= 3, ISNUMBER($C257)), $C257, $D257) * 10, 3))</f>
        <v>7.8570000000000002</v>
      </c>
      <c r="O257" s="299" t="str">
        <f>IF(DeBeek!J10="", "", ROUND(DeBeek!J10 / IF(AND(COUNT(DeBeek!$C10:J10) &lt;= 3, ISNUMBER($C257)), $C257, $D257) * 10, 3))</f>
        <v/>
      </c>
      <c r="P257" s="299" t="str">
        <f>IF(DeBeek!K10="", "", ROUND(DeBeek!K10 / IF(AND(COUNT(DeBeek!$C10:K10) &lt;= 3, ISNUMBER($C257)), $C257, $D257) * 10, 3))</f>
        <v/>
      </c>
      <c r="Q257" s="299" t="str">
        <f>IF(DeBeek!L10="", "", ROUND(DeBeek!L10 / IF(AND(COUNT(DeBeek!$C10:L10) &lt;= 3, ISNUMBER($C257)), $C257, $D257) * 10, 3))</f>
        <v/>
      </c>
      <c r="R257" s="299" t="str">
        <f>IF(DeBeek!M10="", "", ROUND(DeBeek!M10 / IF(AND(COUNT(DeBeek!$C10:M10) &lt;= 3, ISNUMBER($C257)), $C257, $D257) * 10, 3))</f>
        <v/>
      </c>
      <c r="S257" s="299" t="str">
        <f>IF(DeBeek!N10="", "", ROUND(DeBeek!N10 / IF(AND(COUNT(DeBeek!$C10:N10) &lt;= 3, ISNUMBER($C257)), $C257, $D257) * 10, 3))</f>
        <v/>
      </c>
      <c r="T257" s="299" t="str">
        <f>IF(DeBeek!O10="", "", ROUND(DeBeek!O10 / IF(AND(COUNT(DeBeek!$C10:O10) &lt;= 3, ISNUMBER($C257)), $C257, $D257) * 10, 3))</f>
        <v/>
      </c>
      <c r="U257" s="299" t="str">
        <f>IF(DeBeek!U10="", "", ROUND(DeBeek!U10 / IF(AND(COUNT(DeBeek!$C10:$O10,DeBeek!$U10:U10) &lt;= 3, ISNUMBER($C257)), $C257, $E257) * 10, 3))</f>
        <v/>
      </c>
      <c r="V257" s="299" t="str">
        <f>IF(DeBeek!V10="", "", ROUND(DeBeek!V10 / IF(AND(COUNT(DeBeek!$C10:$O10,DeBeek!$U10:V10) &lt;= 3, ISNUMBER($C257)), $C257, $E257) * 10, 3))</f>
        <v/>
      </c>
      <c r="W257" s="299" t="str">
        <f>IF(DeBeek!W10="", "", ROUND(DeBeek!W10 / IF(AND(COUNT(DeBeek!$C10:$O10,DeBeek!$U10:W10) &lt;= 3, ISNUMBER($C257)), $C257, $E257) * 10, 3))</f>
        <v/>
      </c>
      <c r="X257" s="299" t="str">
        <f>IF(DeBeek!X10="", "", ROUND(DeBeek!X10 / IF(AND(COUNT(DeBeek!$C10:$O10,DeBeek!$U10:X10) &lt;= 3, ISNUMBER($C257)), $C257, $E257) * 10, 3))</f>
        <v/>
      </c>
      <c r="Y257" s="299" t="str">
        <f>IF(DeBeek!Y10="", "", ROUND(DeBeek!Y10 / IF(AND(COUNT(DeBeek!$C10:$O10,DeBeek!$U10:Y10) &lt;= 3, ISNUMBER($C257)), $C257, $E257) * 10, 3))</f>
        <v/>
      </c>
      <c r="Z257" s="299" t="str">
        <f>IF(DeBeek!Z10="", "", ROUND(DeBeek!Z10 / IF(AND(COUNT(DeBeek!$C10:$O10,DeBeek!$U10:Z10) &lt;= 3, ISNUMBER($C257)), $C257, $E257) * 10, 3))</f>
        <v/>
      </c>
      <c r="AA257" s="299" t="str">
        <f>IF(DeBeek!AA10="", "", ROUND(DeBeek!AA10 / IF(AND(COUNT(DeBeek!$C10:$O10,DeBeek!$U10:AA10) &lt;= 3, ISNUMBER($C257)), $C257, $E257) * 10, 3))</f>
        <v/>
      </c>
      <c r="AB257" s="299" t="str">
        <f>IF(DeBeek!AB10="", "", ROUND(DeBeek!AB10 / IF(AND(COUNT(DeBeek!$C10:$O10,DeBeek!$U10:AB10) &lt;= 3, ISNUMBER($C257)), $C257, $E257) * 10, 3))</f>
        <v/>
      </c>
      <c r="AC257" s="299" t="str">
        <f>IF(DeBeek!AC10="", "", ROUND(DeBeek!AC10 / IF(AND(COUNT(DeBeek!$C10:$O10,DeBeek!$U10:AC10) &lt;= 3, ISNUMBER($C257)), $C257, $E257) * 10, 3))</f>
        <v/>
      </c>
      <c r="AD257" s="299" t="str">
        <f>IF(DeBeek!AD10="", "", ROUND(DeBeek!AD10 / IF(AND(COUNT(DeBeek!$C10:$O10,DeBeek!$U10:AD10) &lt;= 3, ISNUMBER($C257)), $C257, $E257) * 10, 3))</f>
        <v/>
      </c>
      <c r="AE257" s="299" t="str">
        <f>IF(DeBeek!AE10="", "", ROUND(DeBeek!AE10 / IF(AND(COUNT(DeBeek!$C10:$O10,DeBeek!$U10:AE10) &lt;= 3, ISNUMBER($C257)), $C257, $E257) * 10, 3))</f>
        <v/>
      </c>
      <c r="AF257" s="299" t="str">
        <f>IF(DeBeek!AF10="", "", ROUND(DeBeek!AF10 / IF(AND(COUNT(DeBeek!$C10:$O10,DeBeek!$U10:AF10) &lt;= 3, ISNUMBER($C257)), $C257, $E257) * 10, 3))</f>
        <v/>
      </c>
      <c r="AG257" s="299" t="str">
        <f>IF(DeBeek!AG10="", "", ROUND(DeBeek!AG10 / IF(AND(COUNT(DeBeek!$C10:$O10,DeBeek!$U10:AG10) &lt;= 3, ISNUMBER($C257)), $C257, $E257) * 10, 3))</f>
        <v/>
      </c>
      <c r="AH257" s="388"/>
    </row>
    <row r="258" spans="1:34" ht="16.95" customHeight="1">
      <c r="A258" s="409">
        <f>IF(DeBeek!AM11=0, "", DeBeek!AM11)</f>
        <v>7</v>
      </c>
      <c r="B258" s="294" t="str">
        <f>DeBeek!A11</f>
        <v xml:space="preserve">Van Looveren Dirk </v>
      </c>
      <c r="C258" s="330" t="str">
        <f t="shared" si="26"/>
        <v/>
      </c>
      <c r="D258" s="331">
        <f>DeBeek!B11</f>
        <v>42</v>
      </c>
      <c r="E258" s="331">
        <f>DeBeek!T11</f>
        <v>42</v>
      </c>
      <c r="F258" s="297">
        <f>IF(DeBeek!AL11=0," ",SUM(H258:AG258))</f>
        <v>69.286000000000001</v>
      </c>
      <c r="G258" s="350"/>
      <c r="H258" s="299">
        <f>IF(DeBeek!C11="", "", ROUND(DeBeek!C11 / IF(AND(COUNT(DeBeek!$C11:C11) &lt;= 3, ISNUMBER($C258)), $C258, $D258) * 10, 3))</f>
        <v>12.619</v>
      </c>
      <c r="I258" s="299">
        <f>IF(DeBeek!D11="", "", ROUND(DeBeek!D11 / IF(AND(COUNT(DeBeek!$C11:D11) &lt;= 3, ISNUMBER($C258)), $C258, $D258) * 10, 3))</f>
        <v>8.81</v>
      </c>
      <c r="J258" s="299">
        <f>IF(DeBeek!E11="", "", ROUND(DeBeek!E11 / IF(AND(COUNT(DeBeek!$C11:E11) &lt;= 3, ISNUMBER($C258)), $C258, $D258) * 10, 3))</f>
        <v>7.8570000000000002</v>
      </c>
      <c r="K258" s="299" t="str">
        <f>IF(DeBeek!F11="", "", ROUND(DeBeek!F11 / IF(AND(COUNT(DeBeek!$C11:F11) &lt;= 3, ISNUMBER($C258)), $C258, $D258) * 10, 3))</f>
        <v/>
      </c>
      <c r="L258" s="299">
        <f>IF(DeBeek!G11="", "", ROUND(DeBeek!G11 / IF(AND(COUNT(DeBeek!$C11:G11) &lt;= 3, ISNUMBER($C258)), $C258, $D258) * 10, 3))</f>
        <v>6.6669999999999998</v>
      </c>
      <c r="M258" s="299">
        <f>IF(DeBeek!H11="", "", ROUND(DeBeek!H11 / IF(AND(COUNT(DeBeek!$C11:H11) &lt;= 3, ISNUMBER($C258)), $C258, $D258) * 10, 3))</f>
        <v>10.476000000000001</v>
      </c>
      <c r="N258" s="299">
        <f>IF(DeBeek!I11="", "", ROUND(DeBeek!I11 / IF(AND(COUNT(DeBeek!$C11:I11) &lt;= 3, ISNUMBER($C258)), $C258, $D258) * 10, 3))</f>
        <v>10.952</v>
      </c>
      <c r="O258" s="299">
        <f>IF(DeBeek!J11="", "", ROUND(DeBeek!J11 / IF(AND(COUNT(DeBeek!$C11:J11) &lt;= 3, ISNUMBER($C258)), $C258, $D258) * 10, 3))</f>
        <v>11.904999999999999</v>
      </c>
      <c r="P258" s="299" t="str">
        <f>IF(DeBeek!K11="", "", ROUND(DeBeek!K11 / IF(AND(COUNT(DeBeek!$C11:K11) &lt;= 3, ISNUMBER($C258)), $C258, $D258) * 10, 3))</f>
        <v/>
      </c>
      <c r="Q258" s="299" t="str">
        <f>IF(DeBeek!L11="", "", ROUND(DeBeek!L11 / IF(AND(COUNT(DeBeek!$C11:L11) &lt;= 3, ISNUMBER($C258)), $C258, $D258) * 10, 3))</f>
        <v/>
      </c>
      <c r="R258" s="299" t="str">
        <f>IF(DeBeek!M11="", "", ROUND(DeBeek!M11 / IF(AND(COUNT(DeBeek!$C11:M11) &lt;= 3, ISNUMBER($C258)), $C258, $D258) * 10, 3))</f>
        <v/>
      </c>
      <c r="S258" s="299" t="str">
        <f>IF(DeBeek!N11="", "", ROUND(DeBeek!N11 / IF(AND(COUNT(DeBeek!$C11:N11) &lt;= 3, ISNUMBER($C258)), $C258, $D258) * 10, 3))</f>
        <v/>
      </c>
      <c r="T258" s="299" t="str">
        <f>IF(DeBeek!O11="", "", ROUND(DeBeek!O11 / IF(AND(COUNT(DeBeek!$C11:O11) &lt;= 3, ISNUMBER($C258)), $C258, $D258) * 10, 3))</f>
        <v/>
      </c>
      <c r="U258" s="299" t="str">
        <f>IF(DeBeek!U11="", "", ROUND(DeBeek!U11 / IF(AND(COUNT(DeBeek!$C11:$O11,DeBeek!$U11:U11) &lt;= 3, ISNUMBER($C258)), $C258, $E258) * 10, 3))</f>
        <v/>
      </c>
      <c r="V258" s="299" t="str">
        <f>IF(DeBeek!V11="", "", ROUND(DeBeek!V11 / IF(AND(COUNT(DeBeek!$C11:$O11,DeBeek!$U11:V11) &lt;= 3, ISNUMBER($C258)), $C258, $E258) * 10, 3))</f>
        <v/>
      </c>
      <c r="W258" s="299" t="str">
        <f>IF(DeBeek!W11="", "", ROUND(DeBeek!W11 / IF(AND(COUNT(DeBeek!$C11:$O11,DeBeek!$U11:W11) &lt;= 3, ISNUMBER($C258)), $C258, $E258) * 10, 3))</f>
        <v/>
      </c>
      <c r="X258" s="299" t="str">
        <f>IF(DeBeek!X11="", "", ROUND(DeBeek!X11 / IF(AND(COUNT(DeBeek!$C11:$O11,DeBeek!$U11:X11) &lt;= 3, ISNUMBER($C258)), $C258, $E258) * 10, 3))</f>
        <v/>
      </c>
      <c r="Y258" s="299" t="str">
        <f>IF(DeBeek!Y11="", "", ROUND(DeBeek!Y11 / IF(AND(COUNT(DeBeek!$C11:$O11,DeBeek!$U11:Y11) &lt;= 3, ISNUMBER($C258)), $C258, $E258) * 10, 3))</f>
        <v/>
      </c>
      <c r="Z258" s="299" t="str">
        <f>IF(DeBeek!Z11="", "", ROUND(DeBeek!Z11 / IF(AND(COUNT(DeBeek!$C11:$O11,DeBeek!$U11:Z11) &lt;= 3, ISNUMBER($C258)), $C258, $E258) * 10, 3))</f>
        <v/>
      </c>
      <c r="AA258" s="299" t="str">
        <f>IF(DeBeek!AA11="", "", ROUND(DeBeek!AA11 / IF(AND(COUNT(DeBeek!$C11:$O11,DeBeek!$U11:AA11) &lt;= 3, ISNUMBER($C258)), $C258, $E258) * 10, 3))</f>
        <v/>
      </c>
      <c r="AB258" s="299" t="str">
        <f>IF(DeBeek!AB11="", "", ROUND(DeBeek!AB11 / IF(AND(COUNT(DeBeek!$C11:$O11,DeBeek!$U11:AB11) &lt;= 3, ISNUMBER($C258)), $C258, $E258) * 10, 3))</f>
        <v/>
      </c>
      <c r="AC258" s="299" t="str">
        <f>IF(DeBeek!AC11="", "", ROUND(DeBeek!AC11 / IF(AND(COUNT(DeBeek!$C11:$O11,DeBeek!$U11:AC11) &lt;= 3, ISNUMBER($C258)), $C258, $E258) * 10, 3))</f>
        <v/>
      </c>
      <c r="AD258" s="299" t="str">
        <f>IF(DeBeek!AD11="", "", ROUND(DeBeek!AD11 / IF(AND(COUNT(DeBeek!$C11:$O11,DeBeek!$U11:AD11) &lt;= 3, ISNUMBER($C258)), $C258, $E258) * 10, 3))</f>
        <v/>
      </c>
      <c r="AE258" s="299" t="str">
        <f>IF(DeBeek!AE11="", "", ROUND(DeBeek!AE11 / IF(AND(COUNT(DeBeek!$C11:$O11,DeBeek!$U11:AE11) &lt;= 3, ISNUMBER($C258)), $C258, $E258) * 10, 3))</f>
        <v/>
      </c>
      <c r="AF258" s="299" t="str">
        <f>IF(DeBeek!AF11="", "", ROUND(DeBeek!AF11 / IF(AND(COUNT(DeBeek!$C11:$O11,DeBeek!$U11:AF11) &lt;= 3, ISNUMBER($C258)), $C258, $E258) * 10, 3))</f>
        <v/>
      </c>
      <c r="AG258" s="299" t="str">
        <f>IF(DeBeek!AG11="", "", ROUND(DeBeek!AG11 / IF(AND(COUNT(DeBeek!$C11:$O11,DeBeek!$U11:AG11) &lt;= 3, ISNUMBER($C258)), $C258, $E258) * 10, 3))</f>
        <v/>
      </c>
      <c r="AH258" s="388"/>
    </row>
    <row r="259" spans="1:34" ht="16.95" customHeight="1">
      <c r="A259" s="409">
        <f>IF(DeBeek!AM12=0, "", DeBeek!AM12)</f>
        <v>4</v>
      </c>
      <c r="B259" s="294" t="str">
        <f>DeBeek!A12</f>
        <v>Van Wesenbeeck Marcel</v>
      </c>
      <c r="C259" s="330" t="str">
        <f t="shared" si="26"/>
        <v/>
      </c>
      <c r="D259" s="331">
        <f>DeBeek!B12</f>
        <v>28</v>
      </c>
      <c r="E259" s="331">
        <f>DeBeek!T12</f>
        <v>28</v>
      </c>
      <c r="F259" s="297">
        <f>IF(DeBeek!AL12=0," ",SUM(H259:AG259))</f>
        <v>38.570999999999998</v>
      </c>
      <c r="G259" s="350"/>
      <c r="H259" s="299" t="str">
        <f>IF(DeBeek!C12="", "", ROUND(DeBeek!C12 / IF(AND(COUNT(DeBeek!$C12:C12) &lt;= 3, ISNUMBER($C259)), $C259, $D259) * 10, 3))</f>
        <v/>
      </c>
      <c r="I259" s="299">
        <f>IF(DeBeek!D12="", "", ROUND(DeBeek!D12 / IF(AND(COUNT(DeBeek!$C12:D12) &lt;= 3, ISNUMBER($C259)), $C259, $D259) * 10, 3))</f>
        <v>6.7859999999999996</v>
      </c>
      <c r="J259" s="299">
        <f>IF(DeBeek!E12="", "", ROUND(DeBeek!E12 / IF(AND(COUNT(DeBeek!$C12:E12) &lt;= 3, ISNUMBER($C259)), $C259, $D259) * 10, 3))</f>
        <v>3.5710000000000002</v>
      </c>
      <c r="K259" s="299">
        <f>IF(DeBeek!F12="", "", ROUND(DeBeek!F12 / IF(AND(COUNT(DeBeek!$C12:F12) &lt;= 3, ISNUMBER($C259)), $C259, $D259) * 10, 3))</f>
        <v>12.143000000000001</v>
      </c>
      <c r="L259" s="299">
        <f>IF(DeBeek!G12="", "", ROUND(DeBeek!G12 / IF(AND(COUNT(DeBeek!$C12:G12) &lt;= 3, ISNUMBER($C259)), $C259, $D259) * 10, 3))</f>
        <v>16.071000000000002</v>
      </c>
      <c r="M259" s="299" t="str">
        <f>IF(DeBeek!H12="", "", ROUND(DeBeek!H12 / IF(AND(COUNT(DeBeek!$C12:H12) &lt;= 3, ISNUMBER($C259)), $C259, $D259) * 10, 3))</f>
        <v/>
      </c>
      <c r="N259" s="299" t="str">
        <f>IF(DeBeek!I12="", "", ROUND(DeBeek!I12 / IF(AND(COUNT(DeBeek!$C12:I12) &lt;= 3, ISNUMBER($C259)), $C259, $D259) * 10, 3))</f>
        <v/>
      </c>
      <c r="O259" s="299" t="str">
        <f>IF(DeBeek!J12="", "", ROUND(DeBeek!J12 / IF(AND(COUNT(DeBeek!$C12:J12) &lt;= 3, ISNUMBER($C259)), $C259, $D259) * 10, 3))</f>
        <v/>
      </c>
      <c r="P259" s="299" t="str">
        <f>IF(DeBeek!K12="", "", ROUND(DeBeek!K12 / IF(AND(COUNT(DeBeek!$C12:K12) &lt;= 3, ISNUMBER($C259)), $C259, $D259) * 10, 3))</f>
        <v/>
      </c>
      <c r="Q259" s="299" t="str">
        <f>IF(DeBeek!L12="", "", ROUND(DeBeek!L12 / IF(AND(COUNT(DeBeek!$C12:L12) &lt;= 3, ISNUMBER($C259)), $C259, $D259) * 10, 3))</f>
        <v/>
      </c>
      <c r="R259" s="299" t="str">
        <f>IF(DeBeek!M12="", "", ROUND(DeBeek!M12 / IF(AND(COUNT(DeBeek!$C12:M12) &lt;= 3, ISNUMBER($C259)), $C259, $D259) * 10, 3))</f>
        <v/>
      </c>
      <c r="S259" s="299" t="str">
        <f>IF(DeBeek!N12="", "", ROUND(DeBeek!N12 / IF(AND(COUNT(DeBeek!$C12:N12) &lt;= 3, ISNUMBER($C259)), $C259, $D259) * 10, 3))</f>
        <v/>
      </c>
      <c r="T259" s="299" t="str">
        <f>IF(DeBeek!O12="", "", ROUND(DeBeek!O12 / IF(AND(COUNT(DeBeek!$C12:O12) &lt;= 3, ISNUMBER($C259)), $C259, $D259) * 10, 3))</f>
        <v/>
      </c>
      <c r="U259" s="299" t="str">
        <f>IF(DeBeek!U12="", "", ROUND(DeBeek!U12 / IF(AND(COUNT(DeBeek!$C12:$O12,DeBeek!$U12:U12) &lt;= 3, ISNUMBER($C259)), $C259, $E259) * 10, 3))</f>
        <v/>
      </c>
      <c r="V259" s="299" t="str">
        <f>IF(DeBeek!V12="", "", ROUND(DeBeek!V12 / IF(AND(COUNT(DeBeek!$C12:$O12,DeBeek!$U12:V12) &lt;= 3, ISNUMBER($C259)), $C259, $E259) * 10, 3))</f>
        <v/>
      </c>
      <c r="W259" s="299" t="str">
        <f>IF(DeBeek!W12="", "", ROUND(DeBeek!W12 / IF(AND(COUNT(DeBeek!$C12:$O12,DeBeek!$U12:W12) &lt;= 3, ISNUMBER($C259)), $C259, $E259) * 10, 3))</f>
        <v/>
      </c>
      <c r="X259" s="299" t="str">
        <f>IF(DeBeek!X12="", "", ROUND(DeBeek!X12 / IF(AND(COUNT(DeBeek!$C12:$O12,DeBeek!$U12:X12) &lt;= 3, ISNUMBER($C259)), $C259, $E259) * 10, 3))</f>
        <v/>
      </c>
      <c r="Y259" s="299" t="str">
        <f>IF(DeBeek!Y12="", "", ROUND(DeBeek!Y12 / IF(AND(COUNT(DeBeek!$C12:$O12,DeBeek!$U12:Y12) &lt;= 3, ISNUMBER($C259)), $C259, $E259) * 10, 3))</f>
        <v/>
      </c>
      <c r="Z259" s="299" t="str">
        <f>IF(DeBeek!Z12="", "", ROUND(DeBeek!Z12 / IF(AND(COUNT(DeBeek!$C12:$O12,DeBeek!$U12:Z12) &lt;= 3, ISNUMBER($C259)), $C259, $E259) * 10, 3))</f>
        <v/>
      </c>
      <c r="AA259" s="299" t="str">
        <f>IF(DeBeek!AA12="", "", ROUND(DeBeek!AA12 / IF(AND(COUNT(DeBeek!$C12:$O12,DeBeek!$U12:AA12) &lt;= 3, ISNUMBER($C259)), $C259, $E259) * 10, 3))</f>
        <v/>
      </c>
      <c r="AB259" s="299" t="str">
        <f>IF(DeBeek!AB12="", "", ROUND(DeBeek!AB12 / IF(AND(COUNT(DeBeek!$C12:$O12,DeBeek!$U12:AB12) &lt;= 3, ISNUMBER($C259)), $C259, $E259) * 10, 3))</f>
        <v/>
      </c>
      <c r="AC259" s="299" t="str">
        <f>IF(DeBeek!AC12="", "", ROUND(DeBeek!AC12 / IF(AND(COUNT(DeBeek!$C12:$O12,DeBeek!$U12:AC12) &lt;= 3, ISNUMBER($C259)), $C259, $E259) * 10, 3))</f>
        <v/>
      </c>
      <c r="AD259" s="299" t="str">
        <f>IF(DeBeek!AD12="", "", ROUND(DeBeek!AD12 / IF(AND(COUNT(DeBeek!$C12:$O12,DeBeek!$U12:AD12) &lt;= 3, ISNUMBER($C259)), $C259, $E259) * 10, 3))</f>
        <v/>
      </c>
      <c r="AE259" s="299" t="str">
        <f>IF(DeBeek!AE12="", "", ROUND(DeBeek!AE12 / IF(AND(COUNT(DeBeek!$C12:$O12,DeBeek!$U12:AE12) &lt;= 3, ISNUMBER($C259)), $C259, $E259) * 10, 3))</f>
        <v/>
      </c>
      <c r="AF259" s="299" t="str">
        <f>IF(DeBeek!AF12="", "", ROUND(DeBeek!AF12 / IF(AND(COUNT(DeBeek!$C12:$O12,DeBeek!$U12:AF12) &lt;= 3, ISNUMBER($C259)), $C259, $E259) * 10, 3))</f>
        <v/>
      </c>
      <c r="AG259" s="299" t="str">
        <f>IF(DeBeek!AG12="", "", ROUND(DeBeek!AG12 / IF(AND(COUNT(DeBeek!$C12:$O12,DeBeek!$U12:AG12) &lt;= 3, ISNUMBER($C259)), $C259, $E259) * 10, 3))</f>
        <v/>
      </c>
      <c r="AH259" s="388"/>
    </row>
    <row r="260" spans="1:34" ht="16.95" customHeight="1">
      <c r="A260" s="409">
        <f>IF(DeBeek!AM13=0, "", DeBeek!AM13)</f>
        <v>1</v>
      </c>
      <c r="B260" s="294" t="str">
        <f>DeBeek!A13</f>
        <v xml:space="preserve">Verhulst Adri     </v>
      </c>
      <c r="C260" s="330" t="str">
        <f t="shared" si="26"/>
        <v/>
      </c>
      <c r="D260" s="331">
        <f>DeBeek!B13</f>
        <v>33</v>
      </c>
      <c r="E260" s="331">
        <f>DeBeek!T13</f>
        <v>33</v>
      </c>
      <c r="F260" s="297">
        <f>IF(DeBeek!AL13=0," ",SUM(H260:AG260))</f>
        <v>10.909000000000001</v>
      </c>
      <c r="G260" s="350"/>
      <c r="H260" s="299" t="str">
        <f>IF(DeBeek!C13="", "", ROUND(DeBeek!C13 / IF(AND(COUNT(DeBeek!$C13:C13) &lt;= 3, ISNUMBER($C260)), $C260, $D260) * 10, 3))</f>
        <v/>
      </c>
      <c r="I260" s="299" t="str">
        <f>IF(DeBeek!D13="", "", ROUND(DeBeek!D13 / IF(AND(COUNT(DeBeek!$C13:D13) &lt;= 3, ISNUMBER($C260)), $C260, $D260) * 10, 3))</f>
        <v/>
      </c>
      <c r="J260" s="299" t="str">
        <f>IF(DeBeek!E13="", "", ROUND(DeBeek!E13 / IF(AND(COUNT(DeBeek!$C13:E13) &lt;= 3, ISNUMBER($C260)), $C260, $D260) * 10, 3))</f>
        <v/>
      </c>
      <c r="K260" s="299">
        <f>IF(DeBeek!F13="", "", ROUND(DeBeek!F13 / IF(AND(COUNT(DeBeek!$C13:F13) &lt;= 3, ISNUMBER($C260)), $C260, $D260) * 10, 3))</f>
        <v>10.909000000000001</v>
      </c>
      <c r="L260" s="299" t="str">
        <f>IF(DeBeek!G13="", "", ROUND(DeBeek!G13 / IF(AND(COUNT(DeBeek!$C13:G13) &lt;= 3, ISNUMBER($C260)), $C260, $D260) * 10, 3))</f>
        <v/>
      </c>
      <c r="M260" s="299" t="str">
        <f>IF(DeBeek!H13="", "", ROUND(DeBeek!H13 / IF(AND(COUNT(DeBeek!$C13:H13) &lt;= 3, ISNUMBER($C260)), $C260, $D260) * 10, 3))</f>
        <v/>
      </c>
      <c r="N260" s="299" t="str">
        <f>IF(DeBeek!I13="", "", ROUND(DeBeek!I13 / IF(AND(COUNT(DeBeek!$C13:I13) &lt;= 3, ISNUMBER($C260)), $C260, $D260) * 10, 3))</f>
        <v/>
      </c>
      <c r="O260" s="299" t="str">
        <f>IF(DeBeek!J13="", "", ROUND(DeBeek!J13 / IF(AND(COUNT(DeBeek!$C13:J13) &lt;= 3, ISNUMBER($C260)), $C260, $D260) * 10, 3))</f>
        <v/>
      </c>
      <c r="P260" s="299" t="str">
        <f>IF(DeBeek!K13="", "", ROUND(DeBeek!K13 / IF(AND(COUNT(DeBeek!$C13:K13) &lt;= 3, ISNUMBER($C260)), $C260, $D260) * 10, 3))</f>
        <v/>
      </c>
      <c r="Q260" s="299" t="str">
        <f>IF(DeBeek!L13="", "", ROUND(DeBeek!L13 / IF(AND(COUNT(DeBeek!$C13:L13) &lt;= 3, ISNUMBER($C260)), $C260, $D260) * 10, 3))</f>
        <v/>
      </c>
      <c r="R260" s="299" t="str">
        <f>IF(DeBeek!M13="", "", ROUND(DeBeek!M13 / IF(AND(COUNT(DeBeek!$C13:M13) &lt;= 3, ISNUMBER($C260)), $C260, $D260) * 10, 3))</f>
        <v/>
      </c>
      <c r="S260" s="299" t="str">
        <f>IF(DeBeek!N13="", "", ROUND(DeBeek!N13 / IF(AND(COUNT(DeBeek!$C13:N13) &lt;= 3, ISNUMBER($C260)), $C260, $D260) * 10, 3))</f>
        <v/>
      </c>
      <c r="T260" s="299" t="str">
        <f>IF(DeBeek!O13="", "", ROUND(DeBeek!O13 / IF(AND(COUNT(DeBeek!$C13:O13) &lt;= 3, ISNUMBER($C260)), $C260, $D260) * 10, 3))</f>
        <v/>
      </c>
      <c r="U260" s="299" t="str">
        <f>IF(DeBeek!U13="", "", ROUND(DeBeek!U13 / IF(AND(COUNT(DeBeek!$C13:$O13,DeBeek!$U13:U13) &lt;= 3, ISNUMBER($C260)), $C260, $E260) * 10, 3))</f>
        <v/>
      </c>
      <c r="V260" s="299" t="str">
        <f>IF(DeBeek!V13="", "", ROUND(DeBeek!V13 / IF(AND(COUNT(DeBeek!$C13:$O13,DeBeek!$U13:V13) &lt;= 3, ISNUMBER($C260)), $C260, $E260) * 10, 3))</f>
        <v/>
      </c>
      <c r="W260" s="299" t="str">
        <f>IF(DeBeek!W13="", "", ROUND(DeBeek!W13 / IF(AND(COUNT(DeBeek!$C13:$O13,DeBeek!$U13:W13) &lt;= 3, ISNUMBER($C260)), $C260, $E260) * 10, 3))</f>
        <v/>
      </c>
      <c r="X260" s="299" t="str">
        <f>IF(DeBeek!X13="", "", ROUND(DeBeek!X13 / IF(AND(COUNT(DeBeek!$C13:$O13,DeBeek!$U13:X13) &lt;= 3, ISNUMBER($C260)), $C260, $E260) * 10, 3))</f>
        <v/>
      </c>
      <c r="Y260" s="299" t="str">
        <f>IF(DeBeek!Y13="", "", ROUND(DeBeek!Y13 / IF(AND(COUNT(DeBeek!$C13:$O13,DeBeek!$U13:Y13) &lt;= 3, ISNUMBER($C260)), $C260, $E260) * 10, 3))</f>
        <v/>
      </c>
      <c r="Z260" s="299" t="str">
        <f>IF(DeBeek!Z13="", "", ROUND(DeBeek!Z13 / IF(AND(COUNT(DeBeek!$C13:$O13,DeBeek!$U13:Z13) &lt;= 3, ISNUMBER($C260)), $C260, $E260) * 10, 3))</f>
        <v/>
      </c>
      <c r="AA260" s="299" t="str">
        <f>IF(DeBeek!AA13="", "", ROUND(DeBeek!AA13 / IF(AND(COUNT(DeBeek!$C13:$O13,DeBeek!$U13:AA13) &lt;= 3, ISNUMBER($C260)), $C260, $E260) * 10, 3))</f>
        <v/>
      </c>
      <c r="AB260" s="299" t="str">
        <f>IF(DeBeek!AB13="", "", ROUND(DeBeek!AB13 / IF(AND(COUNT(DeBeek!$C13:$O13,DeBeek!$U13:AB13) &lt;= 3, ISNUMBER($C260)), $C260, $E260) * 10, 3))</f>
        <v/>
      </c>
      <c r="AC260" s="299" t="str">
        <f>IF(DeBeek!AC13="", "", ROUND(DeBeek!AC13 / IF(AND(COUNT(DeBeek!$C13:$O13,DeBeek!$U13:AC13) &lt;= 3, ISNUMBER($C260)), $C260, $E260) * 10, 3))</f>
        <v/>
      </c>
      <c r="AD260" s="299" t="str">
        <f>IF(DeBeek!AD13="", "", ROUND(DeBeek!AD13 / IF(AND(COUNT(DeBeek!$C13:$O13,DeBeek!$U13:AD13) &lt;= 3, ISNUMBER($C260)), $C260, $E260) * 10, 3))</f>
        <v/>
      </c>
      <c r="AE260" s="299" t="str">
        <f>IF(DeBeek!AE13="", "", ROUND(DeBeek!AE13 / IF(AND(COUNT(DeBeek!$C13:$O13,DeBeek!$U13:AE13) &lt;= 3, ISNUMBER($C260)), $C260, $E260) * 10, 3))</f>
        <v/>
      </c>
      <c r="AF260" s="299" t="str">
        <f>IF(DeBeek!AF13="", "", ROUND(DeBeek!AF13 / IF(AND(COUNT(DeBeek!$C13:$O13,DeBeek!$U13:AF13) &lt;= 3, ISNUMBER($C260)), $C260, $E260) * 10, 3))</f>
        <v/>
      </c>
      <c r="AG260" s="299" t="str">
        <f>IF(DeBeek!AG13="", "", ROUND(DeBeek!AG13 / IF(AND(COUNT(DeBeek!$C13:$O13,DeBeek!$U13:AG13) &lt;= 3, ISNUMBER($C260)), $C260, $E260) * 10, 3))</f>
        <v/>
      </c>
      <c r="AH260" s="388"/>
    </row>
    <row r="261" spans="1:34" ht="16.95" customHeight="1">
      <c r="A261" s="409" t="str">
        <f>IF(DeBeek!AM14=0, "", DeBeek!AM14)</f>
        <v/>
      </c>
      <c r="B261" s="304">
        <f>DeBeek!A14</f>
        <v>0</v>
      </c>
      <c r="C261" s="330" t="str">
        <f t="shared" si="26"/>
        <v/>
      </c>
      <c r="D261" s="304">
        <f>DeBeek!B14</f>
        <v>0</v>
      </c>
      <c r="E261" s="304">
        <f>DeBeek!T14</f>
        <v>0</v>
      </c>
      <c r="F261" s="297" t="str">
        <f>IF(DeBeek!AL14=0," ",SUM(H261:AG261))</f>
        <v xml:space="preserve"> </v>
      </c>
      <c r="G261" s="350"/>
      <c r="H261" s="299" t="str">
        <f>IF(DeBeek!C14="", "", ROUND(DeBeek!C14 / IF(AND(COUNT(DeBeek!$C14:C14) &lt;= 3, ISNUMBER($C261)), $C261, $D261) * 10, 3))</f>
        <v/>
      </c>
      <c r="I261" s="299" t="str">
        <f>IF(DeBeek!D14="", "", ROUND(DeBeek!D14 / IF(AND(COUNT(DeBeek!$C14:D14) &lt;= 3, ISNUMBER($C261)), $C261, $D261) * 10, 3))</f>
        <v/>
      </c>
      <c r="J261" s="299" t="str">
        <f>IF(DeBeek!E14="", "", ROUND(DeBeek!E14 / IF(AND(COUNT(DeBeek!$C14:E14) &lt;= 3, ISNUMBER($C261)), $C261, $D261) * 10, 3))</f>
        <v/>
      </c>
      <c r="K261" s="299" t="str">
        <f>IF(DeBeek!F14="", "", ROUND(DeBeek!F14 / IF(AND(COUNT(DeBeek!$C14:F14) &lt;= 3, ISNUMBER($C261)), $C261, $D261) * 10, 3))</f>
        <v/>
      </c>
      <c r="L261" s="299" t="str">
        <f>IF(DeBeek!G14="", "", ROUND(DeBeek!G14 / IF(AND(COUNT(DeBeek!$C14:G14) &lt;= 3, ISNUMBER($C261)), $C261, $D261) * 10, 3))</f>
        <v/>
      </c>
      <c r="M261" s="299" t="str">
        <f>IF(DeBeek!H14="", "", ROUND(DeBeek!H14 / IF(AND(COUNT(DeBeek!$C14:H14) &lt;= 3, ISNUMBER($C261)), $C261, $D261) * 10, 3))</f>
        <v/>
      </c>
      <c r="N261" s="299" t="str">
        <f>IF(DeBeek!I14="", "", ROUND(DeBeek!I14 / IF(AND(COUNT(DeBeek!$C14:I14) &lt;= 3, ISNUMBER($C261)), $C261, $D261) * 10, 3))</f>
        <v/>
      </c>
      <c r="O261" s="299" t="str">
        <f>IF(DeBeek!J14="", "", ROUND(DeBeek!J14 / IF(AND(COUNT(DeBeek!$C14:J14) &lt;= 3, ISNUMBER($C261)), $C261, $D261) * 10, 3))</f>
        <v/>
      </c>
      <c r="P261" s="299" t="str">
        <f>IF(DeBeek!K14="", "", ROUND(DeBeek!K14 / IF(AND(COUNT(DeBeek!$C14:K14) &lt;= 3, ISNUMBER($C261)), $C261, $D261) * 10, 3))</f>
        <v/>
      </c>
      <c r="Q261" s="299" t="str">
        <f>IF(DeBeek!L14="", "", ROUND(DeBeek!L14 / IF(AND(COUNT(DeBeek!$C14:L14) &lt;= 3, ISNUMBER($C261)), $C261, $D261) * 10, 3))</f>
        <v/>
      </c>
      <c r="R261" s="299" t="str">
        <f>IF(DeBeek!M14="", "", ROUND(DeBeek!M14 / IF(AND(COUNT(DeBeek!$C14:M14) &lt;= 3, ISNUMBER($C261)), $C261, $D261) * 10, 3))</f>
        <v/>
      </c>
      <c r="S261" s="299" t="str">
        <f>IF(DeBeek!N14="", "", ROUND(DeBeek!N14 / IF(AND(COUNT(DeBeek!$C14:N14) &lt;= 3, ISNUMBER($C261)), $C261, $D261) * 10, 3))</f>
        <v/>
      </c>
      <c r="T261" s="299" t="str">
        <f>IF(DeBeek!O14="", "", ROUND(DeBeek!O14 / IF(AND(COUNT(DeBeek!$C14:O14) &lt;= 3, ISNUMBER($C261)), $C261, $D261) * 10, 3))</f>
        <v/>
      </c>
      <c r="U261" s="299" t="str">
        <f>IF(DeBeek!U14="", "", ROUND(DeBeek!U14 / IF(AND(COUNT(DeBeek!$C14:$O14,DeBeek!$U14:U14) &lt;= 3, ISNUMBER($C261)), $C261, $E261) * 10, 3))</f>
        <v/>
      </c>
      <c r="V261" s="299" t="str">
        <f>IF(DeBeek!V14="", "", ROUND(DeBeek!V14 / IF(AND(COUNT(DeBeek!$C14:$O14,DeBeek!$U14:V14) &lt;= 3, ISNUMBER($C261)), $C261, $E261) * 10, 3))</f>
        <v/>
      </c>
      <c r="W261" s="299" t="str">
        <f>IF(DeBeek!W14="", "", ROUND(DeBeek!W14 / IF(AND(COUNT(DeBeek!$C14:$O14,DeBeek!$U14:W14) &lt;= 3, ISNUMBER($C261)), $C261, $E261) * 10, 3))</f>
        <v/>
      </c>
      <c r="X261" s="299" t="str">
        <f>IF(DeBeek!X14="", "", ROUND(DeBeek!X14 / IF(AND(COUNT(DeBeek!$C14:$O14,DeBeek!$U14:X14) &lt;= 3, ISNUMBER($C261)), $C261, $E261) * 10, 3))</f>
        <v/>
      </c>
      <c r="Y261" s="299" t="str">
        <f>IF(DeBeek!Y14="", "", ROUND(DeBeek!Y14 / IF(AND(COUNT(DeBeek!$C14:$O14,DeBeek!$U14:Y14) &lt;= 3, ISNUMBER($C261)), $C261, $E261) * 10, 3))</f>
        <v/>
      </c>
      <c r="Z261" s="299" t="str">
        <f>IF(DeBeek!Z14="", "", ROUND(DeBeek!Z14 / IF(AND(COUNT(DeBeek!$C14:$O14,DeBeek!$U14:Z14) &lt;= 3, ISNUMBER($C261)), $C261, $E261) * 10, 3))</f>
        <v/>
      </c>
      <c r="AA261" s="299" t="str">
        <f>IF(DeBeek!AA14="", "", ROUND(DeBeek!AA14 / IF(AND(COUNT(DeBeek!$C14:$O14,DeBeek!$U14:AA14) &lt;= 3, ISNUMBER($C261)), $C261, $E261) * 10, 3))</f>
        <v/>
      </c>
      <c r="AB261" s="299" t="str">
        <f>IF(DeBeek!AB14="", "", ROUND(DeBeek!AB14 / IF(AND(COUNT(DeBeek!$C14:$O14,DeBeek!$U14:AB14) &lt;= 3, ISNUMBER($C261)), $C261, $E261) * 10, 3))</f>
        <v/>
      </c>
      <c r="AC261" s="299" t="str">
        <f>IF(DeBeek!AC14="", "", ROUND(DeBeek!AC14 / IF(AND(COUNT(DeBeek!$C14:$O14,DeBeek!$U14:AC14) &lt;= 3, ISNUMBER($C261)), $C261, $E261) * 10, 3))</f>
        <v/>
      </c>
      <c r="AD261" s="299" t="str">
        <f>IF(DeBeek!AD14="", "", ROUND(DeBeek!AD14 / IF(AND(COUNT(DeBeek!$C14:$O14,DeBeek!$U14:AD14) &lt;= 3, ISNUMBER($C261)), $C261, $E261) * 10, 3))</f>
        <v/>
      </c>
      <c r="AE261" s="299" t="str">
        <f>IF(DeBeek!AE14="", "", ROUND(DeBeek!AE14 / IF(AND(COUNT(DeBeek!$C14:$O14,DeBeek!$U14:AE14) &lt;= 3, ISNUMBER($C261)), $C261, $E261) * 10, 3))</f>
        <v/>
      </c>
      <c r="AF261" s="299" t="str">
        <f>IF(DeBeek!AF14="", "", ROUND(DeBeek!AF14 / IF(AND(COUNT(DeBeek!$C14:$O14,DeBeek!$U14:AF14) &lt;= 3, ISNUMBER($C261)), $C261, $E261) * 10, 3))</f>
        <v/>
      </c>
      <c r="AG261" s="299" t="str">
        <f>IF(DeBeek!AG14="", "", ROUND(DeBeek!AG14 / IF(AND(COUNT(DeBeek!$C14:$O14,DeBeek!$U14:AG14) &lt;= 3, ISNUMBER($C261)), $C261, $E261) * 10, 3))</f>
        <v/>
      </c>
      <c r="AH261" s="388"/>
    </row>
    <row r="262" spans="1:34" ht="16.95" customHeight="1">
      <c r="A262" s="409" t="str">
        <f>IF(DeBeek!AM15=0, "", DeBeek!AM15)</f>
        <v/>
      </c>
      <c r="B262" s="304">
        <f>DeBeek!A15</f>
        <v>0</v>
      </c>
      <c r="C262" s="330" t="str">
        <f t="shared" si="26"/>
        <v/>
      </c>
      <c r="D262" s="304">
        <f>DeBeek!B15</f>
        <v>0</v>
      </c>
      <c r="E262" s="304">
        <f>DeBeek!T15</f>
        <v>0</v>
      </c>
      <c r="F262" s="297" t="str">
        <f>IF(DeBeek!AL15=0," ",SUM(H262:AG262))</f>
        <v xml:space="preserve"> </v>
      </c>
      <c r="G262" s="350"/>
      <c r="H262" s="299" t="str">
        <f>IF(DeBeek!C15="", "", ROUND(DeBeek!C15 / IF(AND(COUNT(DeBeek!$C15:C15) &lt;= 3, ISNUMBER($C262)), $C262, $D262) * 10, 3))</f>
        <v/>
      </c>
      <c r="I262" s="299" t="str">
        <f>IF(DeBeek!D15="", "", ROUND(DeBeek!D15 / IF(AND(COUNT(DeBeek!$C15:D15) &lt;= 3, ISNUMBER($C262)), $C262, $D262) * 10, 3))</f>
        <v/>
      </c>
      <c r="J262" s="299" t="str">
        <f>IF(DeBeek!E15="", "", ROUND(DeBeek!E15 / IF(AND(COUNT(DeBeek!$C15:E15) &lt;= 3, ISNUMBER($C262)), $C262, $D262) * 10, 3))</f>
        <v/>
      </c>
      <c r="K262" s="299" t="str">
        <f>IF(DeBeek!F15="", "", ROUND(DeBeek!F15 / IF(AND(COUNT(DeBeek!$C15:F15) &lt;= 3, ISNUMBER($C262)), $C262, $D262) * 10, 3))</f>
        <v/>
      </c>
      <c r="L262" s="299" t="str">
        <f>IF(DeBeek!G15="", "", ROUND(DeBeek!G15 / IF(AND(COUNT(DeBeek!$C15:G15) &lt;= 3, ISNUMBER($C262)), $C262, $D262) * 10, 3))</f>
        <v/>
      </c>
      <c r="M262" s="299" t="str">
        <f>IF(DeBeek!H15="", "", ROUND(DeBeek!H15 / IF(AND(COUNT(DeBeek!$C15:H15) &lt;= 3, ISNUMBER($C262)), $C262, $D262) * 10, 3))</f>
        <v/>
      </c>
      <c r="N262" s="299" t="str">
        <f>IF(DeBeek!I15="", "", ROUND(DeBeek!I15 / IF(AND(COUNT(DeBeek!$C15:I15) &lt;= 3, ISNUMBER($C262)), $C262, $D262) * 10, 3))</f>
        <v/>
      </c>
      <c r="O262" s="299" t="str">
        <f>IF(DeBeek!J15="", "", ROUND(DeBeek!J15 / IF(AND(COUNT(DeBeek!$C15:J15) &lt;= 3, ISNUMBER($C262)), $C262, $D262) * 10, 3))</f>
        <v/>
      </c>
      <c r="P262" s="299" t="str">
        <f>IF(DeBeek!K15="", "", ROUND(DeBeek!K15 / IF(AND(COUNT(DeBeek!$C15:K15) &lt;= 3, ISNUMBER($C262)), $C262, $D262) * 10, 3))</f>
        <v/>
      </c>
      <c r="Q262" s="299" t="str">
        <f>IF(DeBeek!L15="", "", ROUND(DeBeek!L15 / IF(AND(COUNT(DeBeek!$C15:L15) &lt;= 3, ISNUMBER($C262)), $C262, $D262) * 10, 3))</f>
        <v/>
      </c>
      <c r="R262" s="299" t="str">
        <f>IF(DeBeek!M15="", "", ROUND(DeBeek!M15 / IF(AND(COUNT(DeBeek!$C15:M15) &lt;= 3, ISNUMBER($C262)), $C262, $D262) * 10, 3))</f>
        <v/>
      </c>
      <c r="S262" s="299" t="str">
        <f>IF(DeBeek!N15="", "", ROUND(DeBeek!N15 / IF(AND(COUNT(DeBeek!$C15:N15) &lt;= 3, ISNUMBER($C262)), $C262, $D262) * 10, 3))</f>
        <v/>
      </c>
      <c r="T262" s="299" t="str">
        <f>IF(DeBeek!O15="", "", ROUND(DeBeek!O15 / IF(AND(COUNT(DeBeek!$C15:O15) &lt;= 3, ISNUMBER($C262)), $C262, $D262) * 10, 3))</f>
        <v/>
      </c>
      <c r="U262" s="299" t="str">
        <f>IF(DeBeek!U15="", "", ROUND(DeBeek!U15 / IF(AND(COUNT(DeBeek!$C15:$O15,DeBeek!$U15:U15) &lt;= 3, ISNUMBER($C262)), $C262, $E262) * 10, 3))</f>
        <v/>
      </c>
      <c r="V262" s="299" t="str">
        <f>IF(DeBeek!V15="", "", ROUND(DeBeek!V15 / IF(AND(COUNT(DeBeek!$C15:$O15,DeBeek!$U15:V15) &lt;= 3, ISNUMBER($C262)), $C262, $E262) * 10, 3))</f>
        <v/>
      </c>
      <c r="W262" s="299" t="str">
        <f>IF(DeBeek!W15="", "", ROUND(DeBeek!W15 / IF(AND(COUNT(DeBeek!$C15:$O15,DeBeek!$U15:W15) &lt;= 3, ISNUMBER($C262)), $C262, $E262) * 10, 3))</f>
        <v/>
      </c>
      <c r="X262" s="299" t="str">
        <f>IF(DeBeek!X15="", "", ROUND(DeBeek!X15 / IF(AND(COUNT(DeBeek!$C15:$O15,DeBeek!$U15:X15) &lt;= 3, ISNUMBER($C262)), $C262, $E262) * 10, 3))</f>
        <v/>
      </c>
      <c r="Y262" s="299" t="str">
        <f>IF(DeBeek!Y15="", "", ROUND(DeBeek!Y15 / IF(AND(COUNT(DeBeek!$C15:$O15,DeBeek!$U15:Y15) &lt;= 3, ISNUMBER($C262)), $C262, $E262) * 10, 3))</f>
        <v/>
      </c>
      <c r="Z262" s="299" t="str">
        <f>IF(DeBeek!Z15="", "", ROUND(DeBeek!Z15 / IF(AND(COUNT(DeBeek!$C15:$O15,DeBeek!$U15:Z15) &lt;= 3, ISNUMBER($C262)), $C262, $E262) * 10, 3))</f>
        <v/>
      </c>
      <c r="AA262" s="299" t="str">
        <f>IF(DeBeek!AA15="", "", ROUND(DeBeek!AA15 / IF(AND(COUNT(DeBeek!$C15:$O15,DeBeek!$U15:AA15) &lt;= 3, ISNUMBER($C262)), $C262, $E262) * 10, 3))</f>
        <v/>
      </c>
      <c r="AB262" s="299" t="str">
        <f>IF(DeBeek!AB15="", "", ROUND(DeBeek!AB15 / IF(AND(COUNT(DeBeek!$C15:$O15,DeBeek!$U15:AB15) &lt;= 3, ISNUMBER($C262)), $C262, $E262) * 10, 3))</f>
        <v/>
      </c>
      <c r="AC262" s="299" t="str">
        <f>IF(DeBeek!AC15="", "", ROUND(DeBeek!AC15 / IF(AND(COUNT(DeBeek!$C15:$O15,DeBeek!$U15:AC15) &lt;= 3, ISNUMBER($C262)), $C262, $E262) * 10, 3))</f>
        <v/>
      </c>
      <c r="AD262" s="299" t="str">
        <f>IF(DeBeek!AD15="", "", ROUND(DeBeek!AD15 / IF(AND(COUNT(DeBeek!$C15:$O15,DeBeek!$U15:AD15) &lt;= 3, ISNUMBER($C262)), $C262, $E262) * 10, 3))</f>
        <v/>
      </c>
      <c r="AE262" s="299" t="str">
        <f>IF(DeBeek!AE15="", "", ROUND(DeBeek!AE15 / IF(AND(COUNT(DeBeek!$C15:$O15,DeBeek!$U15:AE15) &lt;= 3, ISNUMBER($C262)), $C262, $E262) * 10, 3))</f>
        <v/>
      </c>
      <c r="AF262" s="299" t="str">
        <f>IF(DeBeek!AF15="", "", ROUND(DeBeek!AF15 / IF(AND(COUNT(DeBeek!$C15:$O15,DeBeek!$U15:AF15) &lt;= 3, ISNUMBER($C262)), $C262, $E262) * 10, 3))</f>
        <v/>
      </c>
      <c r="AG262" s="299" t="str">
        <f>IF(DeBeek!AG15="", "", ROUND(DeBeek!AG15 / IF(AND(COUNT(DeBeek!$C15:$O15,DeBeek!$U15:AG15) &lt;= 3, ISNUMBER($C262)), $C262, $E262) * 10, 3))</f>
        <v/>
      </c>
      <c r="AH262" s="388"/>
    </row>
    <row r="263" spans="1:34" ht="16.95" customHeight="1">
      <c r="A263" s="409" t="str">
        <f>IF(DeBeek!AM16=0, "", DeBeek!AM16)</f>
        <v/>
      </c>
      <c r="B263" s="304">
        <f>DeBeek!A16</f>
        <v>0</v>
      </c>
      <c r="C263" s="330" t="str">
        <f t="shared" si="26"/>
        <v/>
      </c>
      <c r="D263" s="304">
        <f>DeBeek!B16</f>
        <v>0</v>
      </c>
      <c r="E263" s="304">
        <f>DeBeek!T16</f>
        <v>0</v>
      </c>
      <c r="F263" s="297" t="str">
        <f>IF(DeBeek!AL16=0," ",SUM(H263:AG263))</f>
        <v xml:space="preserve"> </v>
      </c>
      <c r="G263" s="350"/>
      <c r="H263" s="299" t="str">
        <f>IF(DeBeek!C16="", "", ROUND(DeBeek!C16 / IF(AND(COUNT(DeBeek!$C16:C16) &lt;= 3, ISNUMBER($C263)), $C263, $D263) * 10, 3))</f>
        <v/>
      </c>
      <c r="I263" s="299" t="str">
        <f>IF(DeBeek!D16="", "", ROUND(DeBeek!D16 / IF(AND(COUNT(DeBeek!$C16:D16) &lt;= 3, ISNUMBER($C263)), $C263, $D263) * 10, 3))</f>
        <v/>
      </c>
      <c r="J263" s="299" t="str">
        <f>IF(DeBeek!E16="", "", ROUND(DeBeek!E16 / IF(AND(COUNT(DeBeek!$C16:E16) &lt;= 3, ISNUMBER($C263)), $C263, $D263) * 10, 3))</f>
        <v/>
      </c>
      <c r="K263" s="299" t="str">
        <f>IF(DeBeek!F16="", "", ROUND(DeBeek!F16 / IF(AND(COUNT(DeBeek!$C16:F16) &lt;= 3, ISNUMBER($C263)), $C263, $D263) * 10, 3))</f>
        <v/>
      </c>
      <c r="L263" s="299" t="str">
        <f>IF(DeBeek!G16="", "", ROUND(DeBeek!G16 / IF(AND(COUNT(DeBeek!$C16:G16) &lt;= 3, ISNUMBER($C263)), $C263, $D263) * 10, 3))</f>
        <v/>
      </c>
      <c r="M263" s="299" t="str">
        <f>IF(DeBeek!H16="", "", ROUND(DeBeek!H16 / IF(AND(COUNT(DeBeek!$C16:H16) &lt;= 3, ISNUMBER($C263)), $C263, $D263) * 10, 3))</f>
        <v/>
      </c>
      <c r="N263" s="299" t="str">
        <f>IF(DeBeek!I16="", "", ROUND(DeBeek!I16 / IF(AND(COUNT(DeBeek!$C16:I16) &lt;= 3, ISNUMBER($C263)), $C263, $D263) * 10, 3))</f>
        <v/>
      </c>
      <c r="O263" s="299" t="str">
        <f>IF(DeBeek!J16="", "", ROUND(DeBeek!J16 / IF(AND(COUNT(DeBeek!$C16:J16) &lt;= 3, ISNUMBER($C263)), $C263, $D263) * 10, 3))</f>
        <v/>
      </c>
      <c r="P263" s="299" t="str">
        <f>IF(DeBeek!K16="", "", ROUND(DeBeek!K16 / IF(AND(COUNT(DeBeek!$C16:K16) &lt;= 3, ISNUMBER($C263)), $C263, $D263) * 10, 3))</f>
        <v/>
      </c>
      <c r="Q263" s="299" t="str">
        <f>IF(DeBeek!L16="", "", ROUND(DeBeek!L16 / IF(AND(COUNT(DeBeek!$C16:L16) &lt;= 3, ISNUMBER($C263)), $C263, $D263) * 10, 3))</f>
        <v/>
      </c>
      <c r="R263" s="299" t="str">
        <f>IF(DeBeek!M16="", "", ROUND(DeBeek!M16 / IF(AND(COUNT(DeBeek!$C16:M16) &lt;= 3, ISNUMBER($C263)), $C263, $D263) * 10, 3))</f>
        <v/>
      </c>
      <c r="S263" s="299" t="str">
        <f>IF(DeBeek!N16="", "", ROUND(DeBeek!N16 / IF(AND(COUNT(DeBeek!$C16:N16) &lt;= 3, ISNUMBER($C263)), $C263, $D263) * 10, 3))</f>
        <v/>
      </c>
      <c r="T263" s="299" t="str">
        <f>IF(DeBeek!O16="", "", ROUND(DeBeek!O16 / IF(AND(COUNT(DeBeek!$C16:O16) &lt;= 3, ISNUMBER($C263)), $C263, $D263) * 10, 3))</f>
        <v/>
      </c>
      <c r="U263" s="299" t="str">
        <f>IF(DeBeek!U16="", "", ROUND(DeBeek!U16 / IF(AND(COUNT(DeBeek!$C16:$O16,DeBeek!$U16:U16) &lt;= 3, ISNUMBER($C263)), $C263, $E263) * 10, 3))</f>
        <v/>
      </c>
      <c r="V263" s="299" t="str">
        <f>IF(DeBeek!V16="", "", ROUND(DeBeek!V16 / IF(AND(COUNT(DeBeek!$C16:$O16,DeBeek!$U16:V16) &lt;= 3, ISNUMBER($C263)), $C263, $E263) * 10, 3))</f>
        <v/>
      </c>
      <c r="W263" s="299" t="str">
        <f>IF(DeBeek!W16="", "", ROUND(DeBeek!W16 / IF(AND(COUNT(DeBeek!$C16:$O16,DeBeek!$U16:W16) &lt;= 3, ISNUMBER($C263)), $C263, $E263) * 10, 3))</f>
        <v/>
      </c>
      <c r="X263" s="299" t="str">
        <f>IF(DeBeek!X16="", "", ROUND(DeBeek!X16 / IF(AND(COUNT(DeBeek!$C16:$O16,DeBeek!$U16:X16) &lt;= 3, ISNUMBER($C263)), $C263, $E263) * 10, 3))</f>
        <v/>
      </c>
      <c r="Y263" s="299" t="str">
        <f>IF(DeBeek!Y16="", "", ROUND(DeBeek!Y16 / IF(AND(COUNT(DeBeek!$C16:$O16,DeBeek!$U16:Y16) &lt;= 3, ISNUMBER($C263)), $C263, $E263) * 10, 3))</f>
        <v/>
      </c>
      <c r="Z263" s="299" t="str">
        <f>IF(DeBeek!Z16="", "", ROUND(DeBeek!Z16 / IF(AND(COUNT(DeBeek!$C16:$O16,DeBeek!$U16:Z16) &lt;= 3, ISNUMBER($C263)), $C263, $E263) * 10, 3))</f>
        <v/>
      </c>
      <c r="AA263" s="299" t="str">
        <f>IF(DeBeek!AA16="", "", ROUND(DeBeek!AA16 / IF(AND(COUNT(DeBeek!$C16:$O16,DeBeek!$U16:AA16) &lt;= 3, ISNUMBER($C263)), $C263, $E263) * 10, 3))</f>
        <v/>
      </c>
      <c r="AB263" s="299" t="str">
        <f>IF(DeBeek!AB16="", "", ROUND(DeBeek!AB16 / IF(AND(COUNT(DeBeek!$C16:$O16,DeBeek!$U16:AB16) &lt;= 3, ISNUMBER($C263)), $C263, $E263) * 10, 3))</f>
        <v/>
      </c>
      <c r="AC263" s="299" t="str">
        <f>IF(DeBeek!AC16="", "", ROUND(DeBeek!AC16 / IF(AND(COUNT(DeBeek!$C16:$O16,DeBeek!$U16:AC16) &lt;= 3, ISNUMBER($C263)), $C263, $E263) * 10, 3))</f>
        <v/>
      </c>
      <c r="AD263" s="299" t="str">
        <f>IF(DeBeek!AD16="", "", ROUND(DeBeek!AD16 / IF(AND(COUNT(DeBeek!$C16:$O16,DeBeek!$U16:AD16) &lt;= 3, ISNUMBER($C263)), $C263, $E263) * 10, 3))</f>
        <v/>
      </c>
      <c r="AE263" s="299" t="str">
        <f>IF(DeBeek!AE16="", "", ROUND(DeBeek!AE16 / IF(AND(COUNT(DeBeek!$C16:$O16,DeBeek!$U16:AE16) &lt;= 3, ISNUMBER($C263)), $C263, $E263) * 10, 3))</f>
        <v/>
      </c>
      <c r="AF263" s="299" t="str">
        <f>IF(DeBeek!AF16="", "", ROUND(DeBeek!AF16 / IF(AND(COUNT(DeBeek!$C16:$O16,DeBeek!$U16:AF16) &lt;= 3, ISNUMBER($C263)), $C263, $E263) * 10, 3))</f>
        <v/>
      </c>
      <c r="AG263" s="299" t="str">
        <f>IF(DeBeek!AG16="", "", ROUND(DeBeek!AG16 / IF(AND(COUNT(DeBeek!$C16:$O16,DeBeek!$U16:AG16) &lt;= 3, ISNUMBER($C263)), $C263, $E263) * 10, 3))</f>
        <v/>
      </c>
      <c r="AH263" s="388"/>
    </row>
    <row r="264" spans="1:34" ht="16.95" customHeight="1">
      <c r="A264" s="409" t="str">
        <f>IF(DeBeek!AM17=0, "", DeBeek!AM17)</f>
        <v/>
      </c>
      <c r="B264" s="304">
        <f>DeBeek!A17</f>
        <v>0</v>
      </c>
      <c r="C264" s="330" t="str">
        <f t="shared" si="26"/>
        <v/>
      </c>
      <c r="D264" s="304">
        <f>DeBeek!B17</f>
        <v>0</v>
      </c>
      <c r="E264" s="304">
        <f>DeBeek!T17</f>
        <v>0</v>
      </c>
      <c r="F264" s="297" t="str">
        <f>IF(DeBeek!AL17=0," ",SUM(H264:AG264))</f>
        <v xml:space="preserve"> </v>
      </c>
      <c r="G264" s="350"/>
      <c r="H264" s="299" t="str">
        <f>IF(DeBeek!C17="", "", ROUND(DeBeek!C17 / IF(AND(COUNT(DeBeek!$C17:C17) &lt;= 3, ISNUMBER($C264)), $C264, $D264) * 10, 3))</f>
        <v/>
      </c>
      <c r="I264" s="299" t="str">
        <f>IF(DeBeek!D17="", "", ROUND(DeBeek!D17 / IF(AND(COUNT(DeBeek!$C17:D17) &lt;= 3, ISNUMBER($C264)), $C264, $D264) * 10, 3))</f>
        <v/>
      </c>
      <c r="J264" s="299" t="str">
        <f>IF(DeBeek!E17="", "", ROUND(DeBeek!E17 / IF(AND(COUNT(DeBeek!$C17:E17) &lt;= 3, ISNUMBER($C264)), $C264, $D264) * 10, 3))</f>
        <v/>
      </c>
      <c r="K264" s="299" t="str">
        <f>IF(DeBeek!F17="", "", ROUND(DeBeek!F17 / IF(AND(COUNT(DeBeek!$C17:F17) &lt;= 3, ISNUMBER($C264)), $C264, $D264) * 10, 3))</f>
        <v/>
      </c>
      <c r="L264" s="299" t="str">
        <f>IF(DeBeek!G17="", "", ROUND(DeBeek!G17 / IF(AND(COUNT(DeBeek!$C17:G17) &lt;= 3, ISNUMBER($C264)), $C264, $D264) * 10, 3))</f>
        <v/>
      </c>
      <c r="M264" s="299" t="str">
        <f>IF(DeBeek!H17="", "", ROUND(DeBeek!H17 / IF(AND(COUNT(DeBeek!$C17:H17) &lt;= 3, ISNUMBER($C264)), $C264, $D264) * 10, 3))</f>
        <v/>
      </c>
      <c r="N264" s="299" t="str">
        <f>IF(DeBeek!I17="", "", ROUND(DeBeek!I17 / IF(AND(COUNT(DeBeek!$C17:I17) &lt;= 3, ISNUMBER($C264)), $C264, $D264) * 10, 3))</f>
        <v/>
      </c>
      <c r="O264" s="299" t="str">
        <f>IF(DeBeek!J17="", "", ROUND(DeBeek!J17 / IF(AND(COUNT(DeBeek!$C17:J17) &lt;= 3, ISNUMBER($C264)), $C264, $D264) * 10, 3))</f>
        <v/>
      </c>
      <c r="P264" s="299" t="str">
        <f>IF(DeBeek!K17="", "", ROUND(DeBeek!K17 / IF(AND(COUNT(DeBeek!$C17:K17) &lt;= 3, ISNUMBER($C264)), $C264, $D264) * 10, 3))</f>
        <v/>
      </c>
      <c r="Q264" s="299" t="str">
        <f>IF(DeBeek!L17="", "", ROUND(DeBeek!L17 / IF(AND(COUNT(DeBeek!$C17:L17) &lt;= 3, ISNUMBER($C264)), $C264, $D264) * 10, 3))</f>
        <v/>
      </c>
      <c r="R264" s="299" t="str">
        <f>IF(DeBeek!M17="", "", ROUND(DeBeek!M17 / IF(AND(COUNT(DeBeek!$C17:M17) &lt;= 3, ISNUMBER($C264)), $C264, $D264) * 10, 3))</f>
        <v/>
      </c>
      <c r="S264" s="299" t="str">
        <f>IF(DeBeek!N17="", "", ROUND(DeBeek!N17 / IF(AND(COUNT(DeBeek!$C17:N17) &lt;= 3, ISNUMBER($C264)), $C264, $D264) * 10, 3))</f>
        <v/>
      </c>
      <c r="T264" s="299" t="str">
        <f>IF(DeBeek!O17="", "", ROUND(DeBeek!O17 / IF(AND(COUNT(DeBeek!$C17:O17) &lt;= 3, ISNUMBER($C264)), $C264, $D264) * 10, 3))</f>
        <v/>
      </c>
      <c r="U264" s="299" t="str">
        <f>IF(DeBeek!U17="", "", ROUND(DeBeek!U17 / IF(AND(COUNT(DeBeek!$C17:$O17,DeBeek!$U17:U17) &lt;= 3, ISNUMBER($C264)), $C264, $E264) * 10, 3))</f>
        <v/>
      </c>
      <c r="V264" s="299" t="str">
        <f>IF(DeBeek!V17="", "", ROUND(DeBeek!V17 / IF(AND(COUNT(DeBeek!$C17:$O17,DeBeek!$U17:V17) &lt;= 3, ISNUMBER($C264)), $C264, $E264) * 10, 3))</f>
        <v/>
      </c>
      <c r="W264" s="299" t="str">
        <f>IF(DeBeek!W17="", "", ROUND(DeBeek!W17 / IF(AND(COUNT(DeBeek!$C17:$O17,DeBeek!$U17:W17) &lt;= 3, ISNUMBER($C264)), $C264, $E264) * 10, 3))</f>
        <v/>
      </c>
      <c r="X264" s="299" t="str">
        <f>IF(DeBeek!X17="", "", ROUND(DeBeek!X17 / IF(AND(COUNT(DeBeek!$C17:$O17,DeBeek!$U17:X17) &lt;= 3, ISNUMBER($C264)), $C264, $E264) * 10, 3))</f>
        <v/>
      </c>
      <c r="Y264" s="299" t="str">
        <f>IF(DeBeek!Y17="", "", ROUND(DeBeek!Y17 / IF(AND(COUNT(DeBeek!$C17:$O17,DeBeek!$U17:Y17) &lt;= 3, ISNUMBER($C264)), $C264, $E264) * 10, 3))</f>
        <v/>
      </c>
      <c r="Z264" s="299" t="str">
        <f>IF(DeBeek!Z17="", "", ROUND(DeBeek!Z17 / IF(AND(COUNT(DeBeek!$C17:$O17,DeBeek!$U17:Z17) &lt;= 3, ISNUMBER($C264)), $C264, $E264) * 10, 3))</f>
        <v/>
      </c>
      <c r="AA264" s="299" t="str">
        <f>IF(DeBeek!AA17="", "", ROUND(DeBeek!AA17 / IF(AND(COUNT(DeBeek!$C17:$O17,DeBeek!$U17:AA17) &lt;= 3, ISNUMBER($C264)), $C264, $E264) * 10, 3))</f>
        <v/>
      </c>
      <c r="AB264" s="299" t="str">
        <f>IF(DeBeek!AB17="", "", ROUND(DeBeek!AB17 / IF(AND(COUNT(DeBeek!$C17:$O17,DeBeek!$U17:AB17) &lt;= 3, ISNUMBER($C264)), $C264, $E264) * 10, 3))</f>
        <v/>
      </c>
      <c r="AC264" s="299" t="str">
        <f>IF(DeBeek!AC17="", "", ROUND(DeBeek!AC17 / IF(AND(COUNT(DeBeek!$C17:$O17,DeBeek!$U17:AC17) &lt;= 3, ISNUMBER($C264)), $C264, $E264) * 10, 3))</f>
        <v/>
      </c>
      <c r="AD264" s="299" t="str">
        <f>IF(DeBeek!AD17="", "", ROUND(DeBeek!AD17 / IF(AND(COUNT(DeBeek!$C17:$O17,DeBeek!$U17:AD17) &lt;= 3, ISNUMBER($C264)), $C264, $E264) * 10, 3))</f>
        <v/>
      </c>
      <c r="AE264" s="299" t="str">
        <f>IF(DeBeek!AE17="", "", ROUND(DeBeek!AE17 / IF(AND(COUNT(DeBeek!$C17:$O17,DeBeek!$U17:AE17) &lt;= 3, ISNUMBER($C264)), $C264, $E264) * 10, 3))</f>
        <v/>
      </c>
      <c r="AF264" s="299" t="str">
        <f>IF(DeBeek!AF17="", "", ROUND(DeBeek!AF17 / IF(AND(COUNT(DeBeek!$C17:$O17,DeBeek!$U17:AF17) &lt;= 3, ISNUMBER($C264)), $C264, $E264) * 10, 3))</f>
        <v/>
      </c>
      <c r="AG264" s="299" t="str">
        <f>IF(DeBeek!AG17="", "", ROUND(DeBeek!AG17 / IF(AND(COUNT(DeBeek!$C17:$O17,DeBeek!$U17:AG17) &lt;= 3, ISNUMBER($C264)), $C264, $E264) * 10, 3))</f>
        <v/>
      </c>
      <c r="AH264" s="388"/>
    </row>
    <row r="265" spans="1:34" ht="16.95" customHeight="1">
      <c r="A265" s="409" t="str">
        <f>IF(DeBeek!AM18=0, "", DeBeek!AM18)</f>
        <v/>
      </c>
      <c r="B265" s="304">
        <f>DeBeek!A18</f>
        <v>0</v>
      </c>
      <c r="C265" s="330" t="str">
        <f t="shared" si="26"/>
        <v/>
      </c>
      <c r="D265" s="304">
        <f>DeBeek!B18</f>
        <v>0</v>
      </c>
      <c r="E265" s="304">
        <f>DeBeek!T18</f>
        <v>0</v>
      </c>
      <c r="F265" s="297" t="str">
        <f>IF(DeBeek!AL18=0," ",SUM(H265:AG265))</f>
        <v xml:space="preserve"> </v>
      </c>
      <c r="G265" s="350"/>
      <c r="H265" s="299" t="str">
        <f>IF(DeBeek!C18="", "", ROUND(DeBeek!C18 / IF(AND(COUNT(DeBeek!$C18:C18) &lt;= 3, ISNUMBER($C265)), $C265, $D265) * 10, 3))</f>
        <v/>
      </c>
      <c r="I265" s="299" t="str">
        <f>IF(DeBeek!D18="", "", ROUND(DeBeek!D18 / IF(AND(COUNT(DeBeek!$C18:D18) &lt;= 3, ISNUMBER($C265)), $C265, $D265) * 10, 3))</f>
        <v/>
      </c>
      <c r="J265" s="299" t="str">
        <f>IF(DeBeek!E18="", "", ROUND(DeBeek!E18 / IF(AND(COUNT(DeBeek!$C18:E18) &lt;= 3, ISNUMBER($C265)), $C265, $D265) * 10, 3))</f>
        <v/>
      </c>
      <c r="K265" s="299" t="str">
        <f>IF(DeBeek!F18="", "", ROUND(DeBeek!F18 / IF(AND(COUNT(DeBeek!$C18:F18) &lt;= 3, ISNUMBER($C265)), $C265, $D265) * 10, 3))</f>
        <v/>
      </c>
      <c r="L265" s="299" t="str">
        <f>IF(DeBeek!G18="", "", ROUND(DeBeek!G18 / IF(AND(COUNT(DeBeek!$C18:G18) &lt;= 3, ISNUMBER($C265)), $C265, $D265) * 10, 3))</f>
        <v/>
      </c>
      <c r="M265" s="299" t="str">
        <f>IF(DeBeek!H18="", "", ROUND(DeBeek!H18 / IF(AND(COUNT(DeBeek!$C18:H18) &lt;= 3, ISNUMBER($C265)), $C265, $D265) * 10, 3))</f>
        <v/>
      </c>
      <c r="N265" s="299" t="str">
        <f>IF(DeBeek!I18="", "", ROUND(DeBeek!I18 / IF(AND(COUNT(DeBeek!$C18:I18) &lt;= 3, ISNUMBER($C265)), $C265, $D265) * 10, 3))</f>
        <v/>
      </c>
      <c r="O265" s="299" t="str">
        <f>IF(DeBeek!J18="", "", ROUND(DeBeek!J18 / IF(AND(COUNT(DeBeek!$C18:J18) &lt;= 3, ISNUMBER($C265)), $C265, $D265) * 10, 3))</f>
        <v/>
      </c>
      <c r="P265" s="299" t="str">
        <f>IF(DeBeek!K18="", "", ROUND(DeBeek!K18 / IF(AND(COUNT(DeBeek!$C18:K18) &lt;= 3, ISNUMBER($C265)), $C265, $D265) * 10, 3))</f>
        <v/>
      </c>
      <c r="Q265" s="299" t="str">
        <f>IF(DeBeek!L18="", "", ROUND(DeBeek!L18 / IF(AND(COUNT(DeBeek!$C18:L18) &lt;= 3, ISNUMBER($C265)), $C265, $D265) * 10, 3))</f>
        <v/>
      </c>
      <c r="R265" s="299" t="str">
        <f>IF(DeBeek!M18="", "", ROUND(DeBeek!M18 / IF(AND(COUNT(DeBeek!$C18:M18) &lt;= 3, ISNUMBER($C265)), $C265, $D265) * 10, 3))</f>
        <v/>
      </c>
      <c r="S265" s="299" t="str">
        <f>IF(DeBeek!N18="", "", ROUND(DeBeek!N18 / IF(AND(COUNT(DeBeek!$C18:N18) &lt;= 3, ISNUMBER($C265)), $C265, $D265) * 10, 3))</f>
        <v/>
      </c>
      <c r="T265" s="299" t="str">
        <f>IF(DeBeek!O18="", "", ROUND(DeBeek!O18 / IF(AND(COUNT(DeBeek!$C18:O18) &lt;= 3, ISNUMBER($C265)), $C265, $D265) * 10, 3))</f>
        <v/>
      </c>
      <c r="U265" s="299" t="str">
        <f>IF(DeBeek!U18="", "", ROUND(DeBeek!U18 / IF(AND(COUNT(DeBeek!$C18:$O18,DeBeek!$U18:U18) &lt;= 3, ISNUMBER($C265)), $C265, $E265) * 10, 3))</f>
        <v/>
      </c>
      <c r="V265" s="299" t="str">
        <f>IF(DeBeek!V18="", "", ROUND(DeBeek!V18 / IF(AND(COUNT(DeBeek!$C18:$O18,DeBeek!$U18:V18) &lt;= 3, ISNUMBER($C265)), $C265, $E265) * 10, 3))</f>
        <v/>
      </c>
      <c r="W265" s="299" t="str">
        <f>IF(DeBeek!W18="", "", ROUND(DeBeek!W18 / IF(AND(COUNT(DeBeek!$C18:$O18,DeBeek!$U18:W18) &lt;= 3, ISNUMBER($C265)), $C265, $E265) * 10, 3))</f>
        <v/>
      </c>
      <c r="X265" s="299" t="str">
        <f>IF(DeBeek!X18="", "", ROUND(DeBeek!X18 / IF(AND(COUNT(DeBeek!$C18:$O18,DeBeek!$U18:X18) &lt;= 3, ISNUMBER($C265)), $C265, $E265) * 10, 3))</f>
        <v/>
      </c>
      <c r="Y265" s="299" t="str">
        <f>IF(DeBeek!Y18="", "", ROUND(DeBeek!Y18 / IF(AND(COUNT(DeBeek!$C18:$O18,DeBeek!$U18:Y18) &lt;= 3, ISNUMBER($C265)), $C265, $E265) * 10, 3))</f>
        <v/>
      </c>
      <c r="Z265" s="299" t="str">
        <f>IF(DeBeek!Z18="", "", ROUND(DeBeek!Z18 / IF(AND(COUNT(DeBeek!$C18:$O18,DeBeek!$U18:Z18) &lt;= 3, ISNUMBER($C265)), $C265, $E265) * 10, 3))</f>
        <v/>
      </c>
      <c r="AA265" s="299" t="str">
        <f>IF(DeBeek!AA18="", "", ROUND(DeBeek!AA18 / IF(AND(COUNT(DeBeek!$C18:$O18,DeBeek!$U18:AA18) &lt;= 3, ISNUMBER($C265)), $C265, $E265) * 10, 3))</f>
        <v/>
      </c>
      <c r="AB265" s="299" t="str">
        <f>IF(DeBeek!AB18="", "", ROUND(DeBeek!AB18 / IF(AND(COUNT(DeBeek!$C18:$O18,DeBeek!$U18:AB18) &lt;= 3, ISNUMBER($C265)), $C265, $E265) * 10, 3))</f>
        <v/>
      </c>
      <c r="AC265" s="299" t="str">
        <f>IF(DeBeek!AC18="", "", ROUND(DeBeek!AC18 / IF(AND(COUNT(DeBeek!$C18:$O18,DeBeek!$U18:AC18) &lt;= 3, ISNUMBER($C265)), $C265, $E265) * 10, 3))</f>
        <v/>
      </c>
      <c r="AD265" s="299" t="str">
        <f>IF(DeBeek!AD18="", "", ROUND(DeBeek!AD18 / IF(AND(COUNT(DeBeek!$C18:$O18,DeBeek!$U18:AD18) &lt;= 3, ISNUMBER($C265)), $C265, $E265) * 10, 3))</f>
        <v/>
      </c>
      <c r="AE265" s="299" t="str">
        <f>IF(DeBeek!AE18="", "", ROUND(DeBeek!AE18 / IF(AND(COUNT(DeBeek!$C18:$O18,DeBeek!$U18:AE18) &lt;= 3, ISNUMBER($C265)), $C265, $E265) * 10, 3))</f>
        <v/>
      </c>
      <c r="AF265" s="299" t="str">
        <f>IF(DeBeek!AF18="", "", ROUND(DeBeek!AF18 / IF(AND(COUNT(DeBeek!$C18:$O18,DeBeek!$U18:AF18) &lt;= 3, ISNUMBER($C265)), $C265, $E265) * 10, 3))</f>
        <v/>
      </c>
      <c r="AG265" s="299" t="str">
        <f>IF(DeBeek!AG18="", "", ROUND(DeBeek!AG18 / IF(AND(COUNT(DeBeek!$C18:$O18,DeBeek!$U18:AG18) &lt;= 3, ISNUMBER($C265)), $C265, $E265) * 10, 3))</f>
        <v/>
      </c>
      <c r="AH265" s="388"/>
    </row>
    <row r="266" spans="1:34" ht="22.2" customHeight="1">
      <c r="A266" s="352"/>
      <c r="B266" s="329"/>
      <c r="C266" s="329"/>
      <c r="D266" s="329"/>
      <c r="E266" s="329"/>
      <c r="F266" s="406" t="str">
        <f>B250</f>
        <v>BC De BEEK</v>
      </c>
      <c r="G266" s="354"/>
      <c r="H266" s="311">
        <f t="shared" ref="H266:AH266" si="27">IF(SUM(H251:H265)=0, "", SUM(H251:H265))</f>
        <v>61.699999999999996</v>
      </c>
      <c r="I266" s="311">
        <f t="shared" si="27"/>
        <v>63.453000000000003</v>
      </c>
      <c r="J266" s="311">
        <f t="shared" si="27"/>
        <v>51.057000000000002</v>
      </c>
      <c r="K266" s="311">
        <f t="shared" si="27"/>
        <v>65.725000000000009</v>
      </c>
      <c r="L266" s="311">
        <f t="shared" si="27"/>
        <v>59.685000000000002</v>
      </c>
      <c r="M266" s="311">
        <f t="shared" si="27"/>
        <v>57.614999999999995</v>
      </c>
      <c r="N266" s="311">
        <f t="shared" si="27"/>
        <v>52.212999999999994</v>
      </c>
      <c r="O266" s="311">
        <f t="shared" si="27"/>
        <v>63.984999999999999</v>
      </c>
      <c r="P266" s="311" t="str">
        <f t="shared" si="27"/>
        <v/>
      </c>
      <c r="Q266" s="311" t="str">
        <f t="shared" si="27"/>
        <v/>
      </c>
      <c r="R266" s="311" t="str">
        <f t="shared" si="27"/>
        <v/>
      </c>
      <c r="S266" s="311" t="str">
        <f t="shared" si="27"/>
        <v/>
      </c>
      <c r="T266" s="311" t="str">
        <f t="shared" si="27"/>
        <v/>
      </c>
      <c r="U266" s="311" t="str">
        <f t="shared" si="27"/>
        <v/>
      </c>
      <c r="V266" s="311" t="str">
        <f t="shared" si="27"/>
        <v/>
      </c>
      <c r="W266" s="311" t="str">
        <f t="shared" si="27"/>
        <v/>
      </c>
      <c r="X266" s="311" t="str">
        <f t="shared" si="27"/>
        <v/>
      </c>
      <c r="Y266" s="311" t="str">
        <f t="shared" si="27"/>
        <v/>
      </c>
      <c r="Z266" s="311" t="str">
        <f t="shared" si="27"/>
        <v/>
      </c>
      <c r="AA266" s="311" t="str">
        <f t="shared" si="27"/>
        <v/>
      </c>
      <c r="AB266" s="311" t="str">
        <f t="shared" si="27"/>
        <v/>
      </c>
      <c r="AC266" s="311" t="str">
        <f t="shared" si="27"/>
        <v/>
      </c>
      <c r="AD266" s="311" t="str">
        <f t="shared" si="27"/>
        <v/>
      </c>
      <c r="AE266" s="311" t="str">
        <f t="shared" si="27"/>
        <v/>
      </c>
      <c r="AF266" s="311" t="str">
        <f t="shared" si="27"/>
        <v/>
      </c>
      <c r="AG266" s="311" t="str">
        <f t="shared" si="27"/>
        <v/>
      </c>
      <c r="AH266" s="410" t="str">
        <f t="shared" si="27"/>
        <v/>
      </c>
    </row>
    <row r="267" spans="1:34" s="187" customFormat="1" ht="15" customHeight="1">
      <c r="A267" s="355"/>
      <c r="B267" s="314">
        <f>ROWS(B251:B265)</f>
        <v>15</v>
      </c>
      <c r="C267" s="356"/>
      <c r="D267" s="356"/>
      <c r="E267" s="356"/>
      <c r="F267" s="316">
        <f>SUM(F251:F265)</f>
        <v>475.43299999999999</v>
      </c>
      <c r="G267" s="357" t="str">
        <f>B250</f>
        <v>BC De BEEK</v>
      </c>
      <c r="H267" s="318">
        <f>IF(SUM(H251:H265)=0, "", SUM(H251:H265))</f>
        <v>61.699999999999996</v>
      </c>
      <c r="I267" s="318">
        <f>IF(I266="", "", ROUND(SUM($H266:I266), 3))</f>
        <v>125.15300000000001</v>
      </c>
      <c r="J267" s="318">
        <f>IF(J266="", "", ROUND(SUM($H266:J266), 3))</f>
        <v>176.21</v>
      </c>
      <c r="K267" s="318">
        <f>IF(K266="", "", ROUND(SUM($H266:K266), 3))</f>
        <v>241.935</v>
      </c>
      <c r="L267" s="318">
        <f>IF(L266="", "", ROUND(SUM($H266:L266), 3))</f>
        <v>301.62</v>
      </c>
      <c r="M267" s="318">
        <f>IF(M266="", "", ROUND(SUM($H266:M266), 3))</f>
        <v>359.23500000000001</v>
      </c>
      <c r="N267" s="318">
        <f>IF(N266="", "", ROUND(SUM($H266:N266), 3))</f>
        <v>411.44799999999998</v>
      </c>
      <c r="O267" s="318">
        <f>IF(O266="", "", ROUND(SUM($H266:O266), 3))</f>
        <v>475.43299999999999</v>
      </c>
      <c r="P267" s="318" t="str">
        <f>IF(P266="", "", ROUND(SUM($H266:P266), 3))</f>
        <v/>
      </c>
      <c r="Q267" s="318" t="str">
        <f>IF(Q266="", "", ROUND(SUM($H266:Q266), 3))</f>
        <v/>
      </c>
      <c r="R267" s="318" t="str">
        <f>IF(R266="", "", ROUND(SUM($H266:R266), 3))</f>
        <v/>
      </c>
      <c r="S267" s="318" t="str">
        <f>IF(S266="", "", ROUND(SUM($H266:S266), 3))</f>
        <v/>
      </c>
      <c r="T267" s="318" t="str">
        <f>IF(T266="", "", ROUND(SUM($H266:T266), 3))</f>
        <v/>
      </c>
      <c r="U267" s="318" t="str">
        <f>IF(U266="", "", ROUND(SUM($H266:U266), 3))</f>
        <v/>
      </c>
      <c r="V267" s="318" t="str">
        <f>IF(V266="", "", ROUND(SUM($H266:V266), 3))</f>
        <v/>
      </c>
      <c r="W267" s="318" t="str">
        <f>IF(W266="", "", ROUND(SUM($H266:W266), 3))</f>
        <v/>
      </c>
      <c r="X267" s="318" t="str">
        <f>IF(X266="", "", ROUND(SUM($H266:X266), 3))</f>
        <v/>
      </c>
      <c r="Y267" s="318" t="str">
        <f>IF(Y266="", "", ROUND(SUM($H266:Y266), 3))</f>
        <v/>
      </c>
      <c r="Z267" s="318" t="str">
        <f>IF(Z266="", "", ROUND(SUM($H266:Z266), 3))</f>
        <v/>
      </c>
      <c r="AA267" s="318" t="str">
        <f>IF(AA266="", "", ROUND(SUM($H266:AA266), 3))</f>
        <v/>
      </c>
      <c r="AB267" s="318" t="str">
        <f>IF(AB266="", "", ROUND(SUM($H266:AB266), 3))</f>
        <v/>
      </c>
      <c r="AC267" s="318" t="str">
        <f>IF(AC266="", "", ROUND(SUM($H266:AC266), 3))</f>
        <v/>
      </c>
      <c r="AD267" s="318" t="str">
        <f>IF(AD266="", "", ROUND(SUM($H266:AD266), 3))</f>
        <v/>
      </c>
      <c r="AE267" s="318" t="str">
        <f>IF(AE266="", "", ROUND(SUM($H266:AE266), 3))</f>
        <v/>
      </c>
      <c r="AF267" s="318" t="str">
        <f>IF(AF266="", "", ROUND(SUM($H266:AF266), 3))</f>
        <v/>
      </c>
      <c r="AG267" s="318" t="str">
        <f>IF(AG266="", "", ROUND(SUM($H266:AG266), 3))</f>
        <v/>
      </c>
      <c r="AH267" s="344"/>
    </row>
    <row r="268" spans="1:34" ht="15" customHeight="1">
      <c r="H268" s="388"/>
      <c r="I268" s="388"/>
      <c r="J268" s="388"/>
      <c r="K268" s="388"/>
      <c r="L268" s="388"/>
      <c r="M268" s="388"/>
      <c r="N268" s="388"/>
      <c r="O268" s="388"/>
      <c r="P268" s="388"/>
      <c r="Q268" s="388"/>
      <c r="R268" s="388"/>
      <c r="S268" s="388"/>
      <c r="T268" s="388"/>
      <c r="U268" s="388"/>
      <c r="V268" s="388"/>
      <c r="W268" s="388"/>
      <c r="X268" s="388"/>
      <c r="Y268" s="388"/>
      <c r="Z268" s="388"/>
      <c r="AA268" s="388"/>
      <c r="AB268" s="388"/>
      <c r="AC268" s="388"/>
      <c r="AD268" s="388"/>
      <c r="AE268" s="388"/>
      <c r="AF268" s="388"/>
      <c r="AG268" s="388"/>
      <c r="AH268" s="388"/>
    </row>
    <row r="269" spans="1:34" ht="15" customHeight="1">
      <c r="H269" s="388"/>
      <c r="I269" s="388"/>
      <c r="J269" s="388"/>
      <c r="K269" s="388"/>
      <c r="L269" s="388"/>
      <c r="M269" s="388"/>
      <c r="N269" s="388"/>
      <c r="O269" s="388"/>
      <c r="P269" s="388"/>
      <c r="Q269" s="388"/>
      <c r="R269" s="388"/>
      <c r="S269" s="388"/>
      <c r="T269" s="388"/>
      <c r="U269" s="388"/>
      <c r="V269" s="388"/>
      <c r="W269" s="388"/>
      <c r="X269" s="388"/>
      <c r="Y269" s="388"/>
      <c r="Z269" s="388"/>
      <c r="AA269" s="388"/>
      <c r="AB269" s="388"/>
      <c r="AC269" s="388"/>
      <c r="AD269" s="388"/>
      <c r="AE269" s="388"/>
      <c r="AF269" s="388"/>
      <c r="AG269" s="388"/>
      <c r="AH269" s="388"/>
    </row>
    <row r="270" spans="1:34" ht="15" customHeight="1">
      <c r="H270" s="388"/>
      <c r="I270" s="388"/>
      <c r="J270" s="388"/>
      <c r="K270" s="388"/>
      <c r="L270" s="388"/>
      <c r="M270" s="388"/>
      <c r="N270" s="388"/>
      <c r="O270" s="388"/>
      <c r="P270" s="388"/>
      <c r="Q270" s="388"/>
      <c r="R270" s="388"/>
      <c r="S270" s="388"/>
      <c r="T270" s="388"/>
      <c r="U270" s="388"/>
      <c r="V270" s="388"/>
      <c r="W270" s="388"/>
      <c r="X270" s="388"/>
      <c r="Y270" s="388"/>
      <c r="Z270" s="388"/>
      <c r="AA270" s="388"/>
      <c r="AB270" s="388"/>
      <c r="AC270" s="388"/>
      <c r="AD270" s="388"/>
      <c r="AE270" s="388"/>
      <c r="AF270" s="388"/>
      <c r="AG270" s="388"/>
      <c r="AH270" s="388"/>
    </row>
    <row r="271" spans="1:34" ht="15" customHeight="1">
      <c r="H271" s="388"/>
      <c r="I271" s="388"/>
      <c r="J271" s="388"/>
      <c r="K271" s="388"/>
      <c r="L271" s="388"/>
      <c r="M271" s="388"/>
      <c r="N271" s="388"/>
      <c r="O271" s="388"/>
      <c r="P271" s="388"/>
      <c r="Q271" s="388"/>
      <c r="R271" s="388"/>
      <c r="S271" s="388"/>
      <c r="T271" s="388"/>
      <c r="U271" s="388"/>
      <c r="V271" s="388"/>
      <c r="W271" s="388"/>
      <c r="X271" s="388"/>
      <c r="Y271" s="388"/>
      <c r="Z271" s="388"/>
      <c r="AA271" s="388"/>
      <c r="AB271" s="388"/>
      <c r="AC271" s="388"/>
      <c r="AD271" s="388"/>
      <c r="AE271" s="388"/>
      <c r="AF271" s="388"/>
      <c r="AG271" s="388"/>
      <c r="AH271" s="388"/>
    </row>
    <row r="272" spans="1:34" ht="15" customHeight="1">
      <c r="H272" s="388"/>
      <c r="I272" s="388"/>
      <c r="J272" s="388"/>
      <c r="K272" s="388"/>
      <c r="L272" s="388"/>
      <c r="M272" s="388"/>
      <c r="N272" s="388"/>
      <c r="O272" s="388"/>
      <c r="P272" s="388"/>
      <c r="Q272" s="388"/>
      <c r="R272" s="388"/>
      <c r="S272" s="388"/>
      <c r="T272" s="388"/>
      <c r="U272" s="388"/>
      <c r="V272" s="388"/>
      <c r="W272" s="388"/>
      <c r="X272" s="388"/>
      <c r="Y272" s="388"/>
      <c r="Z272" s="388"/>
      <c r="AA272" s="388"/>
      <c r="AB272" s="388"/>
      <c r="AC272" s="388"/>
      <c r="AD272" s="388"/>
      <c r="AE272" s="388"/>
      <c r="AF272" s="388"/>
      <c r="AG272" s="388"/>
      <c r="AH272" s="388"/>
    </row>
    <row r="273" spans="8:34" ht="15" customHeight="1">
      <c r="H273" s="388"/>
      <c r="I273" s="388"/>
      <c r="J273" s="388"/>
      <c r="K273" s="388"/>
      <c r="L273" s="388"/>
      <c r="M273" s="388"/>
      <c r="N273" s="388"/>
      <c r="O273" s="388"/>
      <c r="P273" s="388"/>
      <c r="Q273" s="388"/>
      <c r="R273" s="388"/>
      <c r="S273" s="388"/>
      <c r="T273" s="388"/>
      <c r="U273" s="388"/>
      <c r="V273" s="388"/>
      <c r="W273" s="388"/>
      <c r="X273" s="388"/>
      <c r="Y273" s="388"/>
      <c r="Z273" s="388"/>
      <c r="AA273" s="388"/>
      <c r="AB273" s="388"/>
      <c r="AC273" s="388"/>
      <c r="AD273" s="388"/>
      <c r="AE273" s="388"/>
      <c r="AF273" s="388"/>
      <c r="AG273" s="388"/>
      <c r="AH273" s="388"/>
    </row>
    <row r="274" spans="8:34" ht="15" customHeight="1">
      <c r="H274" s="388"/>
      <c r="I274" s="388"/>
      <c r="J274" s="388"/>
      <c r="K274" s="388"/>
      <c r="L274" s="388"/>
      <c r="M274" s="388"/>
      <c r="N274" s="388"/>
      <c r="O274" s="388"/>
      <c r="P274" s="388"/>
      <c r="Q274" s="388"/>
      <c r="R274" s="388"/>
      <c r="S274" s="388"/>
      <c r="T274" s="388"/>
      <c r="U274" s="388"/>
      <c r="V274" s="388"/>
      <c r="W274" s="388"/>
      <c r="X274" s="388"/>
      <c r="Y274" s="388"/>
      <c r="Z274" s="388"/>
      <c r="AA274" s="388"/>
      <c r="AB274" s="388"/>
      <c r="AC274" s="388"/>
      <c r="AD274" s="388"/>
      <c r="AE274" s="388"/>
      <c r="AF274" s="388"/>
      <c r="AG274" s="388"/>
      <c r="AH274" s="388"/>
    </row>
    <row r="275" spans="8:34" ht="15" customHeight="1">
      <c r="H275" s="388"/>
      <c r="I275" s="388"/>
      <c r="J275" s="388"/>
      <c r="K275" s="388"/>
      <c r="L275" s="388"/>
      <c r="M275" s="388"/>
      <c r="N275" s="388"/>
      <c r="O275" s="388"/>
      <c r="P275" s="388"/>
      <c r="Q275" s="388"/>
      <c r="R275" s="388"/>
      <c r="S275" s="388"/>
      <c r="T275" s="388"/>
      <c r="U275" s="388"/>
      <c r="V275" s="388"/>
      <c r="W275" s="388"/>
      <c r="X275" s="388"/>
      <c r="Y275" s="388"/>
      <c r="Z275" s="388"/>
      <c r="AA275" s="388"/>
      <c r="AB275" s="388"/>
      <c r="AC275" s="388"/>
      <c r="AD275" s="388"/>
      <c r="AE275" s="388"/>
      <c r="AF275" s="388"/>
      <c r="AG275" s="388"/>
      <c r="AH275" s="388"/>
    </row>
    <row r="276" spans="8:34" ht="15" customHeight="1">
      <c r="H276" s="388"/>
      <c r="I276" s="388"/>
      <c r="J276" s="388"/>
      <c r="K276" s="388"/>
      <c r="L276" s="388"/>
      <c r="M276" s="388"/>
      <c r="N276" s="388"/>
      <c r="O276" s="388"/>
      <c r="P276" s="388"/>
      <c r="Q276" s="388"/>
      <c r="R276" s="388"/>
      <c r="S276" s="388"/>
      <c r="T276" s="388"/>
      <c r="U276" s="388"/>
      <c r="V276" s="388"/>
      <c r="W276" s="388"/>
      <c r="X276" s="388"/>
      <c r="Y276" s="388"/>
      <c r="Z276" s="388"/>
      <c r="AA276" s="388"/>
      <c r="AB276" s="388"/>
      <c r="AC276" s="388"/>
      <c r="AD276" s="388"/>
      <c r="AE276" s="388"/>
      <c r="AF276" s="388"/>
      <c r="AG276" s="388"/>
      <c r="AH276" s="388"/>
    </row>
    <row r="277" spans="8:34" ht="15" customHeight="1">
      <c r="H277" s="388"/>
      <c r="I277" s="388"/>
      <c r="J277" s="388"/>
      <c r="K277" s="388"/>
      <c r="L277" s="388"/>
      <c r="M277" s="388"/>
      <c r="N277" s="388"/>
      <c r="O277" s="388"/>
      <c r="P277" s="388"/>
      <c r="Q277" s="388"/>
      <c r="R277" s="388"/>
      <c r="S277" s="388"/>
      <c r="T277" s="388"/>
      <c r="U277" s="388"/>
      <c r="V277" s="388"/>
      <c r="W277" s="388"/>
      <c r="X277" s="388"/>
      <c r="Y277" s="388"/>
      <c r="Z277" s="388"/>
      <c r="AA277" s="388"/>
      <c r="AB277" s="388"/>
      <c r="AC277" s="388"/>
      <c r="AD277" s="388"/>
      <c r="AE277" s="388"/>
      <c r="AF277" s="388"/>
      <c r="AG277" s="388"/>
      <c r="AH277" s="388"/>
    </row>
    <row r="278" spans="8:34" ht="15" customHeight="1">
      <c r="H278" s="388"/>
      <c r="I278" s="388"/>
      <c r="J278" s="388"/>
      <c r="K278" s="388"/>
      <c r="L278" s="388"/>
      <c r="M278" s="388"/>
      <c r="N278" s="388"/>
      <c r="O278" s="388"/>
      <c r="P278" s="388"/>
      <c r="Q278" s="388"/>
      <c r="R278" s="388"/>
      <c r="S278" s="388"/>
      <c r="T278" s="388"/>
      <c r="U278" s="388"/>
      <c r="V278" s="388"/>
      <c r="W278" s="388"/>
      <c r="X278" s="388"/>
      <c r="Y278" s="388"/>
      <c r="Z278" s="388"/>
      <c r="AA278" s="388"/>
      <c r="AB278" s="388"/>
      <c r="AC278" s="388"/>
      <c r="AD278" s="388"/>
      <c r="AE278" s="388"/>
      <c r="AF278" s="388"/>
      <c r="AG278" s="388"/>
      <c r="AH278" s="388"/>
    </row>
    <row r="279" spans="8:34" ht="15" customHeight="1">
      <c r="H279" s="388"/>
      <c r="I279" s="388"/>
      <c r="J279" s="388"/>
      <c r="K279" s="388"/>
      <c r="L279" s="388"/>
      <c r="M279" s="388"/>
      <c r="N279" s="388"/>
      <c r="O279" s="388"/>
      <c r="P279" s="388"/>
      <c r="Q279" s="388"/>
      <c r="R279" s="388"/>
      <c r="S279" s="388"/>
      <c r="T279" s="388"/>
      <c r="U279" s="388"/>
      <c r="V279" s="388"/>
      <c r="W279" s="388"/>
      <c r="X279" s="388"/>
      <c r="Y279" s="388"/>
      <c r="Z279" s="388"/>
      <c r="AA279" s="388"/>
      <c r="AB279" s="388"/>
      <c r="AC279" s="388"/>
      <c r="AD279" s="388"/>
      <c r="AE279" s="388"/>
      <c r="AF279" s="388"/>
      <c r="AG279" s="388"/>
      <c r="AH279" s="388"/>
    </row>
    <row r="280" spans="8:34" ht="15" customHeight="1">
      <c r="H280" s="388"/>
      <c r="I280" s="388"/>
      <c r="J280" s="388"/>
      <c r="K280" s="388"/>
      <c r="L280" s="388"/>
      <c r="M280" s="388"/>
      <c r="N280" s="388"/>
      <c r="O280" s="388"/>
      <c r="P280" s="388"/>
      <c r="Q280" s="388"/>
      <c r="R280" s="388"/>
      <c r="S280" s="388"/>
      <c r="T280" s="388"/>
      <c r="U280" s="388"/>
      <c r="V280" s="388"/>
      <c r="W280" s="388"/>
      <c r="X280" s="388"/>
      <c r="Y280" s="388"/>
      <c r="Z280" s="388"/>
      <c r="AA280" s="388"/>
      <c r="AB280" s="388"/>
      <c r="AC280" s="388"/>
      <c r="AD280" s="388"/>
      <c r="AE280" s="388"/>
      <c r="AF280" s="388"/>
      <c r="AG280" s="388"/>
      <c r="AH280" s="388"/>
    </row>
    <row r="281" spans="8:34" ht="15" customHeight="1">
      <c r="H281" s="388"/>
      <c r="I281" s="388"/>
      <c r="J281" s="388"/>
      <c r="K281" s="388"/>
      <c r="L281" s="388"/>
      <c r="M281" s="388"/>
      <c r="N281" s="388"/>
      <c r="O281" s="388"/>
      <c r="P281" s="388"/>
      <c r="Q281" s="388"/>
      <c r="R281" s="388"/>
      <c r="S281" s="388"/>
      <c r="T281" s="388"/>
      <c r="U281" s="388"/>
      <c r="V281" s="388"/>
      <c r="W281" s="388"/>
      <c r="X281" s="388"/>
      <c r="Y281" s="388"/>
      <c r="Z281" s="388"/>
      <c r="AA281" s="388"/>
      <c r="AB281" s="388"/>
      <c r="AC281" s="388"/>
      <c r="AD281" s="388"/>
      <c r="AE281" s="388"/>
      <c r="AF281" s="388"/>
      <c r="AG281" s="388"/>
      <c r="AH281" s="388"/>
    </row>
    <row r="282" spans="8:34" ht="15" customHeight="1">
      <c r="H282" s="388"/>
      <c r="I282" s="388"/>
      <c r="J282" s="388"/>
      <c r="K282" s="388"/>
      <c r="L282" s="388"/>
      <c r="M282" s="388"/>
      <c r="N282" s="388"/>
      <c r="O282" s="388"/>
      <c r="P282" s="388"/>
      <c r="Q282" s="388"/>
      <c r="R282" s="388"/>
      <c r="S282" s="388"/>
      <c r="T282" s="388"/>
      <c r="U282" s="388"/>
      <c r="V282" s="388"/>
      <c r="W282" s="388"/>
      <c r="X282" s="388"/>
      <c r="Y282" s="388"/>
      <c r="Z282" s="388"/>
      <c r="AA282" s="388"/>
      <c r="AB282" s="388"/>
      <c r="AC282" s="388"/>
      <c r="AD282" s="388"/>
      <c r="AE282" s="388"/>
      <c r="AF282" s="388"/>
      <c r="AG282" s="388"/>
      <c r="AH282" s="388"/>
    </row>
  </sheetData>
  <sheetProtection algorithmName="SHA-512" hashValue="YZnAuakBb4zd6hP4I15iNbYajT76h0XmB1BjbXkP/Rf74e64YIcST35VgphtQbmvFSPddi+rlqcinf0JYYZZ6g==" saltValue="5e30ySIDPBZaB8X8/X9quA==" spinCount="100000" sheet="1" objects="1" scenarios="1"/>
  <conditionalFormatting sqref="B227">
    <cfRule type="cellIs" dxfId="180" priority="24" operator="equal">
      <formula>0</formula>
    </cfRule>
  </conditionalFormatting>
  <conditionalFormatting sqref="B261:B265">
    <cfRule type="cellIs" dxfId="179" priority="10" operator="equal">
      <formula>0</formula>
    </cfRule>
  </conditionalFormatting>
  <conditionalFormatting sqref="B15:E18">
    <cfRule type="cellIs" dxfId="178" priority="90" operator="equal">
      <formula>0</formula>
    </cfRule>
  </conditionalFormatting>
  <conditionalFormatting sqref="B37:E37">
    <cfRule type="cellIs" dxfId="177" priority="6" operator="equal">
      <formula>0</formula>
    </cfRule>
  </conditionalFormatting>
  <conditionalFormatting sqref="B53:E56">
    <cfRule type="cellIs" dxfId="176" priority="7" operator="equal">
      <formula>0</formula>
    </cfRule>
  </conditionalFormatting>
  <conditionalFormatting sqref="B73:E75">
    <cfRule type="cellIs" dxfId="175" priority="5" operator="equal">
      <formula>0</formula>
    </cfRule>
  </conditionalFormatting>
  <conditionalFormatting sqref="B88:E94">
    <cfRule type="cellIs" dxfId="174" priority="4" operator="equal">
      <formula>0</formula>
    </cfRule>
  </conditionalFormatting>
  <conditionalFormatting sqref="B109:E113">
    <cfRule type="cellIs" dxfId="173" priority="41" operator="equal">
      <formula>0</formula>
    </cfRule>
  </conditionalFormatting>
  <conditionalFormatting sqref="B132:E132">
    <cfRule type="cellIs" dxfId="172" priority="40" operator="equal">
      <formula>0</formula>
    </cfRule>
  </conditionalFormatting>
  <conditionalFormatting sqref="B148:E151">
    <cfRule type="cellIs" dxfId="171" priority="3" operator="equal">
      <formula>0</formula>
    </cfRule>
  </conditionalFormatting>
  <conditionalFormatting sqref="B165:E170">
    <cfRule type="cellIs" dxfId="170" priority="35" operator="equal">
      <formula>0</formula>
    </cfRule>
  </conditionalFormatting>
  <conditionalFormatting sqref="B186:E189">
    <cfRule type="cellIs" dxfId="169" priority="32" operator="equal">
      <formula>0</formula>
    </cfRule>
  </conditionalFormatting>
  <conditionalFormatting sqref="B204:E208">
    <cfRule type="cellIs" dxfId="168" priority="2" operator="equal">
      <formula>0</formula>
    </cfRule>
  </conditionalFormatting>
  <conditionalFormatting sqref="B226:E226">
    <cfRule type="cellIs" dxfId="167" priority="1" operator="equal">
      <formula>0</formula>
    </cfRule>
  </conditionalFormatting>
  <conditionalFormatting sqref="B243:E246">
    <cfRule type="cellIs" dxfId="166" priority="17" operator="equal">
      <formula>0</formula>
    </cfRule>
  </conditionalFormatting>
  <conditionalFormatting sqref="D227:E227">
    <cfRule type="cellIs" dxfId="165" priority="23" operator="equal">
      <formula>0</formula>
    </cfRule>
  </conditionalFormatting>
  <conditionalFormatting sqref="D261:E265">
    <cfRule type="cellIs" dxfId="164" priority="9" operator="equal">
      <formula>0</formula>
    </cfRule>
  </conditionalFormatting>
  <conditionalFormatting sqref="H4:AG19">
    <cfRule type="cellIs" dxfId="163" priority="79" operator="equal">
      <formula>0</formula>
    </cfRule>
  </conditionalFormatting>
  <conditionalFormatting sqref="H23:AG38">
    <cfRule type="cellIs" dxfId="162" priority="53" operator="equal">
      <formula>0</formula>
    </cfRule>
  </conditionalFormatting>
  <conditionalFormatting sqref="H42:AG57">
    <cfRule type="cellIs" dxfId="161" priority="50" operator="equal">
      <formula>0</formula>
    </cfRule>
  </conditionalFormatting>
  <conditionalFormatting sqref="H61:AG76">
    <cfRule type="cellIs" dxfId="160" priority="46" operator="equal">
      <formula>0</formula>
    </cfRule>
  </conditionalFormatting>
  <conditionalFormatting sqref="H80:AG95">
    <cfRule type="cellIs" dxfId="159" priority="48" operator="equal">
      <formula>0</formula>
    </cfRule>
  </conditionalFormatting>
  <conditionalFormatting sqref="H99:AG114">
    <cfRule type="cellIs" dxfId="158" priority="47" operator="equal">
      <formula>0</formula>
    </cfRule>
  </conditionalFormatting>
  <conditionalFormatting sqref="H118:AG133">
    <cfRule type="cellIs" dxfId="157" priority="42" operator="equal">
      <formula>0</formula>
    </cfRule>
  </conditionalFormatting>
  <conditionalFormatting sqref="H137:AG152">
    <cfRule type="cellIs" dxfId="156" priority="37" operator="equal">
      <formula>0</formula>
    </cfRule>
  </conditionalFormatting>
  <conditionalFormatting sqref="H156:AG171">
    <cfRule type="cellIs" dxfId="155" priority="36" operator="equal">
      <formula>0</formula>
    </cfRule>
  </conditionalFormatting>
  <conditionalFormatting sqref="H175:AG190">
    <cfRule type="cellIs" dxfId="154" priority="31" operator="equal">
      <formula>0</formula>
    </cfRule>
  </conditionalFormatting>
  <conditionalFormatting sqref="H194:AG209">
    <cfRule type="cellIs" dxfId="153" priority="25" operator="equal">
      <formula>0</formula>
    </cfRule>
  </conditionalFormatting>
  <conditionalFormatting sqref="H213:AG228">
    <cfRule type="cellIs" dxfId="152" priority="20" operator="equal">
      <formula>0</formula>
    </cfRule>
  </conditionalFormatting>
  <conditionalFormatting sqref="H232:AG247">
    <cfRule type="cellIs" dxfId="151" priority="13" operator="equal">
      <formula>0</formula>
    </cfRule>
  </conditionalFormatting>
  <conditionalFormatting sqref="H251:AG265">
    <cfRule type="cellIs" dxfId="150" priority="12" operator="equal">
      <formula>0</formula>
    </cfRule>
  </conditionalFormatting>
  <conditionalFormatting sqref="H211:AH211 AH212:AH229 H230:AH230">
    <cfRule type="cellIs" dxfId="149" priority="125" operator="equal">
      <formula>0</formula>
    </cfRule>
  </conditionalFormatting>
  <conditionalFormatting sqref="H266:AH266">
    <cfRule type="cellIs" dxfId="148" priority="11" operator="equal">
      <formula>0</formula>
    </cfRule>
  </conditionalFormatting>
  <conditionalFormatting sqref="AH156:AH161 AH163:AH172 H173:AH173">
    <cfRule type="cellIs" dxfId="147" priority="102" operator="equal">
      <formula>0</formula>
    </cfRule>
  </conditionalFormatting>
  <conditionalFormatting sqref="AH174:AH191 H192:AH192 AH193:AH210 AH231:AH248 H249:AH249 AH250:AH265 AH267 H268:AH282">
    <cfRule type="cellIs" dxfId="146" priority="117" operator="equal">
      <formula>0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6"/>
  <dimension ref="A1:J225"/>
  <sheetViews>
    <sheetView showGridLines="0" showRowColHeaders="0" zoomScale="115" zoomScaleNormal="115" workbookViewId="0">
      <selection activeCell="E3" sqref="E3"/>
    </sheetView>
  </sheetViews>
  <sheetFormatPr defaultColWidth="8.88671875" defaultRowHeight="15.6"/>
  <cols>
    <col min="1" max="1" width="32.77734375" style="416" customWidth="1"/>
    <col min="2" max="2" width="19.5546875" style="276" customWidth="1"/>
    <col min="3" max="3" width="20" style="276" customWidth="1"/>
    <col min="4" max="5" width="12.6640625" style="141" customWidth="1"/>
    <col min="6" max="16384" width="8.88671875" style="141"/>
  </cols>
  <sheetData>
    <row r="1" spans="1:5" ht="25.2" customHeight="1">
      <c r="A1" s="461" t="s">
        <v>336</v>
      </c>
      <c r="B1" s="461"/>
      <c r="C1" s="461"/>
      <c r="D1" s="461"/>
      <c r="E1" s="414" t="s">
        <v>363</v>
      </c>
    </row>
    <row r="2" spans="1:5" ht="21" customHeight="1">
      <c r="A2" s="462" t="s">
        <v>295</v>
      </c>
      <c r="B2" s="462"/>
      <c r="C2" s="462"/>
      <c r="D2" s="462"/>
      <c r="E2" s="443">
        <v>46310</v>
      </c>
    </row>
    <row r="3" spans="1:5" s="329" customFormat="1" ht="25.2" customHeight="1">
      <c r="A3" s="416"/>
      <c r="B3" s="417" t="s">
        <v>335</v>
      </c>
      <c r="C3" s="352"/>
    </row>
    <row r="4" spans="1:5" s="420" customFormat="1">
      <c r="A4" s="418" t="s">
        <v>35</v>
      </c>
      <c r="B4" s="413" t="s">
        <v>36</v>
      </c>
      <c r="C4" s="413" t="s">
        <v>37</v>
      </c>
      <c r="D4" s="419" t="s">
        <v>3</v>
      </c>
      <c r="E4" s="419" t="s">
        <v>3</v>
      </c>
    </row>
    <row r="5" spans="1:5" s="329" customFormat="1" ht="7.95" customHeight="1">
      <c r="A5" s="416"/>
      <c r="B5" s="352"/>
      <c r="C5" s="352"/>
    </row>
    <row r="6" spans="1:5" s="329" customFormat="1" ht="15">
      <c r="A6" s="416">
        <v>46230</v>
      </c>
      <c r="B6" s="352" t="s">
        <v>14</v>
      </c>
      <c r="C6" s="352" t="s">
        <v>13</v>
      </c>
      <c r="D6" s="421">
        <f>VLOOKUP(B6,Punten!$F$3:$AG$267,3,0)</f>
        <v>61.101999999999997</v>
      </c>
      <c r="E6" s="421">
        <f>VLOOKUP(C6,Punten!$F$3:$AG$267,3,0)</f>
        <v>51.613</v>
      </c>
    </row>
    <row r="7" spans="1:5" s="329" customFormat="1" ht="15">
      <c r="A7" s="422">
        <v>46231</v>
      </c>
      <c r="B7" s="423" t="s">
        <v>8</v>
      </c>
      <c r="C7" s="424" t="s">
        <v>12</v>
      </c>
      <c r="D7" s="421">
        <f>VLOOKUP(B7,Punten!$F$3:$AG$267,3,0)</f>
        <v>59.726000000000006</v>
      </c>
      <c r="E7" s="421">
        <f>VLOOKUP(C7,Punten!$F$3:$AG$267,3,0)</f>
        <v>73.872</v>
      </c>
    </row>
    <row r="8" spans="1:5" s="329" customFormat="1" ht="15">
      <c r="A8" s="416">
        <v>46231</v>
      </c>
      <c r="B8" s="352" t="s">
        <v>241</v>
      </c>
      <c r="C8" s="352" t="s">
        <v>16</v>
      </c>
      <c r="D8" s="421">
        <f>VLOOKUP(B8,Punten!$F$3:$AG$267,3,0)</f>
        <v>61.699999999999996</v>
      </c>
      <c r="E8" s="421">
        <f>VLOOKUP(C8,Punten!$F$3:$AG$267,3,0)</f>
        <v>51.913000000000004</v>
      </c>
    </row>
    <row r="9" spans="1:5" s="329" customFormat="1" ht="15">
      <c r="A9" s="416">
        <v>46231</v>
      </c>
      <c r="B9" s="352" t="s">
        <v>11</v>
      </c>
      <c r="C9" s="352" t="s">
        <v>9</v>
      </c>
      <c r="D9" s="421">
        <f>VLOOKUP(B9,Punten!$F$3:$AG$267,3,0)</f>
        <v>47.256</v>
      </c>
      <c r="E9" s="421">
        <f>VLOOKUP(C9,Punten!$F$3:$AG$267,3,0)</f>
        <v>48.713000000000008</v>
      </c>
    </row>
    <row r="10" spans="1:5" s="329" customFormat="1" ht="15">
      <c r="A10" s="416">
        <v>46232</v>
      </c>
      <c r="B10" s="352" t="s">
        <v>6</v>
      </c>
      <c r="C10" s="352" t="s">
        <v>15</v>
      </c>
      <c r="D10" s="421">
        <f>VLOOKUP(B10,Punten!$F$3:$AG$267,3,0)</f>
        <v>54.222000000000001</v>
      </c>
      <c r="E10" s="421">
        <f>VLOOKUP(C10,Punten!$F$3:$AG$267,3,0)</f>
        <v>57.183999999999997</v>
      </c>
    </row>
    <row r="11" spans="1:5" s="329" customFormat="1" ht="15">
      <c r="A11" s="425">
        <v>46232</v>
      </c>
      <c r="B11" s="352" t="s">
        <v>5</v>
      </c>
      <c r="C11" s="352" t="s">
        <v>7</v>
      </c>
      <c r="D11" s="421">
        <f>VLOOKUP(B11,Punten!$F$3:$AG$267,3,0)</f>
        <v>46.99</v>
      </c>
      <c r="E11" s="421">
        <f>VLOOKUP(C11,Punten!$F$3:$AG$267,3,0)</f>
        <v>53.399000000000001</v>
      </c>
    </row>
    <row r="12" spans="1:5" s="329" customFormat="1" ht="15">
      <c r="A12" s="416">
        <v>46233</v>
      </c>
      <c r="B12" s="352" t="s">
        <v>10</v>
      </c>
      <c r="C12" s="426" t="s">
        <v>240</v>
      </c>
      <c r="D12" s="421">
        <f>VLOOKUP(B12,Punten!$F$3:$AG$267,3,0)</f>
        <v>61.003999999999991</v>
      </c>
      <c r="E12" s="421">
        <f>VLOOKUP(C12,Punten!$F$3:$AG$267,3,0)</f>
        <v>63.39</v>
      </c>
    </row>
    <row r="13" spans="1:5" s="329" customFormat="1" ht="15">
      <c r="A13" s="416"/>
      <c r="B13" s="352"/>
      <c r="C13" s="352"/>
      <c r="D13" s="421"/>
      <c r="E13" s="334"/>
    </row>
    <row r="14" spans="1:5" s="329" customFormat="1" ht="15">
      <c r="A14" s="416">
        <v>46237</v>
      </c>
      <c r="B14" s="424" t="s">
        <v>14</v>
      </c>
      <c r="C14" s="424" t="s">
        <v>15</v>
      </c>
      <c r="D14" s="421">
        <f>VLOOKUP(B14,Punten!$F$3:$AG$267,4,0)</f>
        <v>69.408000000000001</v>
      </c>
      <c r="E14" s="421">
        <f>VLOOKUP(C14,Punten!$F$3:$AG$267,4,0)</f>
        <v>54.216000000000001</v>
      </c>
    </row>
    <row r="15" spans="1:5" s="329" customFormat="1" ht="15">
      <c r="A15" s="416">
        <v>46238</v>
      </c>
      <c r="B15" s="352" t="s">
        <v>11</v>
      </c>
      <c r="C15" s="352" t="s">
        <v>240</v>
      </c>
      <c r="D15" s="421">
        <f>VLOOKUP(B15,Punten!$F$3:$AG$267,4,0)</f>
        <v>55.824000000000005</v>
      </c>
      <c r="E15" s="421">
        <f>VLOOKUP(C15,Punten!$F$3:$AG$267,4,0)</f>
        <v>56.77</v>
      </c>
    </row>
    <row r="16" spans="1:5" s="329" customFormat="1" ht="15">
      <c r="A16" s="416">
        <v>46238</v>
      </c>
      <c r="B16" s="352" t="s">
        <v>8</v>
      </c>
      <c r="C16" s="352" t="s">
        <v>241</v>
      </c>
      <c r="D16" s="421">
        <f>VLOOKUP(B16,Punten!$F$3:$AG$267,4,0)</f>
        <v>46.249000000000002</v>
      </c>
      <c r="E16" s="421">
        <f>VLOOKUP(C16,Punten!$F$3:$AG$267,4,0)</f>
        <v>63.453000000000003</v>
      </c>
    </row>
    <row r="17" spans="1:5" s="329" customFormat="1" ht="15">
      <c r="A17" s="416">
        <v>46238</v>
      </c>
      <c r="B17" s="352" t="s">
        <v>16</v>
      </c>
      <c r="C17" s="352" t="s">
        <v>7</v>
      </c>
      <c r="D17" s="421">
        <f>VLOOKUP(B17,Punten!$F$3:$AG$267,4,0)</f>
        <v>55.947999999999993</v>
      </c>
      <c r="E17" s="421">
        <f>VLOOKUP(C17,Punten!$F$3:$AG$267,4,0)</f>
        <v>58.439</v>
      </c>
    </row>
    <row r="18" spans="1:5" s="329" customFormat="1" ht="15">
      <c r="A18" s="416">
        <v>46238</v>
      </c>
      <c r="B18" s="352" t="s">
        <v>9</v>
      </c>
      <c r="C18" s="352" t="s">
        <v>5</v>
      </c>
      <c r="D18" s="421">
        <f>VLOOKUP(B18,Punten!$F$3:$AG$267,4,0)</f>
        <v>67.397000000000006</v>
      </c>
      <c r="E18" s="421">
        <f>VLOOKUP(C18,Punten!$F$3:$AG$267,4,0)</f>
        <v>37.036000000000001</v>
      </c>
    </row>
    <row r="19" spans="1:5" s="329" customFormat="1" ht="15">
      <c r="A19" s="425">
        <v>46239</v>
      </c>
      <c r="B19" s="352" t="s">
        <v>6</v>
      </c>
      <c r="C19" s="352" t="s">
        <v>12</v>
      </c>
      <c r="D19" s="421">
        <f>VLOOKUP(B19,Punten!$F$3:$AG$267,4,0)</f>
        <v>58.213000000000001</v>
      </c>
      <c r="E19" s="421">
        <f>VLOOKUP(C19,Punten!$F$3:$AG$267,4,0)</f>
        <v>66.822000000000003</v>
      </c>
    </row>
    <row r="20" spans="1:5" s="329" customFormat="1" ht="15">
      <c r="A20" s="416">
        <v>46240</v>
      </c>
      <c r="B20" s="352" t="s">
        <v>10</v>
      </c>
      <c r="C20" s="352" t="s">
        <v>13</v>
      </c>
      <c r="D20" s="421">
        <f>VLOOKUP(B20,Punten!$F$3:$AG$267,4,0)</f>
        <v>48.486000000000004</v>
      </c>
      <c r="E20" s="421">
        <f>VLOOKUP(C20,Punten!$F$3:$AG$267,4,0)</f>
        <v>62.65</v>
      </c>
    </row>
    <row r="21" spans="1:5" s="329" customFormat="1" ht="15">
      <c r="A21" s="416"/>
      <c r="B21" s="352"/>
      <c r="C21" s="352"/>
      <c r="D21" s="421"/>
      <c r="E21" s="334"/>
    </row>
    <row r="22" spans="1:5" s="329" customFormat="1" ht="15">
      <c r="A22" s="416">
        <v>46244</v>
      </c>
      <c r="B22" s="352" t="s">
        <v>7</v>
      </c>
      <c r="C22" s="352" t="s">
        <v>8</v>
      </c>
      <c r="D22" s="421">
        <f>VLOOKUP(B22,Punten!$F$3:$AG$267,5,0)</f>
        <v>46.076000000000001</v>
      </c>
      <c r="E22" s="421">
        <f>VLOOKUP(C22,Punten!$F$3:$AG$267,5,0)</f>
        <v>39.103999999999999</v>
      </c>
    </row>
    <row r="23" spans="1:5" s="329" customFormat="1" ht="15">
      <c r="A23" s="416">
        <v>46244</v>
      </c>
      <c r="B23" s="352" t="s">
        <v>15</v>
      </c>
      <c r="C23" s="352" t="s">
        <v>10</v>
      </c>
      <c r="D23" s="421">
        <f>VLOOKUP(B23,Punten!$F$3:$AG$267,5,0)</f>
        <v>52.750999999999998</v>
      </c>
      <c r="E23" s="421">
        <f>VLOOKUP(C23,Punten!$F$3:$AG$267,5,0)</f>
        <v>51.844000000000001</v>
      </c>
    </row>
    <row r="24" spans="1:5" s="329" customFormat="1" ht="15">
      <c r="A24" s="427">
        <v>46245</v>
      </c>
      <c r="B24" s="355" t="s">
        <v>9</v>
      </c>
      <c r="C24" s="355" t="s">
        <v>240</v>
      </c>
      <c r="D24" s="421">
        <f>VLOOKUP(B24,Punten!$F$3:$AG$267,5,0)</f>
        <v>57.813000000000002</v>
      </c>
      <c r="E24" s="421">
        <f>VLOOKUP(C24,Punten!$F$3:$AG$267,5,0)</f>
        <v>69.585000000000008</v>
      </c>
    </row>
    <row r="25" spans="1:5" s="329" customFormat="1" ht="15">
      <c r="A25" s="425">
        <v>46245</v>
      </c>
      <c r="B25" s="352" t="s">
        <v>241</v>
      </c>
      <c r="C25" s="352" t="s">
        <v>6</v>
      </c>
      <c r="D25" s="421">
        <f>VLOOKUP(B25,Punten!$F$3:$AG$267,5,0)</f>
        <v>51.057000000000002</v>
      </c>
      <c r="E25" s="421">
        <f>VLOOKUP(C25,Punten!$F$3:$AG$267,5,0)</f>
        <v>59.233999999999995</v>
      </c>
    </row>
    <row r="26" spans="1:5" s="329" customFormat="1" ht="15">
      <c r="A26" s="416">
        <v>46246</v>
      </c>
      <c r="B26" s="352" t="s">
        <v>5</v>
      </c>
      <c r="C26" s="352" t="s">
        <v>16</v>
      </c>
      <c r="D26" s="421">
        <f>VLOOKUP(B26,Punten!$F$3:$AG$267,5,0)</f>
        <v>55.521000000000001</v>
      </c>
      <c r="E26" s="421">
        <f>VLOOKUP(C26,Punten!$F$3:$AG$267,5,0)</f>
        <v>57.951999999999998</v>
      </c>
    </row>
    <row r="27" spans="1:5" s="329" customFormat="1" ht="15">
      <c r="A27" s="416">
        <v>46247</v>
      </c>
      <c r="B27" s="352" t="s">
        <v>13</v>
      </c>
      <c r="C27" s="352" t="s">
        <v>11</v>
      </c>
      <c r="D27" s="421">
        <f>VLOOKUP(B27,Punten!$F$3:$AG$267,5,0)</f>
        <v>59.298000000000002</v>
      </c>
      <c r="E27" s="421">
        <f>VLOOKUP(C27,Punten!$F$3:$AG$267,5,0)</f>
        <v>50.603999999999999</v>
      </c>
    </row>
    <row r="28" spans="1:5" s="329" customFormat="1" ht="15">
      <c r="A28" s="416">
        <v>46247</v>
      </c>
      <c r="B28" s="352" t="s">
        <v>12</v>
      </c>
      <c r="C28" s="426" t="s">
        <v>14</v>
      </c>
      <c r="D28" s="421">
        <f>VLOOKUP(B28,Punten!$F$3:$AG$267,5,0)</f>
        <v>55.784999999999997</v>
      </c>
      <c r="E28" s="421">
        <f>VLOOKUP(C28,Punten!$F$3:$AG$267,5,0)</f>
        <v>52.384999999999998</v>
      </c>
    </row>
    <row r="29" spans="1:5" s="329" customFormat="1" ht="15">
      <c r="A29" s="416"/>
      <c r="B29" s="352"/>
      <c r="C29" s="352"/>
      <c r="D29" s="421"/>
      <c r="E29" s="334"/>
    </row>
    <row r="30" spans="1:5" s="329" customFormat="1" ht="15">
      <c r="A30" s="416">
        <v>46251</v>
      </c>
      <c r="B30" s="352" t="s">
        <v>7</v>
      </c>
      <c r="C30" s="352" t="s">
        <v>14</v>
      </c>
      <c r="D30" s="421">
        <f>VLOOKUP(B30,Punten!$F$3:$AG$267,6,0)</f>
        <v>58.392000000000003</v>
      </c>
      <c r="E30" s="421">
        <f>VLOOKUP(C30,Punten!$F$3:$AG$267,6,0)</f>
        <v>44.466999999999999</v>
      </c>
    </row>
    <row r="31" spans="1:5" s="329" customFormat="1" ht="15">
      <c r="A31" s="416">
        <v>46251</v>
      </c>
      <c r="B31" s="352" t="s">
        <v>15</v>
      </c>
      <c r="C31" s="352" t="s">
        <v>240</v>
      </c>
      <c r="D31" s="421">
        <f>VLOOKUP(B31,Punten!$F$3:$AG$267,6,0)</f>
        <v>51.398000000000003</v>
      </c>
      <c r="E31" s="421">
        <f>VLOOKUP(C31,Punten!$F$3:$AG$267,6,0)</f>
        <v>63.943999999999996</v>
      </c>
    </row>
    <row r="32" spans="1:5" s="329" customFormat="1" ht="15">
      <c r="A32" s="416">
        <v>46252</v>
      </c>
      <c r="B32" s="352" t="s">
        <v>16</v>
      </c>
      <c r="C32" s="352" t="s">
        <v>8</v>
      </c>
      <c r="D32" s="421">
        <f>VLOOKUP(B32,Punten!$F$3:$AG$267,6,0)</f>
        <v>49.161000000000001</v>
      </c>
      <c r="E32" s="421">
        <f>VLOOKUP(C32,Punten!$F$3:$AG$267,6,0)</f>
        <v>47.052999999999997</v>
      </c>
    </row>
    <row r="33" spans="1:5" s="329" customFormat="1" ht="15">
      <c r="A33" s="425">
        <v>46252</v>
      </c>
      <c r="B33" s="352" t="s">
        <v>241</v>
      </c>
      <c r="C33" s="352" t="s">
        <v>10</v>
      </c>
      <c r="D33" s="421">
        <f>VLOOKUP(B33,Punten!$F$3:$AG$267,6,0)</f>
        <v>65.725000000000009</v>
      </c>
      <c r="E33" s="421">
        <f>VLOOKUP(C33,Punten!$F$3:$AG$267,6,0)</f>
        <v>53.036999999999999</v>
      </c>
    </row>
    <row r="34" spans="1:5" s="329" customFormat="1" ht="15">
      <c r="A34" s="416">
        <v>46253</v>
      </c>
      <c r="B34" s="352" t="s">
        <v>5</v>
      </c>
      <c r="C34" s="352" t="s">
        <v>6</v>
      </c>
      <c r="D34" s="421">
        <f>VLOOKUP(B34,Punten!$F$3:$AG$267,6,0)</f>
        <v>52.456000000000003</v>
      </c>
      <c r="E34" s="421">
        <f>VLOOKUP(C34,Punten!$F$3:$AG$267,6,0)</f>
        <v>60.174999999999997</v>
      </c>
    </row>
    <row r="35" spans="1:5" s="329" customFormat="1" ht="15">
      <c r="A35" s="416">
        <v>46254</v>
      </c>
      <c r="B35" s="426" t="s">
        <v>12</v>
      </c>
      <c r="C35" s="352" t="s">
        <v>11</v>
      </c>
      <c r="D35" s="421">
        <f>VLOOKUP(B35,Punten!$F$3:$AG$267,6,0)</f>
        <v>71.405999999999992</v>
      </c>
      <c r="E35" s="421">
        <f>VLOOKUP(C35,Punten!$F$3:$AG$267,6,0)</f>
        <v>53.09</v>
      </c>
    </row>
    <row r="36" spans="1:5" s="329" customFormat="1" ht="15">
      <c r="A36" s="416">
        <v>46254</v>
      </c>
      <c r="B36" s="352" t="s">
        <v>13</v>
      </c>
      <c r="C36" s="352" t="s">
        <v>9</v>
      </c>
      <c r="D36" s="421">
        <f>VLOOKUP(B36,Punten!$F$3:$AG$267,6,0)</f>
        <v>65.61099999999999</v>
      </c>
      <c r="E36" s="421">
        <f>VLOOKUP(C36,Punten!$F$3:$AG$267,6,0)</f>
        <v>40.009</v>
      </c>
    </row>
    <row r="37" spans="1:5" s="329" customFormat="1" ht="15">
      <c r="A37" s="416"/>
      <c r="B37" s="352"/>
      <c r="C37" s="352"/>
      <c r="D37" s="421"/>
      <c r="E37" s="334"/>
    </row>
    <row r="38" spans="1:5" s="329" customFormat="1" ht="15">
      <c r="A38" s="416">
        <v>46265</v>
      </c>
      <c r="B38" s="352" t="s">
        <v>14</v>
      </c>
      <c r="C38" s="352" t="s">
        <v>5</v>
      </c>
      <c r="D38" s="421">
        <f>VLOOKUP(B38,Punten!$F$3:$AG$267,7,0)</f>
        <v>58.32</v>
      </c>
      <c r="E38" s="421">
        <f>VLOOKUP(C38,Punten!$F$3:$AG$267,7,0)</f>
        <v>60.662999999999997</v>
      </c>
    </row>
    <row r="39" spans="1:5" s="329" customFormat="1" ht="15">
      <c r="A39" s="425">
        <v>46265</v>
      </c>
      <c r="B39" s="352" t="s">
        <v>240</v>
      </c>
      <c r="C39" s="352" t="s">
        <v>12</v>
      </c>
      <c r="D39" s="421">
        <f>VLOOKUP(B39,Punten!$F$3:$AG$267,7,0)</f>
        <v>40.376000000000005</v>
      </c>
      <c r="E39" s="421">
        <f>VLOOKUP(C39,Punten!$F$3:$AG$267,7,0)</f>
        <v>46.309999999999995</v>
      </c>
    </row>
    <row r="40" spans="1:5" s="329" customFormat="1" ht="15">
      <c r="A40" s="416">
        <v>46266</v>
      </c>
      <c r="B40" s="352" t="s">
        <v>11</v>
      </c>
      <c r="C40" s="352" t="s">
        <v>241</v>
      </c>
      <c r="D40" s="428">
        <f>VLOOKUP(B40,Punten!$F$3:$AG$267,7,0)</f>
        <v>45.472000000000001</v>
      </c>
      <c r="E40" s="428">
        <f>VLOOKUP(C40,Punten!$F$3:$AG$267,7,0)</f>
        <v>59.685000000000002</v>
      </c>
    </row>
    <row r="41" spans="1:5" s="329" customFormat="1" ht="15">
      <c r="A41" s="416">
        <v>46266</v>
      </c>
      <c r="B41" s="352" t="s">
        <v>9</v>
      </c>
      <c r="C41" s="352" t="s">
        <v>8</v>
      </c>
      <c r="D41" s="421">
        <f>VLOOKUP(B41,Punten!$F$3:$AG$267,7,0)</f>
        <v>61.81</v>
      </c>
      <c r="E41" s="421">
        <f>VLOOKUP(C41,Punten!$F$3:$AG$267,7,0)</f>
        <v>56.944000000000003</v>
      </c>
    </row>
    <row r="42" spans="1:5" s="329" customFormat="1" ht="15">
      <c r="A42" s="425">
        <v>46267</v>
      </c>
      <c r="B42" s="352" t="s">
        <v>6</v>
      </c>
      <c r="C42" s="352" t="s">
        <v>16</v>
      </c>
      <c r="D42" s="421">
        <f>VLOOKUP(B42,Punten!$F$3:$AG$267,7,0)</f>
        <v>66.397999999999996</v>
      </c>
      <c r="E42" s="421">
        <f>VLOOKUP(C42,Punten!$F$3:$AG$267,7,0)</f>
        <v>78.105999999999995</v>
      </c>
    </row>
    <row r="43" spans="1:5" s="329" customFormat="1" ht="15">
      <c r="A43" s="416">
        <v>46268</v>
      </c>
      <c r="B43" s="352" t="s">
        <v>13</v>
      </c>
      <c r="C43" s="352" t="s">
        <v>15</v>
      </c>
      <c r="D43" s="428">
        <f>VLOOKUP(B43,Punten!$F$3:$AG$267,7,0)</f>
        <v>53.45</v>
      </c>
      <c r="E43" s="428">
        <f>VLOOKUP(C43,Punten!$F$3:$AG$267,7,0)</f>
        <v>63.960999999999999</v>
      </c>
    </row>
    <row r="44" spans="1:5" s="329" customFormat="1" ht="15">
      <c r="A44" s="416">
        <v>46268</v>
      </c>
      <c r="B44" s="426" t="s">
        <v>10</v>
      </c>
      <c r="C44" s="352" t="s">
        <v>7</v>
      </c>
      <c r="D44" s="421">
        <f>VLOOKUP(B44,Punten!$F$3:$AG$267,7,0)</f>
        <v>60.615000000000002</v>
      </c>
      <c r="E44" s="421">
        <f>VLOOKUP(C44,Punten!$F$3:$AG$267,7,0)</f>
        <v>58.463000000000001</v>
      </c>
    </row>
    <row r="45" spans="1:5" s="329" customFormat="1" ht="15">
      <c r="A45" s="425"/>
      <c r="B45" s="352"/>
      <c r="C45" s="352"/>
      <c r="D45" s="421"/>
      <c r="E45" s="421"/>
    </row>
    <row r="46" spans="1:5" s="329" customFormat="1" ht="15">
      <c r="A46" s="442">
        <v>46279</v>
      </c>
      <c r="B46" s="433" t="s">
        <v>241</v>
      </c>
      <c r="C46" s="433" t="s">
        <v>240</v>
      </c>
      <c r="D46" s="421">
        <f>VLOOKUP(B46,Punten!$F$3:$AG$267,8,0)</f>
        <v>57.614999999999995</v>
      </c>
      <c r="E46" s="421">
        <f>VLOOKUP(C46,Punten!$F$3:$AG$267,8,0)</f>
        <v>62.785000000000004</v>
      </c>
    </row>
    <row r="47" spans="1:5" s="329" customFormat="1" ht="15">
      <c r="A47" s="416">
        <v>46279</v>
      </c>
      <c r="B47" s="426" t="s">
        <v>15</v>
      </c>
      <c r="C47" s="352" t="s">
        <v>9</v>
      </c>
      <c r="D47" s="421">
        <f>VLOOKUP(B47,Punten!$F$3:$AG$267,8,0)</f>
        <v>50.349000000000004</v>
      </c>
      <c r="E47" s="421">
        <f>VLOOKUP(C47,Punten!$F$3:$AG$267,8,0)</f>
        <v>59.870000000000005</v>
      </c>
    </row>
    <row r="48" spans="1:5" s="329" customFormat="1" ht="15">
      <c r="A48" s="425">
        <v>46279</v>
      </c>
      <c r="B48" s="352" t="s">
        <v>7</v>
      </c>
      <c r="C48" s="352" t="s">
        <v>11</v>
      </c>
      <c r="D48" s="421">
        <f>VLOOKUP(B48,Punten!$F$3:$AG$267,8,0)</f>
        <v>72.687000000000012</v>
      </c>
      <c r="E48" s="421">
        <f>VLOOKUP(C48,Punten!$F$3:$AG$267,8,0)</f>
        <v>73.143000000000001</v>
      </c>
    </row>
    <row r="49" spans="1:5" s="329" customFormat="1" ht="15">
      <c r="A49" s="416">
        <v>46280</v>
      </c>
      <c r="B49" s="352" t="s">
        <v>16</v>
      </c>
      <c r="C49" s="352" t="s">
        <v>14</v>
      </c>
      <c r="D49" s="421">
        <f>VLOOKUP(B49,Punten!$F$3:$AG$267,8,0)</f>
        <v>51.412999999999997</v>
      </c>
      <c r="E49" s="421">
        <f>VLOOKUP(C49,Punten!$F$3:$AG$267,8,0)</f>
        <v>57.32800000000001</v>
      </c>
    </row>
    <row r="50" spans="1:5" s="329" customFormat="1" ht="15">
      <c r="A50" s="416">
        <v>46280</v>
      </c>
      <c r="B50" s="352" t="s">
        <v>8</v>
      </c>
      <c r="C50" s="352" t="s">
        <v>6</v>
      </c>
      <c r="D50" s="421">
        <f>VLOOKUP(B50,Punten!$F$3:$AG$267,8,0)</f>
        <v>58.079000000000001</v>
      </c>
      <c r="E50" s="421">
        <f>VLOOKUP(C50,Punten!$F$3:$AG$267,8,0)</f>
        <v>73.582000000000008</v>
      </c>
    </row>
    <row r="51" spans="1:5" s="329" customFormat="1" ht="15">
      <c r="A51" s="425">
        <v>46281</v>
      </c>
      <c r="B51" s="352" t="s">
        <v>5</v>
      </c>
      <c r="C51" s="352" t="s">
        <v>10</v>
      </c>
      <c r="D51" s="421">
        <f>VLOOKUP(B51,Punten!$F$3:$AG$267,8,0)</f>
        <v>49.53</v>
      </c>
      <c r="E51" s="421">
        <f>VLOOKUP(C51,Punten!$F$3:$AG$267,8,0)</f>
        <v>52.346000000000004</v>
      </c>
    </row>
    <row r="52" spans="1:5" s="329" customFormat="1" ht="15" customHeight="1">
      <c r="A52" s="416">
        <v>46282</v>
      </c>
      <c r="B52" s="426" t="s">
        <v>12</v>
      </c>
      <c r="C52" s="352" t="s">
        <v>13</v>
      </c>
      <c r="D52" s="421">
        <f>VLOOKUP(B52,Punten!$F$3:$AG$267,8,0)</f>
        <v>63.036999999999999</v>
      </c>
      <c r="E52" s="421">
        <f>VLOOKUP(C52,Punten!$F$3:$AG$267,8,0)</f>
        <v>62.149000000000001</v>
      </c>
    </row>
    <row r="53" spans="1:5" s="329" customFormat="1" ht="15" customHeight="1">
      <c r="A53" s="416"/>
      <c r="B53" s="352"/>
      <c r="C53" s="352"/>
      <c r="D53" s="421"/>
      <c r="E53" s="429"/>
    </row>
    <row r="54" spans="1:5" s="329" customFormat="1" ht="15" customHeight="1">
      <c r="A54" s="416">
        <v>46293</v>
      </c>
      <c r="B54" s="352" t="s">
        <v>14</v>
      </c>
      <c r="C54" s="352" t="s">
        <v>8</v>
      </c>
      <c r="D54" s="421">
        <f>VLOOKUP(B54,Punten!$F$3:$AG$267,9,0)</f>
        <v>66.340999999999994</v>
      </c>
      <c r="E54" s="421">
        <f>VLOOKUP(C54,Punten!$F$3:$AG$267,9,0)</f>
        <v>59.692</v>
      </c>
    </row>
    <row r="55" spans="1:5" s="329" customFormat="1" ht="15" customHeight="1">
      <c r="A55" s="416">
        <v>46293</v>
      </c>
      <c r="B55" s="352" t="s">
        <v>240</v>
      </c>
      <c r="C55" s="352" t="s">
        <v>7</v>
      </c>
      <c r="D55" s="421">
        <f>VLOOKUP(B55,Punten!$F$3:$AG$267,9,0)</f>
        <v>47.922000000000004</v>
      </c>
      <c r="E55" s="421">
        <f>VLOOKUP(C55,Punten!$F$3:$AG$267,9,0)</f>
        <v>56.23299999999999</v>
      </c>
    </row>
    <row r="56" spans="1:5" s="329" customFormat="1" ht="15">
      <c r="A56" s="416">
        <v>46293</v>
      </c>
      <c r="B56" s="352" t="s">
        <v>15</v>
      </c>
      <c r="C56" s="352" t="s">
        <v>12</v>
      </c>
      <c r="D56" s="421">
        <f>VLOOKUP(B56,Punten!$F$3:$AG$267,9,0)</f>
        <v>53.847000000000008</v>
      </c>
      <c r="E56" s="421">
        <f>VLOOKUP(C56,Punten!$F$3:$AG$267,9,0)</f>
        <v>61.780999999999999</v>
      </c>
    </row>
    <row r="57" spans="1:5" s="329" customFormat="1" ht="15">
      <c r="A57" s="416">
        <v>46294</v>
      </c>
      <c r="B57" s="352" t="s">
        <v>11</v>
      </c>
      <c r="C57" s="352" t="s">
        <v>5</v>
      </c>
      <c r="D57" s="421">
        <f>VLOOKUP(B57,Punten!$F$3:$AG$267,9,0)</f>
        <v>51.616</v>
      </c>
      <c r="E57" s="421">
        <f>VLOOKUP(C57,Punten!$F$3:$AG$267,9,0)</f>
        <v>55.521000000000001</v>
      </c>
    </row>
    <row r="58" spans="1:5" s="329" customFormat="1" ht="15">
      <c r="A58" s="425">
        <v>46294</v>
      </c>
      <c r="B58" s="352" t="s">
        <v>9</v>
      </c>
      <c r="C58" s="352" t="s">
        <v>6</v>
      </c>
      <c r="D58" s="421">
        <f>VLOOKUP(B58,Punten!$F$3:$AG$267,9,0)</f>
        <v>51.317</v>
      </c>
      <c r="E58" s="421">
        <f>VLOOKUP(C58,Punten!$F$3:$AG$267,9,0)</f>
        <v>61.353000000000002</v>
      </c>
    </row>
    <row r="59" spans="1:5">
      <c r="A59" s="416">
        <v>46296</v>
      </c>
      <c r="B59" s="426" t="s">
        <v>13</v>
      </c>
      <c r="C59" s="352" t="s">
        <v>241</v>
      </c>
      <c r="D59" s="421">
        <f>VLOOKUP(B59,Punten!$F$3:$AG$267,9,0)</f>
        <v>47.398999999999994</v>
      </c>
      <c r="E59" s="421">
        <f>VLOOKUP(C59,Punten!$F$3:$AG$267,9,0)</f>
        <v>52.212999999999994</v>
      </c>
    </row>
    <row r="60" spans="1:5">
      <c r="A60" s="416">
        <v>46296</v>
      </c>
      <c r="B60" s="352" t="s">
        <v>10</v>
      </c>
      <c r="C60" s="352" t="s">
        <v>16</v>
      </c>
      <c r="D60" s="421">
        <f>VLOOKUP(B60,Punten!$F$3:$AG$267,9,0)</f>
        <v>69.412000000000006</v>
      </c>
      <c r="E60" s="421">
        <f>VLOOKUP(C60,Punten!$F$3:$AG$267,9,0)</f>
        <v>38.404000000000003</v>
      </c>
    </row>
    <row r="61" spans="1:5" ht="10.199999999999999" customHeight="1">
      <c r="A61" s="430"/>
      <c r="B61" s="424"/>
      <c r="C61" s="424"/>
      <c r="D61" s="421"/>
      <c r="E61" s="421"/>
    </row>
    <row r="62" spans="1:5" ht="15" customHeight="1">
      <c r="A62" s="416">
        <v>46307</v>
      </c>
      <c r="B62" s="352" t="s">
        <v>7</v>
      </c>
      <c r="C62" s="426" t="s">
        <v>13</v>
      </c>
      <c r="D62" s="421">
        <f>VLOOKUP(B62,Punten!$F$3:$AG$267,10,0)</f>
        <v>68.444000000000003</v>
      </c>
      <c r="E62" s="421">
        <f>VLOOKUP(C62,Punten!$F$3:$AG$267,10,0)</f>
        <v>52.375000000000007</v>
      </c>
    </row>
    <row r="63" spans="1:5" ht="15" customHeight="1">
      <c r="A63" s="416">
        <v>46308</v>
      </c>
      <c r="B63" s="352" t="s">
        <v>241</v>
      </c>
      <c r="C63" s="352" t="s">
        <v>15</v>
      </c>
      <c r="D63" s="421">
        <f>VLOOKUP(B63,Punten!$F$3:$AG$267,10,0)</f>
        <v>63.984999999999999</v>
      </c>
      <c r="E63" s="421">
        <f>VLOOKUP(C63,Punten!$F$3:$AG$267,10,0)</f>
        <v>57.377000000000002</v>
      </c>
    </row>
    <row r="64" spans="1:5" ht="15" customHeight="1">
      <c r="A64" s="416">
        <v>46308</v>
      </c>
      <c r="B64" s="352" t="s">
        <v>8</v>
      </c>
      <c r="C64" s="352" t="s">
        <v>10</v>
      </c>
      <c r="D64" s="421">
        <f>VLOOKUP(B64,Punten!$F$3:$AG$267,10,0)</f>
        <v>58.216000000000001</v>
      </c>
      <c r="E64" s="421">
        <f>VLOOKUP(C64,Punten!$F$3:$AG$267,10,0)</f>
        <v>58.195</v>
      </c>
    </row>
    <row r="65" spans="1:6" ht="15" customHeight="1">
      <c r="A65" s="425">
        <v>46308</v>
      </c>
      <c r="B65" s="352" t="s">
        <v>16</v>
      </c>
      <c r="C65" s="352" t="s">
        <v>11</v>
      </c>
      <c r="D65" s="421">
        <f>VLOOKUP(B65,Punten!$F$3:$AG$267,10,0)</f>
        <v>63.758000000000003</v>
      </c>
      <c r="E65" s="421">
        <f>VLOOKUP(C65,Punten!$F$3:$AG$267,10,0)</f>
        <v>58.798999999999992</v>
      </c>
    </row>
    <row r="66" spans="1:6" ht="15" customHeight="1">
      <c r="A66" s="416">
        <v>46309</v>
      </c>
      <c r="B66" s="352" t="s">
        <v>6</v>
      </c>
      <c r="C66" s="352" t="s">
        <v>14</v>
      </c>
      <c r="D66" s="421">
        <f>VLOOKUP(B66,Punten!$F$3:$AG$267,10,0)</f>
        <v>66.557000000000002</v>
      </c>
      <c r="E66" s="421">
        <f>VLOOKUP(C66,Punten!$F$3:$AG$267,10,0)</f>
        <v>50.435000000000002</v>
      </c>
    </row>
    <row r="67" spans="1:6" ht="15" customHeight="1">
      <c r="A67" s="416">
        <v>46309</v>
      </c>
      <c r="B67" s="352" t="s">
        <v>5</v>
      </c>
      <c r="C67" s="352" t="s">
        <v>240</v>
      </c>
      <c r="D67" s="421">
        <f>VLOOKUP(B67,Punten!$F$3:$AG$267,10,0)</f>
        <v>56.489999999999995</v>
      </c>
      <c r="E67" s="421">
        <f>VLOOKUP(C67,Punten!$F$3:$AG$267,10,0)</f>
        <v>68</v>
      </c>
    </row>
    <row r="68" spans="1:6" ht="15" customHeight="1">
      <c r="A68" s="416">
        <v>46310</v>
      </c>
      <c r="B68" s="352" t="s">
        <v>12</v>
      </c>
      <c r="C68" s="352" t="s">
        <v>9</v>
      </c>
      <c r="D68" s="421">
        <f>VLOOKUP(B68,Punten!$F$3:$AG$267,10,0)</f>
        <v>60.94</v>
      </c>
      <c r="E68" s="421">
        <f>VLOOKUP(C68,Punten!$F$3:$AG$267,10,0)</f>
        <v>59.870999999999995</v>
      </c>
    </row>
    <row r="69" spans="1:6" ht="10.199999999999999" customHeight="1">
      <c r="B69" s="352"/>
      <c r="C69" s="352"/>
      <c r="D69" s="421"/>
      <c r="E69" s="421"/>
    </row>
    <row r="70" spans="1:6" ht="15" customHeight="1">
      <c r="A70" s="416">
        <v>46321</v>
      </c>
      <c r="B70" s="352" t="s">
        <v>240</v>
      </c>
      <c r="C70" s="352" t="s">
        <v>16</v>
      </c>
      <c r="D70" s="421" t="str">
        <f>VLOOKUP(B70,Punten!$F$3:$AG$267,11,0)</f>
        <v/>
      </c>
      <c r="E70" s="421" t="str">
        <f>VLOOKUP(C70,Punten!$F$3:$AG$267,11,0)</f>
        <v/>
      </c>
    </row>
    <row r="71" spans="1:6" ht="15" customHeight="1">
      <c r="A71" s="416">
        <v>46321</v>
      </c>
      <c r="B71" s="352" t="s">
        <v>15</v>
      </c>
      <c r="C71" s="352" t="s">
        <v>7</v>
      </c>
      <c r="D71" s="421" t="str">
        <f>VLOOKUP(B71,Punten!$F$3:$AG$267,11,0)</f>
        <v/>
      </c>
      <c r="E71" s="421" t="str">
        <f>VLOOKUP(C71,Punten!$F$3:$AG$267,11,0)</f>
        <v/>
      </c>
    </row>
    <row r="72" spans="1:6" ht="15" customHeight="1">
      <c r="A72" s="416">
        <v>46322</v>
      </c>
      <c r="B72" s="352" t="s">
        <v>11</v>
      </c>
      <c r="C72" s="352" t="s">
        <v>8</v>
      </c>
      <c r="D72" s="421" t="str">
        <f>VLOOKUP(B72,Punten!$F$3:$AG$267,11,0)</f>
        <v/>
      </c>
      <c r="E72" s="421" t="str">
        <f>VLOOKUP(C72,Punten!$F$3:$AG$267,11,0)</f>
        <v/>
      </c>
    </row>
    <row r="73" spans="1:6" ht="15" customHeight="1">
      <c r="A73" s="416">
        <v>46322</v>
      </c>
      <c r="B73" s="352" t="s">
        <v>9</v>
      </c>
      <c r="C73" s="352" t="s">
        <v>14</v>
      </c>
      <c r="D73" s="421" t="str">
        <f>VLOOKUP(B73,Punten!$F$3:$AG$267,11,0)</f>
        <v/>
      </c>
      <c r="E73" s="421" t="str">
        <f>VLOOKUP(C73,Punten!$F$3:$AG$267,11,0)</f>
        <v/>
      </c>
    </row>
    <row r="74" spans="1:6" ht="15" customHeight="1">
      <c r="A74" s="416">
        <v>46324</v>
      </c>
      <c r="B74" s="352" t="s">
        <v>10</v>
      </c>
      <c r="C74" s="352" t="s">
        <v>6</v>
      </c>
      <c r="D74" s="428" t="str">
        <f>VLOOKUP(B74,Punten!$F$3:$AG$267,11,0)</f>
        <v/>
      </c>
      <c r="E74" s="428" t="str">
        <f>VLOOKUP(C74,Punten!$F$3:$AG$267,11,0)</f>
        <v/>
      </c>
    </row>
    <row r="75" spans="1:6" ht="15" customHeight="1">
      <c r="A75" s="425">
        <v>46324</v>
      </c>
      <c r="B75" s="352" t="s">
        <v>13</v>
      </c>
      <c r="C75" s="352" t="s">
        <v>5</v>
      </c>
      <c r="D75" s="421" t="str">
        <f>VLOOKUP(B75,Punten!$F$3:$AG$267,11,0)</f>
        <v/>
      </c>
      <c r="E75" s="421" t="str">
        <f>VLOOKUP(C75,Punten!$F$3:$AG$267,11,0)</f>
        <v/>
      </c>
    </row>
    <row r="76" spans="1:6" ht="15" customHeight="1">
      <c r="A76" s="416">
        <v>46324</v>
      </c>
      <c r="B76" s="352" t="s">
        <v>12</v>
      </c>
      <c r="C76" s="352" t="s">
        <v>241</v>
      </c>
      <c r="D76" s="421" t="str">
        <f>VLOOKUP(B76,Punten!$F$3:$AG$267,11,0)</f>
        <v/>
      </c>
      <c r="E76" s="421" t="str">
        <f>VLOOKUP(C76,Punten!$F$3:$AG$267,11,0)</f>
        <v/>
      </c>
    </row>
    <row r="77" spans="1:6" ht="10.199999999999999" customHeight="1">
      <c r="B77" s="352"/>
      <c r="C77" s="352"/>
      <c r="D77" s="421"/>
      <c r="E77" s="421"/>
    </row>
    <row r="78" spans="1:6" ht="15" customHeight="1">
      <c r="A78" s="416">
        <v>46335</v>
      </c>
      <c r="B78" s="352" t="s">
        <v>7</v>
      </c>
      <c r="C78" s="352" t="s">
        <v>12</v>
      </c>
      <c r="D78" s="421" t="str">
        <f>VLOOKUP(B78,Punten!$F$3:$AG$267,12,0)</f>
        <v/>
      </c>
      <c r="E78" s="421" t="str">
        <f>VLOOKUP(C78,Punten!$F$3:$AG$267,12,0)</f>
        <v/>
      </c>
    </row>
    <row r="79" spans="1:6" ht="15" customHeight="1">
      <c r="A79" s="416">
        <v>46335</v>
      </c>
      <c r="B79" s="352" t="s">
        <v>14</v>
      </c>
      <c r="C79" s="352" t="s">
        <v>10</v>
      </c>
      <c r="D79" s="421" t="str">
        <f>VLOOKUP(B79,Punten!$F$3:$AG$267,12,0)</f>
        <v/>
      </c>
      <c r="E79" s="421" t="str">
        <f>VLOOKUP(C79,Punten!$F$3:$AG$267,12,0)</f>
        <v/>
      </c>
    </row>
    <row r="80" spans="1:6" ht="15" customHeight="1">
      <c r="A80" s="431">
        <v>46335</v>
      </c>
      <c r="B80" s="355" t="s">
        <v>15</v>
      </c>
      <c r="C80" s="355" t="s">
        <v>5</v>
      </c>
      <c r="D80" s="421" t="str">
        <f>VLOOKUP(B80,Punten!$F$3:$AG$267,12,0)</f>
        <v/>
      </c>
      <c r="E80" s="421" t="str">
        <f>VLOOKUP(C80,Punten!$F$3:$AG$267,12,0)</f>
        <v/>
      </c>
      <c r="F80" s="421"/>
    </row>
    <row r="81" spans="1:5" ht="15" customHeight="1">
      <c r="A81" s="425">
        <v>46336</v>
      </c>
      <c r="B81" s="352" t="s">
        <v>16</v>
      </c>
      <c r="C81" s="352" t="s">
        <v>13</v>
      </c>
      <c r="D81" s="421" t="str">
        <f>VLOOKUP(B81,Punten!$F$3:$AG$267,12,0)</f>
        <v/>
      </c>
      <c r="E81" s="421" t="str">
        <f>VLOOKUP(C81,Punten!$F$3:$AG$267,12,0)</f>
        <v/>
      </c>
    </row>
    <row r="82" spans="1:5" ht="15" customHeight="1">
      <c r="A82" s="416">
        <v>46336</v>
      </c>
      <c r="B82" s="426" t="s">
        <v>241</v>
      </c>
      <c r="C82" s="352" t="s">
        <v>9</v>
      </c>
      <c r="D82" s="421" t="str">
        <f>VLOOKUP(B82,Punten!$F$3:$AG$267,12,0)</f>
        <v/>
      </c>
      <c r="E82" s="421" t="str">
        <f>VLOOKUP(C82,Punten!$F$3:$AG$267,12,0)</f>
        <v/>
      </c>
    </row>
    <row r="83" spans="1:5" ht="15" customHeight="1">
      <c r="A83" s="425">
        <v>46336</v>
      </c>
      <c r="B83" s="352" t="s">
        <v>8</v>
      </c>
      <c r="C83" s="426" t="s">
        <v>240</v>
      </c>
      <c r="D83" s="421" t="str">
        <f>VLOOKUP(B83,Punten!$F$3:$AG$267,12,0)</f>
        <v/>
      </c>
      <c r="E83" s="421" t="str">
        <f>VLOOKUP(C83,Punten!$F$3:$AG$267,12,0)</f>
        <v/>
      </c>
    </row>
    <row r="84" spans="1:5" ht="15" customHeight="1">
      <c r="A84" s="432">
        <v>46338</v>
      </c>
      <c r="B84" s="433" t="s">
        <v>6</v>
      </c>
      <c r="C84" s="433" t="s">
        <v>11</v>
      </c>
      <c r="D84" s="421" t="str">
        <f>VLOOKUP(B84,Punten!$F$3:$AG$267,12,0)</f>
        <v/>
      </c>
      <c r="E84" s="421" t="str">
        <f>VLOOKUP(C84,Punten!$F$3:$AG$267,12,0)</f>
        <v/>
      </c>
    </row>
    <row r="85" spans="1:5" ht="10.199999999999999" customHeight="1">
      <c r="B85" s="352"/>
      <c r="C85" s="352"/>
      <c r="D85" s="421"/>
      <c r="E85" s="421"/>
    </row>
    <row r="86" spans="1:5" ht="15" customHeight="1">
      <c r="A86" s="416">
        <v>46349</v>
      </c>
      <c r="B86" s="352" t="s">
        <v>240</v>
      </c>
      <c r="C86" s="426" t="s">
        <v>6</v>
      </c>
      <c r="D86" s="421" t="str">
        <f>VLOOKUP(B86,Punten!$F$3:$AG$267,13,0)</f>
        <v/>
      </c>
      <c r="E86" s="421" t="str">
        <f>VLOOKUP(C86,Punten!$F$3:$AG$267,13,0)</f>
        <v/>
      </c>
    </row>
    <row r="87" spans="1:5" ht="15" customHeight="1">
      <c r="A87" s="425">
        <v>46349</v>
      </c>
      <c r="B87" s="352" t="s">
        <v>15</v>
      </c>
      <c r="C87" s="352" t="s">
        <v>16</v>
      </c>
      <c r="D87" s="421" t="str">
        <f>VLOOKUP(B87,Punten!$F$3:$AG$267,13,0)</f>
        <v/>
      </c>
      <c r="E87" s="421" t="str">
        <f>VLOOKUP(C87,Punten!$F$3:$AG$267,13,0)</f>
        <v/>
      </c>
    </row>
    <row r="88" spans="1:5" ht="15" customHeight="1">
      <c r="A88" s="416">
        <v>46350</v>
      </c>
      <c r="B88" s="352" t="s">
        <v>11</v>
      </c>
      <c r="C88" s="352" t="s">
        <v>14</v>
      </c>
      <c r="D88" s="421" t="str">
        <f>VLOOKUP(B88,Punten!$F$3:$AG$267,13,0)</f>
        <v/>
      </c>
      <c r="E88" s="421" t="str">
        <f>VLOOKUP(C88,Punten!$F$3:$AG$267,13,0)</f>
        <v/>
      </c>
    </row>
    <row r="89" spans="1:5" ht="15" customHeight="1">
      <c r="A89" s="416">
        <v>46350</v>
      </c>
      <c r="B89" s="352" t="s">
        <v>241</v>
      </c>
      <c r="C89" s="352" t="s">
        <v>7</v>
      </c>
      <c r="D89" s="421" t="str">
        <f>VLOOKUP(B89,Punten!$F$3:$AG$267,13,0)</f>
        <v/>
      </c>
      <c r="E89" s="421" t="str">
        <f>VLOOKUP(C89,Punten!$F$3:$AG$267,13,0)</f>
        <v/>
      </c>
    </row>
    <row r="90" spans="1:5" ht="15" customHeight="1">
      <c r="A90" s="416">
        <v>46350</v>
      </c>
      <c r="B90" s="352" t="s">
        <v>9</v>
      </c>
      <c r="C90" s="352" t="s">
        <v>10</v>
      </c>
      <c r="D90" s="421" t="str">
        <f>VLOOKUP(B90,Punten!$F$3:$AG$267,13,0)</f>
        <v/>
      </c>
      <c r="E90" s="421" t="str">
        <f>VLOOKUP(C90,Punten!$F$3:$AG$267,13,0)</f>
        <v/>
      </c>
    </row>
    <row r="91" spans="1:5" ht="15" customHeight="1">
      <c r="A91" s="442">
        <v>46351</v>
      </c>
      <c r="B91" s="433" t="s">
        <v>12</v>
      </c>
      <c r="C91" s="433" t="s">
        <v>5</v>
      </c>
      <c r="D91" s="421" t="str">
        <f>VLOOKUP(B91,Punten!$F$3:$AG$267,13,0)</f>
        <v/>
      </c>
      <c r="E91" s="421" t="str">
        <f>VLOOKUP(C91,Punten!$F$3:$AG$267,13,0)</f>
        <v/>
      </c>
    </row>
    <row r="92" spans="1:5" ht="15" customHeight="1">
      <c r="A92" s="425">
        <v>46352</v>
      </c>
      <c r="B92" s="352" t="s">
        <v>13</v>
      </c>
      <c r="C92" s="352" t="s">
        <v>8</v>
      </c>
      <c r="D92" s="421" t="str">
        <f>VLOOKUP(B92,Punten!$F$3:$AG$267,13,0)</f>
        <v/>
      </c>
      <c r="E92" s="421" t="str">
        <f>VLOOKUP(C92,Punten!$F$3:$AG$267,13,0)</f>
        <v/>
      </c>
    </row>
    <row r="93" spans="1:5" ht="10.199999999999999" customHeight="1">
      <c r="B93" s="352"/>
      <c r="C93" s="352"/>
      <c r="D93" s="421"/>
      <c r="E93" s="421"/>
    </row>
    <row r="94" spans="1:5" ht="15" customHeight="1">
      <c r="A94" s="416">
        <v>46356</v>
      </c>
      <c r="B94" s="426" t="s">
        <v>14</v>
      </c>
      <c r="C94" s="352" t="s">
        <v>240</v>
      </c>
      <c r="D94" s="421" t="str">
        <f>VLOOKUP(B94,Punten!$F$3:$AG$267,14,0)</f>
        <v/>
      </c>
      <c r="E94" s="421" t="str">
        <f>VLOOKUP(C94,Punten!$F$3:$AG$267,14,0)</f>
        <v/>
      </c>
    </row>
    <row r="95" spans="1:5" ht="15" customHeight="1">
      <c r="A95" s="416">
        <v>46357</v>
      </c>
      <c r="B95" s="352" t="s">
        <v>8</v>
      </c>
      <c r="C95" s="352" t="s">
        <v>15</v>
      </c>
      <c r="D95" s="421" t="str">
        <f>VLOOKUP(B95,Punten!$F$3:$AG$267,14,0)</f>
        <v/>
      </c>
      <c r="E95" s="421" t="str">
        <f>VLOOKUP(C95,Punten!$F$3:$AG$267,14,0)</f>
        <v/>
      </c>
    </row>
    <row r="96" spans="1:5" ht="15" customHeight="1">
      <c r="A96" s="416">
        <v>46357</v>
      </c>
      <c r="B96" s="352" t="s">
        <v>16</v>
      </c>
      <c r="C96" s="352" t="s">
        <v>12</v>
      </c>
      <c r="D96" s="421" t="str">
        <f>VLOOKUP(B96,Punten!$F$3:$AG$267,14,0)</f>
        <v/>
      </c>
      <c r="E96" s="421" t="str">
        <f>VLOOKUP(C96,Punten!$F$3:$AG$267,14,0)</f>
        <v/>
      </c>
    </row>
    <row r="97" spans="1:7" ht="15" customHeight="1">
      <c r="A97" s="425">
        <v>46357</v>
      </c>
      <c r="B97" s="352" t="s">
        <v>7</v>
      </c>
      <c r="C97" s="352" t="s">
        <v>9</v>
      </c>
      <c r="D97" s="421" t="str">
        <f>VLOOKUP(B97,Punten!$F$3:$AG$267,14,0)</f>
        <v/>
      </c>
      <c r="E97" s="421" t="str">
        <f>VLOOKUP(C97,Punten!$F$3:$AG$267,14,0)</f>
        <v/>
      </c>
      <c r="F97" s="421"/>
    </row>
    <row r="98" spans="1:7" ht="15" customHeight="1">
      <c r="A98" s="416">
        <v>46358</v>
      </c>
      <c r="B98" s="352" t="s">
        <v>6</v>
      </c>
      <c r="C98" s="352" t="s">
        <v>13</v>
      </c>
      <c r="D98" s="421" t="str">
        <f>VLOOKUP(B98,Punten!$F$3:$AG$267,14,0)</f>
        <v/>
      </c>
      <c r="E98" s="421" t="str">
        <f>VLOOKUP(C98,Punten!$F$3:$AG$267,14,0)</f>
        <v/>
      </c>
    </row>
    <row r="99" spans="1:7" ht="15" customHeight="1">
      <c r="A99" s="422">
        <v>46358</v>
      </c>
      <c r="B99" s="434" t="s">
        <v>5</v>
      </c>
      <c r="C99" s="434" t="s">
        <v>241</v>
      </c>
      <c r="D99" s="421" t="str">
        <f>VLOOKUP(B99,Punten!$F$3:$AG$267,14,0)</f>
        <v/>
      </c>
      <c r="E99" s="421" t="str">
        <f>VLOOKUP(C99,Punten!$F$3:$AG$267,14,0)</f>
        <v/>
      </c>
    </row>
    <row r="100" spans="1:7" ht="15" customHeight="1">
      <c r="A100" s="425">
        <v>46359</v>
      </c>
      <c r="B100" s="352" t="s">
        <v>10</v>
      </c>
      <c r="C100" s="352" t="s">
        <v>11</v>
      </c>
      <c r="D100" s="421" t="str">
        <f>VLOOKUP(B100,Punten!$F$3:$AG$267,14,0)</f>
        <v/>
      </c>
      <c r="E100" s="421" t="str">
        <f>VLOOKUP(C100,Punten!$F$3:$AG$267,14,0)</f>
        <v/>
      </c>
    </row>
    <row r="101" spans="1:7" ht="10.199999999999999" customHeight="1">
      <c r="B101" s="352"/>
      <c r="C101" s="352"/>
      <c r="D101" s="421"/>
      <c r="E101" s="421"/>
    </row>
    <row r="102" spans="1:7" ht="15" customHeight="1">
      <c r="A102" s="416">
        <v>46363</v>
      </c>
      <c r="B102" s="352" t="s">
        <v>14</v>
      </c>
      <c r="C102" s="352" t="s">
        <v>241</v>
      </c>
      <c r="D102" s="421" t="str">
        <f>VLOOKUP(B102,Punten!$F$3:$AG$267,15,0)</f>
        <v/>
      </c>
      <c r="E102" s="421" t="str">
        <f>VLOOKUP(C102,Punten!$F$3:$AG$267,15,0)</f>
        <v/>
      </c>
    </row>
    <row r="103" spans="1:7" ht="15" customHeight="1">
      <c r="A103" s="416">
        <v>46363</v>
      </c>
      <c r="B103" s="352" t="s">
        <v>240</v>
      </c>
      <c r="C103" s="352" t="s">
        <v>13</v>
      </c>
      <c r="D103" s="421" t="str">
        <f>VLOOKUP(B103,Punten!$F$3:$AG$267,15,0)</f>
        <v/>
      </c>
      <c r="E103" s="421" t="str">
        <f>VLOOKUP(C103,Punten!$F$3:$AG$267,15,0)</f>
        <v/>
      </c>
    </row>
    <row r="104" spans="1:7" ht="15" customHeight="1">
      <c r="A104" s="425">
        <v>46364</v>
      </c>
      <c r="B104" s="352" t="s">
        <v>11</v>
      </c>
      <c r="C104" s="352" t="s">
        <v>15</v>
      </c>
      <c r="D104" s="421" t="str">
        <f>VLOOKUP(B104,Punten!$F$3:$AG$267,15,0)</f>
        <v/>
      </c>
      <c r="E104" s="421" t="str">
        <f>VLOOKUP(C104,Punten!$F$3:$AG$267,15,0)</f>
        <v/>
      </c>
    </row>
    <row r="105" spans="1:7" ht="15" customHeight="1">
      <c r="A105" s="416">
        <v>46364</v>
      </c>
      <c r="B105" s="352" t="s">
        <v>8</v>
      </c>
      <c r="C105" s="352" t="s">
        <v>5</v>
      </c>
      <c r="D105" s="421" t="str">
        <f>VLOOKUP(B105,Punten!$F$3:$AG$267,15,0)</f>
        <v/>
      </c>
      <c r="E105" s="421" t="str">
        <f>VLOOKUP(C105,Punten!$F$3:$AG$267,15,0)</f>
        <v/>
      </c>
    </row>
    <row r="106" spans="1:7" ht="15" customHeight="1">
      <c r="A106" s="416">
        <v>46364</v>
      </c>
      <c r="B106" s="352" t="s">
        <v>9</v>
      </c>
      <c r="C106" s="352" t="s">
        <v>16</v>
      </c>
      <c r="D106" s="421" t="str">
        <f>VLOOKUP(B106,Punten!$F$3:$AG$267,15,0)</f>
        <v/>
      </c>
      <c r="E106" s="421" t="str">
        <f>VLOOKUP(C106,Punten!$F$3:$AG$267,15,0)</f>
        <v/>
      </c>
    </row>
    <row r="107" spans="1:7" ht="15" customHeight="1">
      <c r="A107" s="416">
        <v>46365</v>
      </c>
      <c r="B107" s="352" t="s">
        <v>6</v>
      </c>
      <c r="C107" s="426" t="s">
        <v>7</v>
      </c>
      <c r="D107" s="421" t="str">
        <f>VLOOKUP(B107,Punten!$F$3:$AG$267,15,0)</f>
        <v/>
      </c>
      <c r="E107" s="421" t="str">
        <f>VLOOKUP(C107,Punten!$F$3:$AG$267,15,0)</f>
        <v/>
      </c>
    </row>
    <row r="108" spans="1:7" ht="15" customHeight="1">
      <c r="A108" s="425">
        <v>46366</v>
      </c>
      <c r="B108" s="352" t="s">
        <v>10</v>
      </c>
      <c r="C108" s="352" t="s">
        <v>12</v>
      </c>
      <c r="D108" s="421" t="str">
        <f>VLOOKUP(B108,Punten!$F$3:$AG$267,15,0)</f>
        <v/>
      </c>
      <c r="E108" s="421" t="str">
        <f>VLOOKUP(C108,Punten!$F$3:$AG$267,15,0)</f>
        <v/>
      </c>
    </row>
    <row r="109" spans="1:7" s="378" customFormat="1" ht="15.6" customHeight="1">
      <c r="A109" s="460"/>
      <c r="B109" s="453"/>
      <c r="C109" s="435"/>
      <c r="E109" s="436"/>
      <c r="F109" s="436"/>
      <c r="G109" s="436"/>
    </row>
    <row r="110" spans="1:7" ht="22.2" customHeight="1">
      <c r="A110" s="464" t="s">
        <v>337</v>
      </c>
      <c r="B110" s="464"/>
      <c r="C110" s="464"/>
      <c r="D110" s="464"/>
      <c r="E110" s="414" t="s">
        <v>355</v>
      </c>
    </row>
    <row r="111" spans="1:7" ht="21" customHeight="1">
      <c r="A111" s="463" t="s">
        <v>295</v>
      </c>
      <c r="B111" s="463"/>
      <c r="C111" s="463"/>
      <c r="D111" s="463"/>
      <c r="E111" s="415">
        <v>46391</v>
      </c>
    </row>
    <row r="112" spans="1:7" ht="25.2" customHeight="1">
      <c r="B112" s="417" t="s">
        <v>338</v>
      </c>
      <c r="C112" s="352"/>
      <c r="D112" s="421"/>
      <c r="E112" s="329"/>
    </row>
    <row r="113" spans="1:10" ht="15" customHeight="1">
      <c r="A113" s="418" t="s">
        <v>35</v>
      </c>
      <c r="B113" s="413" t="s">
        <v>36</v>
      </c>
      <c r="C113" s="413" t="s">
        <v>37</v>
      </c>
      <c r="D113" s="419" t="s">
        <v>3</v>
      </c>
      <c r="E113" s="419" t="s">
        <v>3</v>
      </c>
    </row>
    <row r="114" spans="1:10" ht="13.95" customHeight="1">
      <c r="A114" s="430"/>
      <c r="B114" s="437"/>
      <c r="C114" s="437"/>
      <c r="D114" s="146"/>
      <c r="E114" s="146"/>
    </row>
    <row r="115" spans="1:10" ht="15" customHeight="1">
      <c r="A115" s="425">
        <v>46391</v>
      </c>
      <c r="B115" s="352" t="s">
        <v>240</v>
      </c>
      <c r="C115" s="352" t="s">
        <v>10</v>
      </c>
      <c r="D115" s="421" t="str">
        <f>VLOOKUP(B115,Punten!$F$3:$AG$267,16,0)</f>
        <v/>
      </c>
      <c r="E115" s="421" t="str">
        <f>VLOOKUP(C115,Punten!$F$3:$AG$267,16,0)</f>
        <v/>
      </c>
    </row>
    <row r="116" spans="1:10" ht="15" customHeight="1">
      <c r="A116" s="425">
        <v>46391</v>
      </c>
      <c r="B116" s="352" t="s">
        <v>7</v>
      </c>
      <c r="C116" s="352" t="s">
        <v>5</v>
      </c>
      <c r="D116" s="421" t="str">
        <f>VLOOKUP(B116,Punten!$F$3:$AG$267,16,0)</f>
        <v/>
      </c>
      <c r="E116" s="421" t="str">
        <f>VLOOKUP(C116,Punten!$F$3:$AG$267,16,0)</f>
        <v/>
      </c>
    </row>
    <row r="117" spans="1:10" ht="15" customHeight="1">
      <c r="A117" s="425">
        <v>46391</v>
      </c>
      <c r="B117" s="352" t="s">
        <v>15</v>
      </c>
      <c r="C117" s="352" t="s">
        <v>6</v>
      </c>
      <c r="D117" s="421" t="str">
        <f>VLOOKUP(B117,Punten!$F$3:$AG$267,16,0)</f>
        <v/>
      </c>
      <c r="E117" s="421" t="str">
        <f>VLOOKUP(C117,Punten!$F$3:$AG$267,16,0)</f>
        <v/>
      </c>
    </row>
    <row r="118" spans="1:10" ht="15" customHeight="1">
      <c r="A118" s="425">
        <v>46392</v>
      </c>
      <c r="B118" s="352" t="s">
        <v>16</v>
      </c>
      <c r="C118" s="352" t="s">
        <v>241</v>
      </c>
      <c r="D118" s="421" t="str">
        <f>VLOOKUP(B118,Punten!$F$3:$AG$267,16,0)</f>
        <v/>
      </c>
      <c r="E118" s="421" t="str">
        <f>VLOOKUP(C118,Punten!$F$3:$AG$267,16,0)</f>
        <v/>
      </c>
    </row>
    <row r="119" spans="1:10" ht="15" customHeight="1">
      <c r="A119" s="425">
        <v>46392</v>
      </c>
      <c r="B119" s="426" t="s">
        <v>9</v>
      </c>
      <c r="C119" s="352" t="s">
        <v>11</v>
      </c>
      <c r="D119" s="421" t="str">
        <f>VLOOKUP(B119,Punten!$F$3:$AG$267,16,0)</f>
        <v/>
      </c>
      <c r="E119" s="421" t="str">
        <f>VLOOKUP(C119,Punten!$F$3:$AG$267,16,0)</f>
        <v/>
      </c>
    </row>
    <row r="120" spans="1:10" ht="15" customHeight="1">
      <c r="A120" s="425">
        <v>46394</v>
      </c>
      <c r="B120" s="352" t="s">
        <v>12</v>
      </c>
      <c r="C120" s="352" t="s">
        <v>8</v>
      </c>
      <c r="D120" s="421" t="str">
        <f>VLOOKUP(B120,Punten!$F$3:$AG$267,16,0)</f>
        <v/>
      </c>
      <c r="E120" s="421" t="str">
        <f>VLOOKUP(C120,Punten!$F$3:$AG$267,16,0)</f>
        <v/>
      </c>
    </row>
    <row r="121" spans="1:10" ht="15" customHeight="1">
      <c r="A121" s="425">
        <v>46394</v>
      </c>
      <c r="B121" s="352" t="s">
        <v>13</v>
      </c>
      <c r="C121" s="352" t="s">
        <v>14</v>
      </c>
      <c r="D121" s="421" t="str">
        <f>VLOOKUP(B121,Punten!$F$3:$AG$267,16,0)</f>
        <v/>
      </c>
      <c r="E121" s="421" t="str">
        <f>VLOOKUP(C121,Punten!$F$3:$AG$267,16,0)</f>
        <v/>
      </c>
    </row>
    <row r="122" spans="1:10" ht="13.95" customHeight="1">
      <c r="A122" s="425"/>
      <c r="B122" s="352"/>
      <c r="C122" s="352"/>
      <c r="D122" s="421"/>
      <c r="E122" s="421"/>
    </row>
    <row r="123" spans="1:10" ht="15" customHeight="1">
      <c r="A123" s="425">
        <v>46398</v>
      </c>
      <c r="B123" s="352" t="s">
        <v>7</v>
      </c>
      <c r="C123" s="352" t="s">
        <v>16</v>
      </c>
      <c r="D123" s="421" t="str">
        <f>VLOOKUP(B123,Punten!$F$3:$AG$267,17,0)</f>
        <v/>
      </c>
      <c r="E123" s="421" t="str">
        <f>VLOOKUP(C123,Punten!$F$3:$AG$267,17,0)</f>
        <v/>
      </c>
      <c r="J123" s="141" t="s">
        <v>105</v>
      </c>
    </row>
    <row r="124" spans="1:10" ht="15" customHeight="1">
      <c r="A124" s="425">
        <v>46398</v>
      </c>
      <c r="B124" s="352" t="s">
        <v>240</v>
      </c>
      <c r="C124" s="352" t="s">
        <v>11</v>
      </c>
      <c r="D124" s="421" t="str">
        <f>VLOOKUP(B124,Punten!$F$3:$AG$267,17,0)</f>
        <v/>
      </c>
      <c r="E124" s="421" t="str">
        <f>VLOOKUP(C124,Punten!$F$3:$AG$267,17,0)</f>
        <v/>
      </c>
    </row>
    <row r="125" spans="1:10" ht="15" customHeight="1">
      <c r="A125" s="425">
        <v>46398</v>
      </c>
      <c r="B125" s="352" t="s">
        <v>15</v>
      </c>
      <c r="C125" s="352" t="s">
        <v>14</v>
      </c>
      <c r="D125" s="421" t="str">
        <f>VLOOKUP(B125,Punten!$F$3:$AG$267,17,0)</f>
        <v/>
      </c>
      <c r="E125" s="421" t="str">
        <f>VLOOKUP(C125,Punten!$F$3:$AG$267,17,0)</f>
        <v/>
      </c>
    </row>
    <row r="126" spans="1:10" ht="15" customHeight="1">
      <c r="A126" s="425">
        <v>46399</v>
      </c>
      <c r="B126" s="352" t="s">
        <v>241</v>
      </c>
      <c r="C126" s="352" t="s">
        <v>8</v>
      </c>
      <c r="D126" s="421" t="str">
        <f>VLOOKUP(B126,Punten!$F$3:$AG$267,17,0)</f>
        <v/>
      </c>
      <c r="E126" s="421" t="str">
        <f>VLOOKUP(C126,Punten!$F$3:$AG$267,17,0)</f>
        <v/>
      </c>
    </row>
    <row r="127" spans="1:10" ht="15" customHeight="1">
      <c r="A127" s="425">
        <v>46400</v>
      </c>
      <c r="B127" s="352" t="s">
        <v>5</v>
      </c>
      <c r="C127" s="352" t="s">
        <v>9</v>
      </c>
      <c r="D127" s="421" t="str">
        <f>VLOOKUP(B127,Punten!$F$3:$AG$267,17,0)</f>
        <v/>
      </c>
      <c r="E127" s="421" t="str">
        <f>VLOOKUP(C127,Punten!$F$3:$AG$267,17,0)</f>
        <v/>
      </c>
    </row>
    <row r="128" spans="1:10" ht="15" customHeight="1">
      <c r="A128" s="425">
        <v>46401</v>
      </c>
      <c r="B128" s="426" t="s">
        <v>13</v>
      </c>
      <c r="C128" s="352" t="s">
        <v>10</v>
      </c>
      <c r="D128" s="421" t="str">
        <f>VLOOKUP(B128,Punten!$F$3:$AG$267,17,0)</f>
        <v/>
      </c>
      <c r="E128" s="421" t="str">
        <f>VLOOKUP(C128,Punten!$F$3:$AG$267,17,0)</f>
        <v/>
      </c>
    </row>
    <row r="129" spans="1:5" ht="15" customHeight="1">
      <c r="A129" s="432">
        <v>46402</v>
      </c>
      <c r="B129" s="433" t="s">
        <v>12</v>
      </c>
      <c r="C129" s="433" t="s">
        <v>6</v>
      </c>
      <c r="D129" s="421" t="str">
        <f>VLOOKUP(B129,Punten!$F$3:$AG$267,17,0)</f>
        <v/>
      </c>
      <c r="E129" s="421" t="str">
        <f>VLOOKUP(C129,Punten!$F$3:$AG$267,17,0)</f>
        <v/>
      </c>
    </row>
    <row r="130" spans="1:5" ht="13.95" customHeight="1">
      <c r="A130" s="425"/>
      <c r="B130" s="352"/>
      <c r="C130" s="352"/>
      <c r="D130" s="421"/>
      <c r="E130" s="421"/>
    </row>
    <row r="131" spans="1:5" ht="15" customHeight="1">
      <c r="A131" s="416">
        <v>46405</v>
      </c>
      <c r="B131" s="438" t="s">
        <v>14</v>
      </c>
      <c r="C131" s="426" t="s">
        <v>12</v>
      </c>
      <c r="D131" s="421" t="str">
        <f>VLOOKUP(B131,Punten!$F$3:$AG$267,18,0)</f>
        <v/>
      </c>
      <c r="E131" s="421" t="str">
        <f>VLOOKUP(C131,Punten!$F$3:$AG$267,18,0)</f>
        <v/>
      </c>
    </row>
    <row r="132" spans="1:5" ht="15" customHeight="1">
      <c r="A132" s="431">
        <v>46405</v>
      </c>
      <c r="B132" s="355" t="s">
        <v>240</v>
      </c>
      <c r="C132" s="355" t="s">
        <v>9</v>
      </c>
      <c r="D132" s="421" t="str">
        <f>VLOOKUP(B132,Punten!$F$3:$AG$267,18,0)</f>
        <v/>
      </c>
      <c r="E132" s="421" t="str">
        <f>VLOOKUP(C132,Punten!$F$3:$AG$267,18,0)</f>
        <v/>
      </c>
    </row>
    <row r="133" spans="1:5" ht="15" customHeight="1">
      <c r="A133" s="416">
        <v>46406</v>
      </c>
      <c r="B133" s="438" t="s">
        <v>11</v>
      </c>
      <c r="C133" s="352" t="s">
        <v>13</v>
      </c>
      <c r="D133" s="421" t="str">
        <f>VLOOKUP(B133,Punten!$F$3:$AG$267,18,0)</f>
        <v/>
      </c>
      <c r="E133" s="421" t="str">
        <f>VLOOKUP(C133,Punten!$F$3:$AG$267,18,0)</f>
        <v/>
      </c>
    </row>
    <row r="134" spans="1:5" ht="15" customHeight="1">
      <c r="A134" s="416">
        <v>46406</v>
      </c>
      <c r="B134" s="352" t="s">
        <v>8</v>
      </c>
      <c r="C134" s="352" t="s">
        <v>7</v>
      </c>
      <c r="D134" s="421" t="str">
        <f>VLOOKUP(B134,Punten!$F$3:$AG$267,18,0)</f>
        <v/>
      </c>
      <c r="E134" s="421" t="str">
        <f>VLOOKUP(C134,Punten!$F$3:$AG$267,18,0)</f>
        <v/>
      </c>
    </row>
    <row r="135" spans="1:5" ht="15" customHeight="1">
      <c r="A135" s="416">
        <v>46406</v>
      </c>
      <c r="B135" s="352" t="s">
        <v>16</v>
      </c>
      <c r="C135" s="352" t="s">
        <v>5</v>
      </c>
      <c r="D135" s="421" t="str">
        <f>VLOOKUP(B135,Punten!$F$3:$AG$267,18,0)</f>
        <v/>
      </c>
      <c r="E135" s="421" t="str">
        <f>VLOOKUP(C135,Punten!$F$3:$AG$267,18,0)</f>
        <v/>
      </c>
    </row>
    <row r="136" spans="1:5" ht="15" customHeight="1">
      <c r="A136" s="416">
        <v>46407</v>
      </c>
      <c r="B136" s="352" t="s">
        <v>6</v>
      </c>
      <c r="C136" s="352" t="s">
        <v>241</v>
      </c>
      <c r="D136" s="421" t="str">
        <f>VLOOKUP(B136,Punten!$F$3:$AG$267,18,0)</f>
        <v/>
      </c>
      <c r="E136" s="421" t="str">
        <f>VLOOKUP(C136,Punten!$F$3:$AG$267,18,0)</f>
        <v/>
      </c>
    </row>
    <row r="137" spans="1:5" ht="15" customHeight="1">
      <c r="A137" s="416">
        <v>46408</v>
      </c>
      <c r="B137" s="352" t="s">
        <v>10</v>
      </c>
      <c r="C137" s="352" t="s">
        <v>15</v>
      </c>
      <c r="D137" s="421" t="str">
        <f>VLOOKUP(B137,Punten!$F$3:$AG$267,18,0)</f>
        <v/>
      </c>
      <c r="E137" s="421" t="str">
        <f>VLOOKUP(C137,Punten!$F$3:$AG$267,18,0)</f>
        <v/>
      </c>
    </row>
    <row r="138" spans="1:5" ht="13.95" customHeight="1">
      <c r="A138" s="425"/>
      <c r="B138" s="352"/>
      <c r="C138" s="352"/>
      <c r="D138" s="421"/>
      <c r="E138" s="421"/>
    </row>
    <row r="139" spans="1:5" ht="15" customHeight="1">
      <c r="A139" s="425">
        <v>46412</v>
      </c>
      <c r="B139" s="352" t="s">
        <v>14</v>
      </c>
      <c r="C139" s="352" t="s">
        <v>7</v>
      </c>
      <c r="D139" s="421" t="str">
        <f>VLOOKUP(B139,Punten!$F$3:$AG$267,19,0)</f>
        <v/>
      </c>
      <c r="E139" s="421" t="str">
        <f>VLOOKUP(C139,Punten!$F$3:$AG$267,19,0)</f>
        <v/>
      </c>
    </row>
    <row r="140" spans="1:5" ht="15" customHeight="1">
      <c r="A140" s="425">
        <v>46412</v>
      </c>
      <c r="B140" s="352" t="s">
        <v>240</v>
      </c>
      <c r="C140" s="352" t="s">
        <v>15</v>
      </c>
      <c r="D140" s="421" t="str">
        <f>VLOOKUP(B140,Punten!$F$3:$AG$267,19,0)</f>
        <v/>
      </c>
      <c r="E140" s="421" t="str">
        <f>VLOOKUP(C140,Punten!$F$3:$AG$267,19,0)</f>
        <v/>
      </c>
    </row>
    <row r="141" spans="1:5" ht="15" customHeight="1">
      <c r="A141" s="425">
        <v>46413</v>
      </c>
      <c r="B141" s="426" t="s">
        <v>11</v>
      </c>
      <c r="C141" s="352" t="s">
        <v>12</v>
      </c>
      <c r="D141" s="421" t="str">
        <f>VLOOKUP(B141,Punten!$F$3:$AG$267,19,0)</f>
        <v/>
      </c>
      <c r="E141" s="421" t="str">
        <f>VLOOKUP(C141,Punten!$F$3:$AG$267,19,0)</f>
        <v/>
      </c>
    </row>
    <row r="142" spans="1:5" ht="15" customHeight="1">
      <c r="A142" s="425">
        <v>46413</v>
      </c>
      <c r="B142" s="352" t="s">
        <v>8</v>
      </c>
      <c r="C142" s="352" t="s">
        <v>16</v>
      </c>
      <c r="D142" s="421" t="str">
        <f>VLOOKUP(B142,Punten!$F$3:$AG$267,19,0)</f>
        <v/>
      </c>
      <c r="E142" s="421" t="str">
        <f>VLOOKUP(C142,Punten!$F$3:$AG$267,19,0)</f>
        <v/>
      </c>
    </row>
    <row r="143" spans="1:5" ht="15" customHeight="1">
      <c r="A143" s="425">
        <v>46413</v>
      </c>
      <c r="B143" s="352" t="s">
        <v>9</v>
      </c>
      <c r="C143" s="352" t="s">
        <v>13</v>
      </c>
      <c r="D143" s="421" t="str">
        <f>VLOOKUP(B143,Punten!$F$3:$AG$267,19,0)</f>
        <v/>
      </c>
      <c r="E143" s="421" t="str">
        <f>VLOOKUP(C143,Punten!$F$3:$AG$267,19,0)</f>
        <v/>
      </c>
    </row>
    <row r="144" spans="1:5" ht="15" customHeight="1">
      <c r="A144" s="425">
        <v>46414</v>
      </c>
      <c r="B144" s="352" t="s">
        <v>6</v>
      </c>
      <c r="C144" s="352" t="s">
        <v>5</v>
      </c>
      <c r="D144" s="421" t="str">
        <f>VLOOKUP(B144,Punten!$F$3:$AG$267,19,0)</f>
        <v/>
      </c>
      <c r="E144" s="421" t="str">
        <f>VLOOKUP(C144,Punten!$F$3:$AG$267,19,0)</f>
        <v/>
      </c>
    </row>
    <row r="145" spans="1:5" ht="15" customHeight="1">
      <c r="A145" s="425">
        <v>46415</v>
      </c>
      <c r="B145" s="352" t="s">
        <v>10</v>
      </c>
      <c r="C145" s="352" t="s">
        <v>241</v>
      </c>
      <c r="D145" s="421" t="str">
        <f>VLOOKUP(B145,Punten!$F$3:$AG$267,19,0)</f>
        <v/>
      </c>
      <c r="E145" s="421" t="str">
        <f>VLOOKUP(C145,Punten!$F$3:$AG$267,19,0)</f>
        <v/>
      </c>
    </row>
    <row r="146" spans="1:5" ht="13.95" customHeight="1">
      <c r="A146" s="425"/>
      <c r="B146" s="352"/>
      <c r="C146" s="352"/>
      <c r="D146" s="421"/>
      <c r="E146" s="421"/>
    </row>
    <row r="147" spans="1:5" ht="15" customHeight="1">
      <c r="A147" s="425">
        <v>46440</v>
      </c>
      <c r="B147" s="352" t="s">
        <v>7</v>
      </c>
      <c r="C147" s="352" t="s">
        <v>10</v>
      </c>
      <c r="D147" s="421" t="str">
        <f>VLOOKUP(B147,Punten!$F$3:$AG$267,20,0)</f>
        <v/>
      </c>
      <c r="E147" s="421" t="str">
        <f>VLOOKUP(C147,Punten!$F$3:$AG$267,20,0)</f>
        <v/>
      </c>
    </row>
    <row r="148" spans="1:5" ht="15" customHeight="1">
      <c r="A148" s="425">
        <v>46440</v>
      </c>
      <c r="B148" s="352" t="s">
        <v>15</v>
      </c>
      <c r="C148" s="352" t="s">
        <v>13</v>
      </c>
      <c r="D148" s="421" t="str">
        <f>VLOOKUP(B148,Punten!$F$3:$AG$267,20,0)</f>
        <v/>
      </c>
      <c r="E148" s="421" t="str">
        <f>VLOOKUP(C148,Punten!$F$3:$AG$267,20,0)</f>
        <v/>
      </c>
    </row>
    <row r="149" spans="1:5" ht="15" customHeight="1">
      <c r="A149" s="425">
        <v>46441</v>
      </c>
      <c r="B149" s="352" t="s">
        <v>241</v>
      </c>
      <c r="C149" s="352" t="s">
        <v>11</v>
      </c>
      <c r="D149" s="421" t="str">
        <f>VLOOKUP(B149,Punten!$F$3:$AG$267,20,0)</f>
        <v/>
      </c>
      <c r="E149" s="421" t="str">
        <f>VLOOKUP(C149,Punten!$F$3:$AG$267,20,0)</f>
        <v/>
      </c>
    </row>
    <row r="150" spans="1:5" ht="15" customHeight="1">
      <c r="A150" s="425">
        <v>46441</v>
      </c>
      <c r="B150" s="434" t="s">
        <v>16</v>
      </c>
      <c r="C150" s="352" t="s">
        <v>6</v>
      </c>
      <c r="D150" s="421" t="str">
        <f>VLOOKUP(B150,Punten!$F$3:$AG$267,20,0)</f>
        <v/>
      </c>
      <c r="E150" s="421" t="str">
        <f>VLOOKUP(C150,Punten!$F$3:$AG$267,20,0)</f>
        <v/>
      </c>
    </row>
    <row r="151" spans="1:5" ht="15" customHeight="1">
      <c r="A151" s="425">
        <v>46441</v>
      </c>
      <c r="B151" s="352" t="s">
        <v>8</v>
      </c>
      <c r="C151" s="352" t="s">
        <v>9</v>
      </c>
      <c r="D151" s="421" t="str">
        <f>VLOOKUP(B151,Punten!$F$3:$AG$267,20,0)</f>
        <v/>
      </c>
      <c r="E151" s="421" t="str">
        <f>VLOOKUP(C151,Punten!$F$3:$AG$267,20,0)</f>
        <v/>
      </c>
    </row>
    <row r="152" spans="1:5" ht="15" customHeight="1">
      <c r="A152" s="425">
        <v>46442</v>
      </c>
      <c r="B152" s="352" t="s">
        <v>5</v>
      </c>
      <c r="C152" s="426" t="s">
        <v>14</v>
      </c>
      <c r="D152" s="421" t="str">
        <f>VLOOKUP(B152,Punten!$F$3:$AG$267,20,0)</f>
        <v/>
      </c>
      <c r="E152" s="421" t="str">
        <f>VLOOKUP(C152,Punten!$F$3:$AG$267,20,0)</f>
        <v/>
      </c>
    </row>
    <row r="153" spans="1:5" ht="15" customHeight="1">
      <c r="A153" s="432">
        <v>46444</v>
      </c>
      <c r="B153" s="433" t="s">
        <v>12</v>
      </c>
      <c r="C153" s="433" t="s">
        <v>240</v>
      </c>
      <c r="D153" s="421" t="str">
        <f>VLOOKUP(B153,Punten!$F$3:$AG$267,20,0)</f>
        <v/>
      </c>
      <c r="E153" s="421" t="str">
        <f>VLOOKUP(C153,Punten!$F$3:$AG$267,20,0)</f>
        <v/>
      </c>
    </row>
    <row r="154" spans="1:5" ht="13.95" customHeight="1">
      <c r="A154" s="425"/>
      <c r="B154" s="352"/>
      <c r="C154" s="352"/>
      <c r="D154" s="421"/>
      <c r="E154" s="421"/>
    </row>
    <row r="155" spans="1:5" ht="15" customHeight="1">
      <c r="A155" s="425">
        <v>46454</v>
      </c>
      <c r="B155" s="352" t="s">
        <v>14</v>
      </c>
      <c r="C155" s="352" t="s">
        <v>16</v>
      </c>
      <c r="D155" s="421" t="str">
        <f>VLOOKUP(B155,Punten!$F$3:$AG$267,21,0)</f>
        <v/>
      </c>
      <c r="E155" s="421" t="str">
        <f>VLOOKUP(C155,Punten!$F$3:$AG$267,21,0)</f>
        <v/>
      </c>
    </row>
    <row r="156" spans="1:5" ht="15" customHeight="1">
      <c r="A156" s="425">
        <v>46454</v>
      </c>
      <c r="B156" s="352" t="s">
        <v>240</v>
      </c>
      <c r="C156" s="352" t="s">
        <v>241</v>
      </c>
      <c r="D156" s="421" t="str">
        <f>VLOOKUP(B156,Punten!$F$3:$AG$267,21,0)</f>
        <v/>
      </c>
      <c r="E156" s="421" t="str">
        <f>VLOOKUP(C156,Punten!$F$3:$AG$267,21,0)</f>
        <v/>
      </c>
    </row>
    <row r="157" spans="1:5" ht="15" customHeight="1">
      <c r="A157" s="425">
        <v>46455</v>
      </c>
      <c r="B157" s="352" t="s">
        <v>11</v>
      </c>
      <c r="C157" s="352" t="s">
        <v>7</v>
      </c>
      <c r="D157" s="421" t="str">
        <f>VLOOKUP(B157,Punten!$F$3:$AG$267,21,0)</f>
        <v/>
      </c>
      <c r="E157" s="421" t="str">
        <f>VLOOKUP(C157,Punten!$F$3:$AG$267,21,0)</f>
        <v/>
      </c>
    </row>
    <row r="158" spans="1:5" ht="15" customHeight="1">
      <c r="A158" s="425">
        <v>46455</v>
      </c>
      <c r="B158" s="352" t="s">
        <v>9</v>
      </c>
      <c r="C158" s="352" t="s">
        <v>15</v>
      </c>
      <c r="D158" s="421" t="str">
        <f>VLOOKUP(B158,Punten!$F$3:$AG$267,21,0)</f>
        <v/>
      </c>
      <c r="E158" s="421" t="str">
        <f>VLOOKUP(C158,Punten!$F$3:$AG$267,21,0)</f>
        <v/>
      </c>
    </row>
    <row r="159" spans="1:5" ht="15" customHeight="1">
      <c r="A159" s="425">
        <v>46456</v>
      </c>
      <c r="B159" s="352" t="s">
        <v>6</v>
      </c>
      <c r="C159" s="352" t="s">
        <v>8</v>
      </c>
      <c r="D159" s="421" t="str">
        <f>VLOOKUP(B159,Punten!$F$3:$AG$267,21,0)</f>
        <v/>
      </c>
      <c r="E159" s="421" t="str">
        <f>VLOOKUP(C159,Punten!$F$3:$AG$267,21,0)</f>
        <v/>
      </c>
    </row>
    <row r="160" spans="1:5" ht="15" customHeight="1">
      <c r="A160" s="439">
        <v>46457</v>
      </c>
      <c r="B160" s="434" t="s">
        <v>10</v>
      </c>
      <c r="C160" s="352" t="s">
        <v>5</v>
      </c>
      <c r="D160" s="421" t="str">
        <f>VLOOKUP(B160,Punten!$F$3:$AG$267,21,0)</f>
        <v/>
      </c>
      <c r="E160" s="421" t="str">
        <f>VLOOKUP(C160,Punten!$F$3:$AG$267,21,0)</f>
        <v/>
      </c>
    </row>
    <row r="161" spans="1:5" ht="15" customHeight="1">
      <c r="A161" s="425">
        <v>46457</v>
      </c>
      <c r="B161" s="352" t="s">
        <v>13</v>
      </c>
      <c r="C161" s="352" t="s">
        <v>12</v>
      </c>
      <c r="D161" s="421" t="str">
        <f>VLOOKUP(B161,Punten!$F$3:$AG$267,21,0)</f>
        <v/>
      </c>
      <c r="E161" s="421" t="str">
        <f>VLOOKUP(C161,Punten!$F$3:$AG$267,21,0)</f>
        <v/>
      </c>
    </row>
    <row r="162" spans="1:5" ht="13.95" customHeight="1">
      <c r="D162" s="421"/>
      <c r="E162" s="421"/>
    </row>
    <row r="163" spans="1:5" ht="15" customHeight="1">
      <c r="A163" s="425">
        <v>46468</v>
      </c>
      <c r="B163" s="352" t="s">
        <v>7</v>
      </c>
      <c r="C163" s="426" t="s">
        <v>240</v>
      </c>
      <c r="D163" s="421" t="str">
        <f>VLOOKUP(B163,Punten!$F$3:$AG$267,22,0)</f>
        <v/>
      </c>
      <c r="E163" s="421" t="str">
        <f>VLOOKUP(C163,Punten!$F$3:$AG$267,22,0)</f>
        <v/>
      </c>
    </row>
    <row r="164" spans="1:5" ht="15" customHeight="1">
      <c r="A164" s="425">
        <v>46469</v>
      </c>
      <c r="B164" s="352" t="s">
        <v>8</v>
      </c>
      <c r="C164" s="352" t="s">
        <v>14</v>
      </c>
      <c r="D164" s="421" t="str">
        <f>VLOOKUP(B164,Punten!$F$3:$AG$267,22,0)</f>
        <v/>
      </c>
      <c r="E164" s="421" t="str">
        <f>VLOOKUP(C164,Punten!$F$3:$AG$267,22,0)</f>
        <v/>
      </c>
    </row>
    <row r="165" spans="1:5" ht="15" customHeight="1">
      <c r="A165" s="425">
        <v>46469</v>
      </c>
      <c r="B165" s="352" t="s">
        <v>16</v>
      </c>
      <c r="C165" s="352" t="s">
        <v>10</v>
      </c>
      <c r="D165" s="421" t="str">
        <f>VLOOKUP(B165,Punten!$F$3:$AG$267,22,0)</f>
        <v/>
      </c>
      <c r="E165" s="421" t="str">
        <f>VLOOKUP(C165,Punten!$F$3:$AG$267,22,0)</f>
        <v/>
      </c>
    </row>
    <row r="166" spans="1:5" ht="15" customHeight="1">
      <c r="A166" s="425">
        <v>46469</v>
      </c>
      <c r="B166" s="352" t="s">
        <v>241</v>
      </c>
      <c r="C166" s="352" t="s">
        <v>13</v>
      </c>
      <c r="D166" s="421" t="str">
        <f>VLOOKUP(B166,Punten!$F$3:$AG$267,22,0)</f>
        <v/>
      </c>
      <c r="E166" s="421" t="str">
        <f>VLOOKUP(C166,Punten!$F$3:$AG$267,22,0)</f>
        <v/>
      </c>
    </row>
    <row r="167" spans="1:5" ht="15" customHeight="1">
      <c r="A167" s="425">
        <v>46470</v>
      </c>
      <c r="B167" s="352" t="s">
        <v>5</v>
      </c>
      <c r="C167" s="352" t="s">
        <v>11</v>
      </c>
      <c r="D167" s="421" t="str">
        <f>VLOOKUP(B167,Punten!$F$3:$AG$267,22,0)</f>
        <v/>
      </c>
      <c r="E167" s="421" t="str">
        <f>VLOOKUP(C167,Punten!$F$3:$AG$267,22,0)</f>
        <v/>
      </c>
    </row>
    <row r="168" spans="1:5" ht="15" customHeight="1">
      <c r="A168" s="425">
        <v>46470</v>
      </c>
      <c r="B168" s="352" t="s">
        <v>6</v>
      </c>
      <c r="C168" s="352" t="s">
        <v>9</v>
      </c>
      <c r="D168" s="421" t="str">
        <f>VLOOKUP(B168,Punten!$F$3:$AG$267,22,0)</f>
        <v/>
      </c>
      <c r="E168" s="421" t="str">
        <f>VLOOKUP(C168,Punten!$F$3:$AG$267,22,0)</f>
        <v/>
      </c>
    </row>
    <row r="169" spans="1:5" ht="15" customHeight="1">
      <c r="A169" s="425">
        <v>46471</v>
      </c>
      <c r="B169" s="352" t="s">
        <v>12</v>
      </c>
      <c r="C169" s="352" t="s">
        <v>15</v>
      </c>
      <c r="D169" s="421" t="str">
        <f>VLOOKUP(B169,Punten!$F$3:$AG$267,22,0)</f>
        <v/>
      </c>
      <c r="E169" s="421" t="str">
        <f>VLOOKUP(C169,Punten!$F$3:$AG$267,22,0)</f>
        <v/>
      </c>
    </row>
    <row r="170" spans="1:5" ht="7.95" customHeight="1">
      <c r="A170" s="440"/>
      <c r="B170" s="423"/>
      <c r="C170" s="424"/>
      <c r="D170" s="421"/>
      <c r="E170" s="421"/>
    </row>
    <row r="171" spans="1:5" ht="15" customHeight="1">
      <c r="A171" s="416">
        <v>46482</v>
      </c>
      <c r="B171" s="352" t="s">
        <v>240</v>
      </c>
      <c r="C171" s="352" t="s">
        <v>5</v>
      </c>
      <c r="D171" s="421" t="str">
        <f>VLOOKUP(B171,Punten!$F$3:$AG$267,23,0)</f>
        <v/>
      </c>
      <c r="E171" s="421" t="str">
        <f>VLOOKUP(C171,Punten!$F$3:$AG$267,23,0)</f>
        <v/>
      </c>
    </row>
    <row r="172" spans="1:5" ht="15" customHeight="1">
      <c r="A172" s="416">
        <v>46482</v>
      </c>
      <c r="B172" s="352" t="s">
        <v>14</v>
      </c>
      <c r="C172" s="352" t="s">
        <v>6</v>
      </c>
      <c r="D172" s="421" t="str">
        <f>VLOOKUP(B172,Punten!$F$3:$AG$267,23,0)</f>
        <v/>
      </c>
      <c r="E172" s="421" t="str">
        <f>VLOOKUP(C172,Punten!$F$3:$AG$267,23,0)</f>
        <v/>
      </c>
    </row>
    <row r="173" spans="1:5" ht="15" customHeight="1">
      <c r="A173" s="416">
        <v>46482</v>
      </c>
      <c r="B173" s="352" t="s">
        <v>15</v>
      </c>
      <c r="C173" s="426" t="s">
        <v>241</v>
      </c>
      <c r="D173" s="421" t="str">
        <f>VLOOKUP(B173,Punten!$F$3:$AG$267,23,0)</f>
        <v/>
      </c>
      <c r="E173" s="421" t="str">
        <f>VLOOKUP(C173,Punten!$F$3:$AG$267,23,0)</f>
        <v/>
      </c>
    </row>
    <row r="174" spans="1:5" ht="15" customHeight="1">
      <c r="A174" s="425">
        <v>46483</v>
      </c>
      <c r="B174" s="352" t="s">
        <v>11</v>
      </c>
      <c r="C174" s="352" t="s">
        <v>16</v>
      </c>
      <c r="D174" s="421" t="str">
        <f>VLOOKUP(B174,Punten!$F$3:$AG$267,23,0)</f>
        <v/>
      </c>
      <c r="E174" s="421" t="str">
        <f>VLOOKUP(C174,Punten!$F$3:$AG$267,23,0)</f>
        <v/>
      </c>
    </row>
    <row r="175" spans="1:5" ht="15" customHeight="1">
      <c r="A175" s="416">
        <v>46483</v>
      </c>
      <c r="B175" s="352" t="s">
        <v>9</v>
      </c>
      <c r="C175" s="352" t="s">
        <v>12</v>
      </c>
      <c r="D175" s="421" t="str">
        <f>VLOOKUP(B175,Punten!$F$3:$AG$267,23,0)</f>
        <v/>
      </c>
      <c r="E175" s="421" t="str">
        <f>VLOOKUP(C175,Punten!$F$3:$AG$267,23,0)</f>
        <v/>
      </c>
    </row>
    <row r="176" spans="1:5" ht="15" customHeight="1">
      <c r="A176" s="416">
        <v>46485</v>
      </c>
      <c r="B176" s="352" t="s">
        <v>13</v>
      </c>
      <c r="C176" s="352" t="s">
        <v>7</v>
      </c>
      <c r="D176" s="421" t="str">
        <f>VLOOKUP(B176,Punten!$F$3:$AG$267,23,0)</f>
        <v/>
      </c>
      <c r="E176" s="421" t="str">
        <f>VLOOKUP(C176,Punten!$F$3:$AG$267,23,0)</f>
        <v/>
      </c>
    </row>
    <row r="177" spans="1:5" ht="15" customHeight="1">
      <c r="A177" s="416">
        <v>46485</v>
      </c>
      <c r="B177" s="352" t="s">
        <v>10</v>
      </c>
      <c r="C177" s="352" t="s">
        <v>8</v>
      </c>
      <c r="D177" s="421" t="str">
        <f>VLOOKUP(B177,Punten!$F$3:$AG$267,23,0)</f>
        <v/>
      </c>
      <c r="E177" s="421" t="str">
        <f>VLOOKUP(C177,Punten!$F$3:$AG$267,23,0)</f>
        <v/>
      </c>
    </row>
    <row r="178" spans="1:5" ht="7.95" customHeight="1">
      <c r="B178" s="352"/>
      <c r="C178" s="352"/>
      <c r="D178" s="421"/>
      <c r="E178" s="421"/>
    </row>
    <row r="179" spans="1:5" ht="15" customHeight="1">
      <c r="A179" s="416">
        <v>46496</v>
      </c>
      <c r="B179" s="352" t="s">
        <v>7</v>
      </c>
      <c r="C179" s="352" t="s">
        <v>15</v>
      </c>
      <c r="D179" s="421" t="str">
        <f>VLOOKUP(B179,Punten!$F$3:$AG$267,24,0)</f>
        <v/>
      </c>
      <c r="E179" s="421" t="str">
        <f>VLOOKUP(C179,Punten!$F$3:$AG$267,24,0)</f>
        <v/>
      </c>
    </row>
    <row r="180" spans="1:5" ht="15" customHeight="1">
      <c r="A180" s="416">
        <v>46496</v>
      </c>
      <c r="B180" s="352" t="s">
        <v>14</v>
      </c>
      <c r="C180" s="352" t="s">
        <v>9</v>
      </c>
      <c r="D180" s="421" t="str">
        <f>VLOOKUP(B180,Punten!$F$3:$AG$267,24,0)</f>
        <v/>
      </c>
      <c r="E180" s="421" t="str">
        <f>VLOOKUP(C180,Punten!$F$3:$AG$267,24,0)</f>
        <v/>
      </c>
    </row>
    <row r="181" spans="1:5" ht="15" customHeight="1">
      <c r="A181" s="416">
        <v>46497</v>
      </c>
      <c r="B181" s="352" t="s">
        <v>16</v>
      </c>
      <c r="C181" s="352" t="s">
        <v>240</v>
      </c>
      <c r="D181" s="421" t="str">
        <f>VLOOKUP(B181,Punten!$F$3:$AG$267,24,0)</f>
        <v/>
      </c>
      <c r="E181" s="421" t="str">
        <f>VLOOKUP(C181,Punten!$F$3:$AG$267,24,0)</f>
        <v/>
      </c>
    </row>
    <row r="182" spans="1:5" ht="15" customHeight="1">
      <c r="A182" s="425">
        <v>46497</v>
      </c>
      <c r="B182" s="352" t="s">
        <v>241</v>
      </c>
      <c r="C182" s="352" t="s">
        <v>12</v>
      </c>
      <c r="D182" s="421" t="str">
        <f>VLOOKUP(B182,Punten!$F$3:$AG$267,24,0)</f>
        <v/>
      </c>
      <c r="E182" s="421" t="str">
        <f>VLOOKUP(C182,Punten!$F$3:$AG$267,24,0)</f>
        <v/>
      </c>
    </row>
    <row r="183" spans="1:5" ht="15" customHeight="1">
      <c r="A183" s="430">
        <v>46497</v>
      </c>
      <c r="B183" s="424" t="s">
        <v>8</v>
      </c>
      <c r="C183" s="424" t="s">
        <v>11</v>
      </c>
      <c r="D183" s="421" t="str">
        <f>VLOOKUP(B183,Punten!$F$3:$AG$267,24,0)</f>
        <v/>
      </c>
      <c r="E183" s="421" t="str">
        <f>VLOOKUP(C183,Punten!$F$3:$AG$267,24,0)</f>
        <v/>
      </c>
    </row>
    <row r="184" spans="1:5" ht="15" customHeight="1">
      <c r="A184" s="430">
        <v>46498</v>
      </c>
      <c r="B184" s="424" t="s">
        <v>6</v>
      </c>
      <c r="C184" s="424" t="s">
        <v>10</v>
      </c>
      <c r="D184" s="421" t="str">
        <f>VLOOKUP(B184,Punten!$F$3:$AG$267,24,0)</f>
        <v/>
      </c>
      <c r="E184" s="421" t="str">
        <f>VLOOKUP(C184,Punten!$F$3:$AG$267,24,0)</f>
        <v/>
      </c>
    </row>
    <row r="185" spans="1:5" ht="15" customHeight="1">
      <c r="A185" s="430">
        <v>46498</v>
      </c>
      <c r="B185" s="424" t="s">
        <v>5</v>
      </c>
      <c r="C185" s="424" t="s">
        <v>13</v>
      </c>
      <c r="D185" s="421" t="str">
        <f>VLOOKUP(B185,Punten!$F$3:$AG$267,24,0)</f>
        <v/>
      </c>
      <c r="E185" s="421" t="str">
        <f>VLOOKUP(C185,Punten!$F$3:$AG$267,24,0)</f>
        <v/>
      </c>
    </row>
    <row r="186" spans="1:5" ht="7.95" customHeight="1">
      <c r="A186" s="425"/>
      <c r="B186" s="426"/>
      <c r="C186" s="352"/>
      <c r="D186" s="421"/>
      <c r="E186" s="421"/>
    </row>
    <row r="187" spans="1:5" ht="15" customHeight="1">
      <c r="A187" s="416">
        <v>46510</v>
      </c>
      <c r="B187" s="352" t="s">
        <v>240</v>
      </c>
      <c r="C187" s="352" t="s">
        <v>8</v>
      </c>
      <c r="D187" s="421" t="str">
        <f>VLOOKUP(B187,Punten!$F$3:$AG$267,25,0)</f>
        <v/>
      </c>
      <c r="E187" s="421" t="str">
        <f>VLOOKUP(C187,Punten!$F$3:$AG$267,25,0)</f>
        <v/>
      </c>
    </row>
    <row r="188" spans="1:5" ht="15" customHeight="1">
      <c r="A188" s="416">
        <v>46511</v>
      </c>
      <c r="B188" s="352" t="s">
        <v>11</v>
      </c>
      <c r="C188" s="426" t="s">
        <v>6</v>
      </c>
      <c r="D188" s="421" t="str">
        <f>VLOOKUP(B188,Punten!$F$3:$AG$267,25,0)</f>
        <v/>
      </c>
      <c r="E188" s="421" t="str">
        <f>VLOOKUP(C188,Punten!$F$3:$AG$267,25,0)</f>
        <v/>
      </c>
    </row>
    <row r="189" spans="1:5" ht="15" customHeight="1">
      <c r="A189" s="416">
        <v>46511</v>
      </c>
      <c r="B189" s="352" t="s">
        <v>9</v>
      </c>
      <c r="C189" s="352" t="s">
        <v>241</v>
      </c>
      <c r="D189" s="421" t="str">
        <f>VLOOKUP(B189,Punten!$F$3:$AG$267,25,0)</f>
        <v/>
      </c>
      <c r="E189" s="421" t="str">
        <f>VLOOKUP(C189,Punten!$F$3:$AG$267,25,0)</f>
        <v/>
      </c>
    </row>
    <row r="190" spans="1:5" ht="15" customHeight="1">
      <c r="A190" s="432">
        <v>46511</v>
      </c>
      <c r="B190" s="433" t="s">
        <v>13</v>
      </c>
      <c r="C190" s="433" t="s">
        <v>16</v>
      </c>
      <c r="D190" s="421" t="str">
        <f>VLOOKUP(B190,Punten!$F$3:$AG$267,25,0)</f>
        <v/>
      </c>
      <c r="E190" s="421" t="str">
        <f>VLOOKUP(C190,Punten!$F$3:$AG$267,25,0)</f>
        <v/>
      </c>
    </row>
    <row r="191" spans="1:5" ht="15" customHeight="1">
      <c r="A191" s="427">
        <v>46511</v>
      </c>
      <c r="B191" s="355" t="s">
        <v>5</v>
      </c>
      <c r="C191" s="441" t="s">
        <v>15</v>
      </c>
      <c r="D191" s="421" t="str">
        <f>VLOOKUP(B191,Punten!$F$3:$AG$267,25,0)</f>
        <v/>
      </c>
      <c r="E191" s="421" t="str">
        <f>VLOOKUP(C191,Punten!$F$3:$AG$267,25,0)</f>
        <v/>
      </c>
    </row>
    <row r="192" spans="1:5" ht="15" customHeight="1">
      <c r="A192" s="442">
        <v>46512</v>
      </c>
      <c r="B192" s="433" t="s">
        <v>12</v>
      </c>
      <c r="C192" s="433" t="s">
        <v>7</v>
      </c>
      <c r="D192" s="421" t="str">
        <f>VLOOKUP(B192,Punten!$F$3:$AG$267,25,0)</f>
        <v/>
      </c>
      <c r="E192" s="421" t="str">
        <f>VLOOKUP(C192,Punten!$F$3:$AG$267,25,0)</f>
        <v/>
      </c>
    </row>
    <row r="193" spans="1:5" ht="15" customHeight="1">
      <c r="A193" s="432">
        <v>46512</v>
      </c>
      <c r="B193" s="433" t="s">
        <v>10</v>
      </c>
      <c r="C193" s="433" t="s">
        <v>14</v>
      </c>
      <c r="D193" s="421" t="str">
        <f>VLOOKUP(B193,Punten!$F$3:$AG$267,25,0)</f>
        <v/>
      </c>
      <c r="E193" s="421" t="str">
        <f>VLOOKUP(C193,Punten!$F$3:$AG$267,25,0)</f>
        <v/>
      </c>
    </row>
    <row r="194" spans="1:5" ht="7.95" customHeight="1">
      <c r="B194" s="352"/>
      <c r="C194" s="352"/>
      <c r="D194" s="421"/>
      <c r="E194" s="421"/>
    </row>
    <row r="195" spans="1:5" ht="15" customHeight="1">
      <c r="A195" s="416">
        <v>46517</v>
      </c>
      <c r="B195" s="352" t="s">
        <v>14</v>
      </c>
      <c r="C195" s="352" t="s">
        <v>11</v>
      </c>
      <c r="D195" s="421" t="str">
        <f>VLOOKUP(B195,Punten!$F$3:$AG$267,26,0)</f>
        <v/>
      </c>
      <c r="E195" s="421" t="str">
        <f>VLOOKUP(C195,Punten!$F$3:$AG$267,26,0)</f>
        <v/>
      </c>
    </row>
    <row r="196" spans="1:5" ht="15" customHeight="1">
      <c r="A196" s="440">
        <v>46517</v>
      </c>
      <c r="B196" s="424" t="s">
        <v>7</v>
      </c>
      <c r="C196" s="424" t="s">
        <v>241</v>
      </c>
      <c r="D196" s="421" t="str">
        <f>VLOOKUP(B196,Punten!$F$3:$AG$267,26,0)</f>
        <v/>
      </c>
      <c r="E196" s="421" t="str">
        <f>VLOOKUP(C196,Punten!$F$3:$AG$267,26,0)</f>
        <v/>
      </c>
    </row>
    <row r="197" spans="1:5" ht="15" customHeight="1">
      <c r="A197" s="430">
        <v>46518</v>
      </c>
      <c r="B197" s="424" t="s">
        <v>16</v>
      </c>
      <c r="C197" s="423" t="s">
        <v>15</v>
      </c>
      <c r="D197" s="421" t="str">
        <f>VLOOKUP(B197,Punten!$F$3:$AG$267,26,0)</f>
        <v/>
      </c>
      <c r="E197" s="421" t="str">
        <f>VLOOKUP(C197,Punten!$F$3:$AG$267,26,0)</f>
        <v/>
      </c>
    </row>
    <row r="198" spans="1:5" ht="15" customHeight="1">
      <c r="A198" s="416">
        <v>46518</v>
      </c>
      <c r="B198" s="352" t="s">
        <v>8</v>
      </c>
      <c r="C198" s="352" t="s">
        <v>13</v>
      </c>
      <c r="D198" s="421" t="str">
        <f>VLOOKUP(B198,Punten!$F$3:$AG$267,26,0)</f>
        <v/>
      </c>
      <c r="E198" s="421" t="str">
        <f>VLOOKUP(C198,Punten!$F$3:$AG$267,26,0)</f>
        <v/>
      </c>
    </row>
    <row r="199" spans="1:5" ht="15" customHeight="1">
      <c r="A199" s="416">
        <v>46519</v>
      </c>
      <c r="B199" s="352" t="s">
        <v>6</v>
      </c>
      <c r="C199" s="352" t="s">
        <v>240</v>
      </c>
      <c r="D199" s="421" t="str">
        <f>VLOOKUP(B199,Punten!$F$3:$AG$267,26,0)</f>
        <v/>
      </c>
      <c r="E199" s="421" t="str">
        <f>VLOOKUP(C199,Punten!$F$3:$AG$267,26,0)</f>
        <v/>
      </c>
    </row>
    <row r="200" spans="1:5" ht="15" customHeight="1">
      <c r="A200" s="416">
        <v>46519</v>
      </c>
      <c r="B200" s="352" t="s">
        <v>5</v>
      </c>
      <c r="C200" s="352" t="s">
        <v>12</v>
      </c>
      <c r="D200" s="421" t="str">
        <f>VLOOKUP(B200,Punten!$F$3:$AG$267,26,0)</f>
        <v/>
      </c>
      <c r="E200" s="421" t="str">
        <f>VLOOKUP(C200,Punten!$F$3:$AG$267,26,0)</f>
        <v/>
      </c>
    </row>
    <row r="201" spans="1:5" ht="15" customHeight="1">
      <c r="A201" s="416">
        <v>46520</v>
      </c>
      <c r="B201" s="352" t="s">
        <v>10</v>
      </c>
      <c r="C201" s="352" t="s">
        <v>9</v>
      </c>
      <c r="D201" s="421" t="str">
        <f>VLOOKUP(B201,Punten!$F$3:$AG$267,26,0)</f>
        <v/>
      </c>
      <c r="E201" s="421" t="str">
        <f>VLOOKUP(C201,Punten!$F$3:$AG$267,26,0)</f>
        <v/>
      </c>
    </row>
    <row r="202" spans="1:5" ht="7.95" customHeight="1">
      <c r="B202" s="352"/>
      <c r="C202" s="352"/>
      <c r="D202" s="421"/>
      <c r="E202" s="421"/>
    </row>
    <row r="203" spans="1:5" ht="15" customHeight="1">
      <c r="A203" s="416">
        <v>46525</v>
      </c>
      <c r="B203" s="352" t="s">
        <v>11</v>
      </c>
      <c r="C203" s="352" t="s">
        <v>10</v>
      </c>
      <c r="D203" s="421" t="str">
        <f>VLOOKUP(B203,Punten!$F$3:$AG$267,27,0)</f>
        <v/>
      </c>
      <c r="E203" s="421" t="str">
        <f>VLOOKUP(C203,Punten!$F$3:$AG$267,27,0)</f>
        <v/>
      </c>
    </row>
    <row r="204" spans="1:5" ht="15" customHeight="1">
      <c r="A204" s="442">
        <v>46525</v>
      </c>
      <c r="B204" s="433" t="s">
        <v>240</v>
      </c>
      <c r="C204" s="433" t="s">
        <v>14</v>
      </c>
      <c r="D204" s="421" t="str">
        <f>VLOOKUP(B204,Punten!$F$3:$AG$267,27,0)</f>
        <v/>
      </c>
      <c r="E204" s="421" t="str">
        <f>VLOOKUP(C204,Punten!$F$3:$AG$267,27,0)</f>
        <v/>
      </c>
    </row>
    <row r="205" spans="1:5" ht="15" customHeight="1">
      <c r="A205" s="442">
        <v>46525</v>
      </c>
      <c r="B205" s="433" t="s">
        <v>15</v>
      </c>
      <c r="C205" s="433" t="s">
        <v>8</v>
      </c>
      <c r="D205" s="421" t="str">
        <f>VLOOKUP(B205,Punten!$F$3:$AG$267,27,0)</f>
        <v/>
      </c>
      <c r="E205" s="421" t="str">
        <f>VLOOKUP(C205,Punten!$F$3:$AG$267,27,0)</f>
        <v/>
      </c>
    </row>
    <row r="206" spans="1:5" ht="15" customHeight="1">
      <c r="A206" s="425">
        <v>46525</v>
      </c>
      <c r="B206" s="352" t="s">
        <v>241</v>
      </c>
      <c r="C206" s="352" t="s">
        <v>5</v>
      </c>
      <c r="D206" s="421" t="str">
        <f>VLOOKUP(B206,Punten!$F$3:$AG$267,27,0)</f>
        <v/>
      </c>
      <c r="E206" s="421" t="str">
        <f>VLOOKUP(C206,Punten!$F$3:$AG$267,27,0)</f>
        <v/>
      </c>
    </row>
    <row r="207" spans="1:5" ht="15" customHeight="1">
      <c r="A207" s="416">
        <v>46525</v>
      </c>
      <c r="B207" s="352" t="s">
        <v>9</v>
      </c>
      <c r="C207" s="352" t="s">
        <v>7</v>
      </c>
      <c r="D207" s="421" t="str">
        <f>VLOOKUP(B207,Punten!$F$3:$AG$267,27,0)</f>
        <v/>
      </c>
      <c r="E207" s="421" t="str">
        <f>VLOOKUP(C207,Punten!$F$3:$AG$267,27,0)</f>
        <v/>
      </c>
    </row>
    <row r="208" spans="1:5" ht="15" customHeight="1">
      <c r="A208" s="416">
        <v>46527</v>
      </c>
      <c r="B208" s="352" t="s">
        <v>12</v>
      </c>
      <c r="C208" s="426" t="s">
        <v>16</v>
      </c>
      <c r="D208" s="421" t="str">
        <f>VLOOKUP(B208,Punten!$F$3:$AG$267,27,0)</f>
        <v/>
      </c>
      <c r="E208" s="421" t="str">
        <f>VLOOKUP(C208,Punten!$F$3:$AG$267,27,0)</f>
        <v/>
      </c>
    </row>
    <row r="209" spans="1:7" ht="15" customHeight="1">
      <c r="A209" s="416">
        <v>46527</v>
      </c>
      <c r="B209" s="352" t="s">
        <v>13</v>
      </c>
      <c r="C209" s="352" t="s">
        <v>6</v>
      </c>
      <c r="D209" s="421" t="str">
        <f>VLOOKUP(B209,Punten!$F$3:$AG$267,27,0)</f>
        <v/>
      </c>
      <c r="E209" s="421" t="str">
        <f>VLOOKUP(C209,Punten!$F$3:$AG$267,27,0)</f>
        <v/>
      </c>
    </row>
    <row r="210" spans="1:7" ht="7.95" customHeight="1">
      <c r="B210" s="352"/>
      <c r="C210" s="352"/>
      <c r="D210" s="421"/>
      <c r="E210" s="421"/>
    </row>
    <row r="211" spans="1:7" ht="15" customHeight="1">
      <c r="A211" s="416">
        <v>46531</v>
      </c>
      <c r="B211" s="352" t="s">
        <v>15</v>
      </c>
      <c r="C211" s="352" t="s">
        <v>11</v>
      </c>
      <c r="D211" s="421" t="str">
        <f>VLOOKUP(B211,Punten!$F$3:$AG$267,28,0)</f>
        <v/>
      </c>
      <c r="E211" s="421" t="str">
        <f>VLOOKUP(C211,Punten!$F$3:$AG$267,28,0)</f>
        <v/>
      </c>
    </row>
    <row r="212" spans="1:7" ht="15" customHeight="1">
      <c r="A212" s="416">
        <v>46531</v>
      </c>
      <c r="B212" s="426" t="s">
        <v>7</v>
      </c>
      <c r="C212" s="352" t="s">
        <v>6</v>
      </c>
      <c r="D212" s="421" t="str">
        <f>VLOOKUP(B212,Punten!$F$3:$AG$267,28,0)</f>
        <v/>
      </c>
      <c r="E212" s="421" t="str">
        <f>VLOOKUP(C212,Punten!$F$3:$AG$267,28,0)</f>
        <v/>
      </c>
    </row>
    <row r="213" spans="1:7" ht="15" customHeight="1">
      <c r="A213" s="416">
        <v>46532</v>
      </c>
      <c r="B213" s="352" t="s">
        <v>241</v>
      </c>
      <c r="C213" s="352" t="s">
        <v>14</v>
      </c>
      <c r="D213" s="421" t="str">
        <f>VLOOKUP(B213,Punten!$F$3:$AG$267,28,0)</f>
        <v/>
      </c>
      <c r="E213" s="421" t="str">
        <f>VLOOKUP(C213,Punten!$F$3:$AG$267,28,0)</f>
        <v/>
      </c>
    </row>
    <row r="214" spans="1:7" ht="15" customHeight="1">
      <c r="A214" s="425">
        <v>46532</v>
      </c>
      <c r="B214" s="352" t="s">
        <v>16</v>
      </c>
      <c r="C214" s="352" t="s">
        <v>9</v>
      </c>
      <c r="D214" s="421" t="str">
        <f>VLOOKUP(B214,Punten!$F$3:$AG$267,28,0)</f>
        <v/>
      </c>
      <c r="E214" s="421" t="str">
        <f>VLOOKUP(C214,Punten!$F$3:$AG$267,28,0)</f>
        <v/>
      </c>
    </row>
    <row r="215" spans="1:7">
      <c r="A215" s="416">
        <v>46533</v>
      </c>
      <c r="B215" s="352" t="s">
        <v>5</v>
      </c>
      <c r="C215" s="352" t="s">
        <v>8</v>
      </c>
      <c r="D215" s="421" t="str">
        <f>VLOOKUP(B215,Punten!$F$3:$AG$267,28,0)</f>
        <v/>
      </c>
      <c r="E215" s="421" t="str">
        <f>VLOOKUP(C215,Punten!$F$3:$AG$267,28,0)</f>
        <v/>
      </c>
    </row>
    <row r="216" spans="1:7">
      <c r="A216" s="416">
        <v>46534</v>
      </c>
      <c r="B216" s="352" t="s">
        <v>13</v>
      </c>
      <c r="C216" s="352" t="s">
        <v>240</v>
      </c>
      <c r="D216" s="421" t="str">
        <f>VLOOKUP(B216,Punten!$F$3:$AG$267,28,0)</f>
        <v/>
      </c>
      <c r="E216" s="421" t="str">
        <f>VLOOKUP(C216,Punten!$F$3:$AG$267,28,0)</f>
        <v/>
      </c>
    </row>
    <row r="217" spans="1:7">
      <c r="A217" s="416">
        <v>46534</v>
      </c>
      <c r="B217" s="352" t="s">
        <v>12</v>
      </c>
      <c r="C217" s="352" t="s">
        <v>10</v>
      </c>
      <c r="D217" s="421" t="str">
        <f>VLOOKUP(B217,Punten!$F$3:$AG$267,28,0)</f>
        <v/>
      </c>
      <c r="E217" s="421" t="str">
        <f>VLOOKUP(C217,Punten!$F$3:$AG$267,28,0)</f>
        <v/>
      </c>
    </row>
    <row r="218" spans="1:7" s="378" customFormat="1" ht="15.6" customHeight="1">
      <c r="A218" s="460" t="s">
        <v>257</v>
      </c>
      <c r="B218" s="453"/>
      <c r="C218" s="435" t="s">
        <v>276</v>
      </c>
      <c r="E218" s="436"/>
      <c r="F218" s="436"/>
      <c r="G218" s="436"/>
    </row>
    <row r="219" spans="1:7">
      <c r="A219" s="458" t="s">
        <v>279</v>
      </c>
      <c r="B219" s="459"/>
      <c r="C219" s="459"/>
      <c r="D219" s="459"/>
      <c r="E219" s="459"/>
    </row>
    <row r="220" spans="1:7">
      <c r="A220" s="430"/>
      <c r="B220" s="424"/>
      <c r="C220" s="424"/>
      <c r="D220" s="421"/>
      <c r="E220" s="421"/>
    </row>
    <row r="221" spans="1:7">
      <c r="A221" s="430"/>
      <c r="B221" s="424"/>
      <c r="C221" s="424"/>
      <c r="D221" s="421"/>
      <c r="E221" s="421"/>
    </row>
    <row r="222" spans="1:7">
      <c r="A222" s="430"/>
      <c r="B222" s="424"/>
      <c r="C222" s="424"/>
      <c r="D222" s="421"/>
      <c r="E222" s="421"/>
    </row>
    <row r="223" spans="1:7">
      <c r="A223" s="430"/>
      <c r="B223" s="437"/>
      <c r="C223" s="437"/>
      <c r="D223" s="146"/>
      <c r="E223" s="146"/>
    </row>
    <row r="224" spans="1:7">
      <c r="A224" s="430"/>
      <c r="B224" s="437"/>
      <c r="C224" s="437"/>
      <c r="D224" s="146"/>
      <c r="E224" s="146"/>
    </row>
    <row r="225" spans="1:5">
      <c r="A225" s="430"/>
      <c r="B225" s="424"/>
      <c r="C225" s="437"/>
      <c r="D225" s="146"/>
      <c r="E225" s="146"/>
    </row>
  </sheetData>
  <sortState xmlns:xlrd2="http://schemas.microsoft.com/office/spreadsheetml/2017/richdata2" ref="A123:C129">
    <sortCondition ref="A123:A129"/>
  </sortState>
  <mergeCells count="7">
    <mergeCell ref="A219:E219"/>
    <mergeCell ref="A218:B218"/>
    <mergeCell ref="A1:D1"/>
    <mergeCell ref="A2:D2"/>
    <mergeCell ref="A111:D111"/>
    <mergeCell ref="A110:D110"/>
    <mergeCell ref="A109:B109"/>
  </mergeCells>
  <conditionalFormatting sqref="D6:E108">
    <cfRule type="containsErrors" dxfId="145" priority="4">
      <formula>ISERROR(D6)</formula>
    </cfRule>
  </conditionalFormatting>
  <conditionalFormatting sqref="D54:E108">
    <cfRule type="cellIs" dxfId="144" priority="3" operator="equal">
      <formula>0</formula>
    </cfRule>
  </conditionalFormatting>
  <conditionalFormatting sqref="D115:E217">
    <cfRule type="cellIs" dxfId="143" priority="1" operator="equal">
      <formula>0</formula>
    </cfRule>
    <cfRule type="containsErrors" dxfId="142" priority="2">
      <formula>ISERROR(D115)</formula>
    </cfRule>
  </conditionalFormatting>
  <conditionalFormatting sqref="D220:E220">
    <cfRule type="containsErrors" dxfId="141" priority="14">
      <formula>ISERROR(D220)</formula>
    </cfRule>
  </conditionalFormatting>
  <pageMargins left="0.43307086614173229" right="3.937007874015748E-2" top="0.19685039370078741" bottom="0" header="0.31496062992125984" footer="0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pageSetUpPr fitToPage="1"/>
  </sheetPr>
  <dimension ref="A1:AQ24"/>
  <sheetViews>
    <sheetView showGridLines="0" showRowColHeaders="0" zoomScale="80" zoomScaleNormal="80" workbookViewId="0">
      <selection activeCell="J13" sqref="J13"/>
    </sheetView>
  </sheetViews>
  <sheetFormatPr defaultRowHeight="14.4"/>
  <cols>
    <col min="1" max="1" width="28.33203125" style="7" customWidth="1"/>
    <col min="2" max="2" width="4.6640625" customWidth="1"/>
    <col min="3" max="8" width="4" customWidth="1"/>
    <col min="9" max="9" width="3.88671875" customWidth="1"/>
    <col min="10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22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301</v>
      </c>
      <c r="B4" s="215">
        <v>22</v>
      </c>
      <c r="C4" s="97"/>
      <c r="D4" s="98">
        <v>19</v>
      </c>
      <c r="E4" s="98"/>
      <c r="F4" s="98">
        <v>34</v>
      </c>
      <c r="G4" s="98"/>
      <c r="H4" s="98">
        <v>27</v>
      </c>
      <c r="I4" s="98">
        <v>39</v>
      </c>
      <c r="J4" s="98"/>
      <c r="K4" s="98"/>
      <c r="L4" s="98"/>
      <c r="M4" s="98"/>
      <c r="N4" s="98"/>
      <c r="O4" s="99"/>
      <c r="P4" s="9">
        <f>SUM(C4:O4)</f>
        <v>119</v>
      </c>
      <c r="Q4" s="8">
        <f>COUNTIF(C4:O4,"&gt;0")</f>
        <v>4</v>
      </c>
      <c r="R4" s="74">
        <f>IF(P4=0," ",P4/Q4)</f>
        <v>29.75</v>
      </c>
      <c r="S4" s="136">
        <f>IF(P4=0," ",P4/(Q4*B4)*100)</f>
        <v>135.22727272727272</v>
      </c>
      <c r="T4" s="215">
        <v>22</v>
      </c>
      <c r="U4" s="97"/>
      <c r="V4" s="98"/>
      <c r="W4" s="205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119</v>
      </c>
      <c r="AM4" s="74">
        <f>Q4+AI4</f>
        <v>4</v>
      </c>
      <c r="AN4" s="74">
        <f>IF(AL4=0," ",AL4/AM4)</f>
        <v>29.75</v>
      </c>
      <c r="AO4" s="136">
        <f>IF(AL4=0," ",AL4/(AM4*T4)*100)</f>
        <v>135.22727272727272</v>
      </c>
      <c r="AP4" s="139">
        <f>IF($AM4&gt;=$AP$1,$AL4/($AM4*$T4)*100,"0")</f>
        <v>135.22727272727272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332</v>
      </c>
      <c r="B5" s="216">
        <v>34</v>
      </c>
      <c r="C5" s="100">
        <v>33</v>
      </c>
      <c r="D5" s="101"/>
      <c r="E5" s="101"/>
      <c r="F5" s="101">
        <v>28</v>
      </c>
      <c r="G5" s="101">
        <v>41</v>
      </c>
      <c r="H5" s="101"/>
      <c r="I5" s="101">
        <v>29</v>
      </c>
      <c r="J5" s="101"/>
      <c r="K5" s="101"/>
      <c r="L5" s="101"/>
      <c r="M5" s="101"/>
      <c r="N5" s="101"/>
      <c r="O5" s="102"/>
      <c r="P5" s="13">
        <f t="shared" ref="P5:P18" si="0">SUM(C5:O5)</f>
        <v>131</v>
      </c>
      <c r="Q5" s="11">
        <f t="shared" ref="Q5:Q18" si="1">COUNTIF(C5:O5,"&gt;0")</f>
        <v>4</v>
      </c>
      <c r="R5" s="62">
        <f t="shared" ref="R5:R18" si="2">IF(P5=0," ",P5/Q5)</f>
        <v>32.75</v>
      </c>
      <c r="S5" s="137">
        <f t="shared" ref="S5:S18" si="3">IF(P5=0," ",P5/(Q5*B5)*100)</f>
        <v>96.32352941176471</v>
      </c>
      <c r="T5" s="216">
        <v>34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131</v>
      </c>
      <c r="AM5" s="62">
        <f t="shared" ref="AM5:AM18" si="8">Q5+AI5</f>
        <v>4</v>
      </c>
      <c r="AN5" s="62">
        <f t="shared" ref="AN5:AN18" si="9">IF(AL5=0," ",AL5/AM5)</f>
        <v>32.75</v>
      </c>
      <c r="AO5" s="137">
        <f t="shared" ref="AO5:AO18" si="10">IF(AL5=0," ",AL5/(AM5*T5)*100)</f>
        <v>96.32352941176471</v>
      </c>
      <c r="AP5" s="139">
        <f t="shared" ref="AP5:AP18" si="11">IF($AM5&gt;=$AP$1,$AL5/($AM5*$T5)*100,"0")</f>
        <v>96.32352941176471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5" t="s">
        <v>46</v>
      </c>
      <c r="B6" s="216">
        <v>25</v>
      </c>
      <c r="C6" s="100">
        <v>31</v>
      </c>
      <c r="D6" s="101"/>
      <c r="E6" s="101"/>
      <c r="F6" s="101"/>
      <c r="G6" s="101"/>
      <c r="H6" s="101">
        <v>37</v>
      </c>
      <c r="I6" s="101">
        <v>32</v>
      </c>
      <c r="J6" s="101"/>
      <c r="K6" s="101"/>
      <c r="L6" s="101"/>
      <c r="M6" s="101"/>
      <c r="N6" s="101"/>
      <c r="O6" s="102"/>
      <c r="P6" s="13">
        <f t="shared" si="0"/>
        <v>100</v>
      </c>
      <c r="Q6" s="11">
        <f t="shared" si="1"/>
        <v>3</v>
      </c>
      <c r="R6" s="62">
        <f t="shared" si="2"/>
        <v>33.333333333333336</v>
      </c>
      <c r="S6" s="137">
        <f t="shared" si="3"/>
        <v>133.33333333333331</v>
      </c>
      <c r="T6" s="216">
        <v>25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100</v>
      </c>
      <c r="AM6" s="62">
        <f t="shared" si="8"/>
        <v>3</v>
      </c>
      <c r="AN6" s="62">
        <f t="shared" si="9"/>
        <v>33.333333333333336</v>
      </c>
      <c r="AO6" s="137">
        <f t="shared" si="10"/>
        <v>133.33333333333331</v>
      </c>
      <c r="AP6" s="139" t="str">
        <f t="shared" si="11"/>
        <v>0</v>
      </c>
      <c r="AQ6" s="203" t="str">
        <f t="shared" si="12"/>
        <v/>
      </c>
    </row>
    <row r="7" spans="1:43" s="10" customFormat="1" ht="20.100000000000001" customHeight="1">
      <c r="A7" s="235" t="s">
        <v>47</v>
      </c>
      <c r="B7" s="216">
        <v>43</v>
      </c>
      <c r="C7" s="100"/>
      <c r="D7" s="101">
        <v>51</v>
      </c>
      <c r="E7" s="101">
        <v>42</v>
      </c>
      <c r="F7" s="101">
        <v>19</v>
      </c>
      <c r="G7" s="101">
        <v>32</v>
      </c>
      <c r="H7" s="101">
        <v>28</v>
      </c>
      <c r="I7" s="101"/>
      <c r="J7" s="101">
        <v>48</v>
      </c>
      <c r="K7" s="101"/>
      <c r="L7" s="101"/>
      <c r="M7" s="101"/>
      <c r="N7" s="101"/>
      <c r="O7" s="102"/>
      <c r="P7" s="13">
        <f t="shared" si="0"/>
        <v>220</v>
      </c>
      <c r="Q7" s="11">
        <f t="shared" si="1"/>
        <v>6</v>
      </c>
      <c r="R7" s="62">
        <f t="shared" si="2"/>
        <v>36.666666666666664</v>
      </c>
      <c r="S7" s="137">
        <f t="shared" si="3"/>
        <v>85.271317829457359</v>
      </c>
      <c r="T7" s="216">
        <v>43</v>
      </c>
      <c r="U7" s="100"/>
      <c r="V7" s="101"/>
      <c r="W7" s="206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220</v>
      </c>
      <c r="AM7" s="62">
        <f t="shared" si="8"/>
        <v>6</v>
      </c>
      <c r="AN7" s="62">
        <f t="shared" si="9"/>
        <v>36.666666666666664</v>
      </c>
      <c r="AO7" s="137">
        <f t="shared" si="10"/>
        <v>85.271317829457359</v>
      </c>
      <c r="AP7" s="139">
        <f t="shared" si="11"/>
        <v>85.271317829457359</v>
      </c>
      <c r="AQ7" s="203" t="str">
        <f t="shared" si="12"/>
        <v/>
      </c>
    </row>
    <row r="8" spans="1:43" s="10" customFormat="1" ht="20.100000000000001" customHeight="1">
      <c r="A8" s="236" t="s">
        <v>48</v>
      </c>
      <c r="B8" s="216">
        <v>23</v>
      </c>
      <c r="C8" s="100"/>
      <c r="D8" s="101">
        <v>35</v>
      </c>
      <c r="E8" s="101"/>
      <c r="F8" s="101">
        <v>13</v>
      </c>
      <c r="G8" s="101"/>
      <c r="H8" s="101">
        <v>34</v>
      </c>
      <c r="I8" s="101"/>
      <c r="J8" s="101">
        <v>17</v>
      </c>
      <c r="K8" s="101"/>
      <c r="L8" s="101"/>
      <c r="M8" s="101"/>
      <c r="N8" s="101"/>
      <c r="O8" s="102"/>
      <c r="P8" s="13">
        <f t="shared" si="0"/>
        <v>99</v>
      </c>
      <c r="Q8" s="11">
        <f t="shared" si="1"/>
        <v>4</v>
      </c>
      <c r="R8" s="62">
        <f t="shared" si="2"/>
        <v>24.75</v>
      </c>
      <c r="S8" s="137">
        <f t="shared" si="3"/>
        <v>107.60869565217391</v>
      </c>
      <c r="T8" s="216">
        <v>23</v>
      </c>
      <c r="U8" s="100"/>
      <c r="V8" s="101"/>
      <c r="W8" s="206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99</v>
      </c>
      <c r="AM8" s="62">
        <f t="shared" si="8"/>
        <v>4</v>
      </c>
      <c r="AN8" s="62">
        <f t="shared" si="9"/>
        <v>24.75</v>
      </c>
      <c r="AO8" s="137">
        <f t="shared" si="10"/>
        <v>107.60869565217391</v>
      </c>
      <c r="AP8" s="139">
        <f t="shared" si="11"/>
        <v>107.60869565217391</v>
      </c>
      <c r="AQ8" s="203" t="str">
        <f t="shared" si="12"/>
        <v/>
      </c>
    </row>
    <row r="9" spans="1:43" s="10" customFormat="1" ht="20.100000000000001" customHeight="1">
      <c r="A9" s="235" t="s">
        <v>49</v>
      </c>
      <c r="B9" s="216">
        <v>15</v>
      </c>
      <c r="C9" s="100"/>
      <c r="D9" s="101">
        <v>14</v>
      </c>
      <c r="E9" s="101">
        <v>9</v>
      </c>
      <c r="F9" s="101">
        <v>21</v>
      </c>
      <c r="G9" s="101"/>
      <c r="H9" s="101"/>
      <c r="I9" s="101">
        <v>12</v>
      </c>
      <c r="J9" s="101"/>
      <c r="K9" s="101"/>
      <c r="L9" s="101"/>
      <c r="M9" s="101"/>
      <c r="N9" s="101"/>
      <c r="O9" s="102"/>
      <c r="P9" s="13">
        <f t="shared" si="0"/>
        <v>56</v>
      </c>
      <c r="Q9" s="11">
        <f t="shared" si="1"/>
        <v>4</v>
      </c>
      <c r="R9" s="62">
        <f t="shared" si="2"/>
        <v>14</v>
      </c>
      <c r="S9" s="137">
        <f t="shared" si="3"/>
        <v>93.333333333333329</v>
      </c>
      <c r="T9" s="216">
        <v>15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56</v>
      </c>
      <c r="AM9" s="62">
        <f t="shared" si="8"/>
        <v>4</v>
      </c>
      <c r="AN9" s="62">
        <f t="shared" si="9"/>
        <v>14</v>
      </c>
      <c r="AO9" s="137">
        <f t="shared" si="10"/>
        <v>93.333333333333329</v>
      </c>
      <c r="AP9" s="139">
        <f t="shared" si="11"/>
        <v>93.333333333333329</v>
      </c>
      <c r="AQ9" s="203" t="str">
        <f t="shared" si="12"/>
        <v/>
      </c>
    </row>
    <row r="10" spans="1:43" s="10" customFormat="1" ht="20.100000000000001" customHeight="1">
      <c r="A10" s="235" t="s">
        <v>50</v>
      </c>
      <c r="B10" s="216">
        <v>27</v>
      </c>
      <c r="C10" s="100">
        <v>25</v>
      </c>
      <c r="D10" s="101">
        <v>16</v>
      </c>
      <c r="E10" s="101"/>
      <c r="F10" s="101"/>
      <c r="G10" s="101">
        <v>41</v>
      </c>
      <c r="H10" s="101"/>
      <c r="I10" s="101">
        <v>26</v>
      </c>
      <c r="J10" s="101">
        <v>45</v>
      </c>
      <c r="K10" s="101"/>
      <c r="L10" s="101"/>
      <c r="M10" s="101"/>
      <c r="N10" s="101"/>
      <c r="O10" s="102"/>
      <c r="P10" s="13">
        <f t="shared" si="0"/>
        <v>153</v>
      </c>
      <c r="Q10" s="11">
        <f t="shared" si="1"/>
        <v>5</v>
      </c>
      <c r="R10" s="62">
        <f t="shared" si="2"/>
        <v>30.6</v>
      </c>
      <c r="S10" s="137">
        <f t="shared" si="3"/>
        <v>113.33333333333333</v>
      </c>
      <c r="T10" s="216">
        <v>27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153</v>
      </c>
      <c r="AM10" s="62">
        <f t="shared" si="8"/>
        <v>5</v>
      </c>
      <c r="AN10" s="62">
        <f t="shared" si="9"/>
        <v>30.6</v>
      </c>
      <c r="AO10" s="137">
        <f t="shared" si="10"/>
        <v>113.33333333333333</v>
      </c>
      <c r="AP10" s="139">
        <f t="shared" si="11"/>
        <v>113.33333333333333</v>
      </c>
      <c r="AQ10" s="203" t="str">
        <f t="shared" si="12"/>
        <v/>
      </c>
    </row>
    <row r="11" spans="1:43" s="10" customFormat="1" ht="20.100000000000001" customHeight="1">
      <c r="A11" s="235" t="s">
        <v>51</v>
      </c>
      <c r="B11" s="216">
        <v>25</v>
      </c>
      <c r="C11" s="100">
        <v>20</v>
      </c>
      <c r="D11" s="101"/>
      <c r="E11" s="101">
        <v>29</v>
      </c>
      <c r="F11" s="101"/>
      <c r="G11" s="101"/>
      <c r="H11" s="101"/>
      <c r="I11" s="101"/>
      <c r="J11" s="101">
        <v>24</v>
      </c>
      <c r="K11" s="101"/>
      <c r="L11" s="101"/>
      <c r="M11" s="101"/>
      <c r="N11" s="101"/>
      <c r="O11" s="102"/>
      <c r="P11" s="13">
        <f t="shared" si="0"/>
        <v>73</v>
      </c>
      <c r="Q11" s="11">
        <f t="shared" si="1"/>
        <v>3</v>
      </c>
      <c r="R11" s="62">
        <f t="shared" si="2"/>
        <v>24.333333333333332</v>
      </c>
      <c r="S11" s="137">
        <f t="shared" si="3"/>
        <v>97.333333333333343</v>
      </c>
      <c r="T11" s="216">
        <v>25</v>
      </c>
      <c r="U11" s="207"/>
      <c r="V11" s="101"/>
      <c r="W11" s="206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73</v>
      </c>
      <c r="AM11" s="62">
        <f t="shared" si="8"/>
        <v>3</v>
      </c>
      <c r="AN11" s="62">
        <f t="shared" si="9"/>
        <v>24.333333333333332</v>
      </c>
      <c r="AO11" s="137">
        <f t="shared" si="10"/>
        <v>97.333333333333343</v>
      </c>
      <c r="AP11" s="139" t="str">
        <f t="shared" si="11"/>
        <v>0</v>
      </c>
      <c r="AQ11" s="203" t="str">
        <f t="shared" si="12"/>
        <v/>
      </c>
    </row>
    <row r="12" spans="1:43" s="10" customFormat="1" ht="20.100000000000001" customHeight="1">
      <c r="A12" s="235" t="s">
        <v>52</v>
      </c>
      <c r="B12" s="216">
        <v>29</v>
      </c>
      <c r="C12" s="100"/>
      <c r="D12" s="101">
        <v>21</v>
      </c>
      <c r="E12" s="101">
        <v>34</v>
      </c>
      <c r="F12" s="101">
        <v>36</v>
      </c>
      <c r="G12" s="101">
        <v>35</v>
      </c>
      <c r="H12" s="101"/>
      <c r="I12" s="101"/>
      <c r="J12" s="101">
        <v>33</v>
      </c>
      <c r="K12" s="101"/>
      <c r="L12" s="101"/>
      <c r="M12" s="101"/>
      <c r="N12" s="101"/>
      <c r="O12" s="102"/>
      <c r="P12" s="13">
        <f t="shared" si="0"/>
        <v>159</v>
      </c>
      <c r="Q12" s="11">
        <f t="shared" si="1"/>
        <v>5</v>
      </c>
      <c r="R12" s="62">
        <f t="shared" si="2"/>
        <v>31.8</v>
      </c>
      <c r="S12" s="137">
        <f t="shared" si="3"/>
        <v>109.6551724137931</v>
      </c>
      <c r="T12" s="216">
        <v>29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159</v>
      </c>
      <c r="AM12" s="62">
        <f t="shared" si="8"/>
        <v>5</v>
      </c>
      <c r="AN12" s="62">
        <f t="shared" si="9"/>
        <v>31.8</v>
      </c>
      <c r="AO12" s="137">
        <f t="shared" si="10"/>
        <v>109.6551724137931</v>
      </c>
      <c r="AP12" s="139">
        <f t="shared" si="11"/>
        <v>109.6551724137931</v>
      </c>
      <c r="AQ12" s="203" t="str">
        <f t="shared" si="12"/>
        <v/>
      </c>
    </row>
    <row r="13" spans="1:43" s="10" customFormat="1" ht="20.100000000000001" customHeight="1">
      <c r="A13" s="232" t="s">
        <v>342</v>
      </c>
      <c r="B13" s="220">
        <v>15</v>
      </c>
      <c r="C13" s="100">
        <v>9</v>
      </c>
      <c r="D13" s="101"/>
      <c r="E13" s="101">
        <v>11</v>
      </c>
      <c r="F13" s="101"/>
      <c r="G13" s="101">
        <v>10</v>
      </c>
      <c r="H13" s="101">
        <v>18</v>
      </c>
      <c r="I13" s="101">
        <v>7</v>
      </c>
      <c r="J13" s="101"/>
      <c r="K13" s="101"/>
      <c r="L13" s="101"/>
      <c r="M13" s="101"/>
      <c r="N13" s="101"/>
      <c r="O13" s="102"/>
      <c r="P13" s="13">
        <f t="shared" si="0"/>
        <v>55</v>
      </c>
      <c r="Q13" s="11">
        <f t="shared" si="1"/>
        <v>5</v>
      </c>
      <c r="R13" s="62">
        <f t="shared" si="2"/>
        <v>11</v>
      </c>
      <c r="S13" s="137">
        <f t="shared" si="3"/>
        <v>73.333333333333329</v>
      </c>
      <c r="T13" s="220">
        <v>15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55</v>
      </c>
      <c r="AM13" s="62">
        <f t="shared" si="8"/>
        <v>5</v>
      </c>
      <c r="AN13" s="62">
        <f t="shared" si="9"/>
        <v>11</v>
      </c>
      <c r="AO13" s="137">
        <f t="shared" si="10"/>
        <v>73.333333333333329</v>
      </c>
      <c r="AP13" s="139">
        <f t="shared" si="11"/>
        <v>73.333333333333329</v>
      </c>
      <c r="AQ13" s="203" t="str">
        <f t="shared" si="12"/>
        <v/>
      </c>
    </row>
    <row r="14" spans="1:43" s="10" customFormat="1" ht="20.100000000000001" customHeight="1">
      <c r="A14" s="235" t="s">
        <v>316</v>
      </c>
      <c r="B14" s="216">
        <v>28</v>
      </c>
      <c r="C14" s="100">
        <v>29</v>
      </c>
      <c r="D14" s="101"/>
      <c r="E14" s="101">
        <v>41</v>
      </c>
      <c r="F14" s="101"/>
      <c r="G14" s="101">
        <v>41</v>
      </c>
      <c r="H14" s="101">
        <v>37</v>
      </c>
      <c r="I14" s="101"/>
      <c r="J14" s="101">
        <v>29</v>
      </c>
      <c r="K14" s="101"/>
      <c r="L14" s="101"/>
      <c r="M14" s="101"/>
      <c r="N14" s="101"/>
      <c r="O14" s="102"/>
      <c r="P14" s="13">
        <f t="shared" si="0"/>
        <v>177</v>
      </c>
      <c r="Q14" s="11">
        <f t="shared" si="1"/>
        <v>5</v>
      </c>
      <c r="R14" s="62">
        <f t="shared" si="2"/>
        <v>35.4</v>
      </c>
      <c r="S14" s="137">
        <f t="shared" si="3"/>
        <v>126.42857142857142</v>
      </c>
      <c r="T14" s="216">
        <v>28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177</v>
      </c>
      <c r="AM14" s="62">
        <f t="shared" si="8"/>
        <v>5</v>
      </c>
      <c r="AN14" s="62">
        <f t="shared" si="9"/>
        <v>35.4</v>
      </c>
      <c r="AO14" s="137">
        <f t="shared" si="10"/>
        <v>126.42857142857142</v>
      </c>
      <c r="AP14" s="139">
        <f t="shared" si="11"/>
        <v>126.42857142857142</v>
      </c>
      <c r="AQ14" s="203" t="str">
        <f t="shared" si="12"/>
        <v/>
      </c>
    </row>
    <row r="15" spans="1:43" s="10" customFormat="1" ht="20.100000000000001" customHeight="1">
      <c r="A15" s="235"/>
      <c r="B15" s="216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 t="str">
        <f t="shared" si="3"/>
        <v xml:space="preserve"> </v>
      </c>
      <c r="T15" s="216"/>
      <c r="U15" s="100"/>
      <c r="V15" s="101"/>
      <c r="W15" s="206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3" s="10" customFormat="1" ht="20.100000000000001" customHeight="1">
      <c r="A16" s="235"/>
      <c r="B16" s="216">
        <v>0</v>
      </c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 t="str">
        <f t="shared" si="3"/>
        <v xml:space="preserve"> </v>
      </c>
      <c r="T16" s="216"/>
      <c r="U16" s="196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8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/>
      <c r="C17" s="196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8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8"/>
      <c r="U17" s="196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8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/>
      <c r="C18" s="199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1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8"/>
      <c r="U18" s="199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1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10" customFormat="1" ht="20.100000000000001" customHeight="1" thickBot="1">
      <c r="A19" s="80" t="str">
        <f>"TOTAAL SPELERS "&amp;COUNTA(A4:A18)</f>
        <v>TOTAAL SPELERS 11</v>
      </c>
      <c r="B19" s="107">
        <f t="shared" ref="B19:Q19" si="13">SUM(B4:B18)</f>
        <v>286</v>
      </c>
      <c r="C19" s="21">
        <f t="shared" si="13"/>
        <v>147</v>
      </c>
      <c r="D19" s="19">
        <f t="shared" si="13"/>
        <v>156</v>
      </c>
      <c r="E19" s="19">
        <f t="shared" si="13"/>
        <v>166</v>
      </c>
      <c r="F19" s="19">
        <f t="shared" si="13"/>
        <v>151</v>
      </c>
      <c r="G19" s="19">
        <f t="shared" si="13"/>
        <v>200</v>
      </c>
      <c r="H19" s="19">
        <f t="shared" si="13"/>
        <v>181</v>
      </c>
      <c r="I19" s="19">
        <f t="shared" si="13"/>
        <v>145</v>
      </c>
      <c r="J19" s="19">
        <f t="shared" si="13"/>
        <v>196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1342</v>
      </c>
      <c r="Q19" s="19">
        <f t="shared" si="13"/>
        <v>48</v>
      </c>
      <c r="R19" s="19">
        <f>P19/Q19</f>
        <v>27.958333333333332</v>
      </c>
      <c r="S19" s="22"/>
      <c r="T19" s="108">
        <f t="shared" ref="T19:AI19" si="14">SUM(T4:T18)</f>
        <v>286</v>
      </c>
      <c r="U19" s="21">
        <f>SUM(U4:U18)-U11</f>
        <v>0</v>
      </c>
      <c r="V19" s="19">
        <f t="shared" si="14"/>
        <v>0</v>
      </c>
      <c r="W19" s="19">
        <f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 t="shared" si="14"/>
        <v>0</v>
      </c>
      <c r="AI19" s="18">
        <f t="shared" si="14"/>
        <v>0</v>
      </c>
      <c r="AJ19" s="23" t="e">
        <f>AH19/AI19</f>
        <v>#DIV/0!</v>
      </c>
      <c r="AK19" s="56"/>
      <c r="AL19" s="24">
        <f>SUM(AL4:AL18)</f>
        <v>1342</v>
      </c>
      <c r="AM19" s="18">
        <f>SUM(AM4:AM18)</f>
        <v>48</v>
      </c>
      <c r="AN19" s="18">
        <f>AL19/AM19</f>
        <v>27.958333333333332</v>
      </c>
      <c r="AO19" s="20"/>
      <c r="AQ19" s="204"/>
    </row>
    <row r="24" spans="1:43">
      <c r="A24"/>
    </row>
  </sheetData>
  <mergeCells count="4">
    <mergeCell ref="AQ2:AQ3"/>
    <mergeCell ref="A1:AJ1"/>
    <mergeCell ref="AL1:AO1"/>
    <mergeCell ref="A2:A3"/>
  </mergeCells>
  <conditionalFormatting sqref="A4:A19">
    <cfRule type="cellIs" dxfId="140" priority="8" operator="equal">
      <formula>0</formula>
    </cfRule>
  </conditionalFormatting>
  <conditionalFormatting sqref="A19 C19:S19 U19:AO19">
    <cfRule type="containsErrors" dxfId="139" priority="30">
      <formula>ISERROR(A19)</formula>
    </cfRule>
  </conditionalFormatting>
  <conditionalFormatting sqref="B4:B19">
    <cfRule type="cellIs" dxfId="138" priority="7" operator="equal">
      <formula>0</formula>
    </cfRule>
  </conditionalFormatting>
  <conditionalFormatting sqref="P4:S18 C19:S19">
    <cfRule type="cellIs" dxfId="137" priority="23" operator="equal">
      <formula>0</formula>
    </cfRule>
  </conditionalFormatting>
  <conditionalFormatting sqref="T4:T19">
    <cfRule type="cellIs" dxfId="136" priority="1" operator="equal">
      <formula>0</formula>
    </cfRule>
  </conditionalFormatting>
  <conditionalFormatting sqref="AH4:AO18 U19:AO19">
    <cfRule type="cellIs" dxfId="135" priority="22" operator="equal">
      <formula>0</formula>
    </cfRule>
  </conditionalFormatting>
  <conditionalFormatting sqref="AO1">
    <cfRule type="expression" dxfId="134" priority="3">
      <formula>$AQ$1=26</formula>
    </cfRule>
  </conditionalFormatting>
  <conditionalFormatting sqref="AQ1">
    <cfRule type="expression" dxfId="133" priority="5">
      <formula>$AQ$1=" "</formula>
    </cfRule>
  </conditionalFormatting>
  <conditionalFormatting sqref="AQ2:AQ19">
    <cfRule type="expression" dxfId="132" priority="4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9">
    <pageSetUpPr fitToPage="1"/>
  </sheetPr>
  <dimension ref="A1:AQ31"/>
  <sheetViews>
    <sheetView showGridLines="0" showRowColHeaders="0" zoomScale="80" zoomScaleNormal="80" workbookViewId="0">
      <selection activeCell="M14" sqref="M14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4" t="s">
        <v>53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68"/>
      <c r="W2" s="268"/>
      <c r="X2" s="268"/>
      <c r="Y2" s="268"/>
      <c r="Z2" s="268"/>
      <c r="AA2" s="268"/>
      <c r="AB2" s="268"/>
      <c r="AC2" s="268"/>
      <c r="AD2" s="268"/>
      <c r="AE2" s="268"/>
      <c r="AF2" s="268"/>
      <c r="AG2" s="269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5"/>
      <c r="B3" s="265"/>
      <c r="C3" s="6">
        <v>1</v>
      </c>
      <c r="D3" s="2">
        <v>2</v>
      </c>
      <c r="E3" s="2">
        <v>3</v>
      </c>
      <c r="F3" s="2">
        <v>4</v>
      </c>
      <c r="G3" s="194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5"/>
      <c r="U3" s="6">
        <v>14</v>
      </c>
      <c r="V3" s="2">
        <v>15</v>
      </c>
      <c r="W3" s="2">
        <v>16</v>
      </c>
      <c r="X3" s="2">
        <v>17</v>
      </c>
      <c r="Y3" s="2">
        <v>18</v>
      </c>
      <c r="Z3" s="2">
        <v>19</v>
      </c>
      <c r="AA3" s="2">
        <v>20</v>
      </c>
      <c r="AB3" s="2">
        <v>21</v>
      </c>
      <c r="AC3" s="2">
        <v>22</v>
      </c>
      <c r="AD3" s="2">
        <v>23</v>
      </c>
      <c r="AE3" s="2">
        <v>24</v>
      </c>
      <c r="AF3" s="2">
        <v>25</v>
      </c>
      <c r="AG3" s="2">
        <v>26</v>
      </c>
      <c r="AH3" s="264"/>
      <c r="AI3" s="253"/>
      <c r="AJ3" s="263"/>
      <c r="AK3" s="54"/>
      <c r="AL3" s="264"/>
      <c r="AM3" s="253"/>
      <c r="AN3" s="253"/>
      <c r="AO3" s="263"/>
      <c r="AQ3" s="466"/>
    </row>
    <row r="4" spans="1:43" s="10" customFormat="1" ht="20.100000000000001" customHeight="1">
      <c r="A4" s="234" t="s">
        <v>333</v>
      </c>
      <c r="B4" s="215">
        <v>38</v>
      </c>
      <c r="C4" s="97">
        <v>42</v>
      </c>
      <c r="D4" s="98"/>
      <c r="E4" s="98"/>
      <c r="F4" s="98">
        <v>21</v>
      </c>
      <c r="G4" s="98">
        <v>29</v>
      </c>
      <c r="H4" s="98"/>
      <c r="I4" s="98"/>
      <c r="J4" s="98">
        <v>43</v>
      </c>
      <c r="K4" s="98"/>
      <c r="L4" s="98"/>
      <c r="M4" s="98"/>
      <c r="N4" s="98"/>
      <c r="O4" s="99"/>
      <c r="P4" s="9">
        <f>SUM(C4:O4)</f>
        <v>135</v>
      </c>
      <c r="Q4" s="8">
        <f>COUNTIF(C4:O4,"&gt;0")</f>
        <v>4</v>
      </c>
      <c r="R4" s="74">
        <f>IF(P4=0," ",P4/Q4)</f>
        <v>33.75</v>
      </c>
      <c r="S4" s="136">
        <f>IF(P4=0," ",P4/(Q4*B4)*100)</f>
        <v>88.81578947368422</v>
      </c>
      <c r="T4" s="215">
        <v>38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135</v>
      </c>
      <c r="AM4" s="74">
        <f>Q4+AI4</f>
        <v>4</v>
      </c>
      <c r="AN4" s="74">
        <f>IF(AL4=0," ",AL4/AM4)</f>
        <v>33.75</v>
      </c>
      <c r="AO4" s="136">
        <f>IF(AL4=0," ",AL4/(AM4*T4)*100)</f>
        <v>88.81578947368422</v>
      </c>
      <c r="AP4" s="139">
        <f>IF($AM4&gt;=$AP$1,$AL4/($AM4*$T4)*100,"0")</f>
        <v>88.81578947368422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54</v>
      </c>
      <c r="B5" s="216">
        <v>60</v>
      </c>
      <c r="C5" s="100"/>
      <c r="D5" s="101">
        <v>36</v>
      </c>
      <c r="E5" s="101">
        <v>45</v>
      </c>
      <c r="F5" s="101"/>
      <c r="G5" s="101"/>
      <c r="H5" s="101"/>
      <c r="I5" s="101"/>
      <c r="J5" s="101"/>
      <c r="K5" s="101"/>
      <c r="L5" s="101"/>
      <c r="M5" s="101"/>
      <c r="N5" s="101"/>
      <c r="O5" s="102"/>
      <c r="P5" s="13">
        <f t="shared" ref="P5:P18" si="0">SUM(C5:O5)</f>
        <v>81</v>
      </c>
      <c r="Q5" s="11">
        <f t="shared" ref="Q5:Q18" si="1">COUNTIF(C5:O5,"&gt;0")</f>
        <v>2</v>
      </c>
      <c r="R5" s="62">
        <f t="shared" ref="R5:R18" si="2">IF(P5=0," ",P5/Q5)</f>
        <v>40.5</v>
      </c>
      <c r="S5" s="137">
        <f t="shared" ref="S5:S18" si="3">IF(P5=0," ",P5/(Q5*B5)*100)</f>
        <v>67.5</v>
      </c>
      <c r="T5" s="216">
        <v>60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81</v>
      </c>
      <c r="AM5" s="62">
        <f t="shared" ref="AM5:AM18" si="8">Q5+AI5</f>
        <v>2</v>
      </c>
      <c r="AN5" s="62">
        <f t="shared" ref="AN5:AN18" si="9">IF(AL5=0," ",AL5/AM5)</f>
        <v>40.5</v>
      </c>
      <c r="AO5" s="137">
        <f t="shared" ref="AO5:AO18" si="10">IF(AL5=0," ",AL5/(AM5*T5)*100)</f>
        <v>67.5</v>
      </c>
      <c r="AP5" s="139" t="str">
        <f>IF($AM5&gt;=$AP$1,$AL5/($AM5*$T5)*100,"0")</f>
        <v>0</v>
      </c>
      <c r="AQ5" s="203" t="str">
        <f t="shared" ref="AQ5:AQ18" si="11">IF(ISNUMBER($AQ$1), IF(AM5&gt;=4, IFERROR(ROUND(MAX(AL5/AM5, T5*0.9, 15), 0), 0), T5), "")</f>
        <v/>
      </c>
    </row>
    <row r="6" spans="1:43" s="10" customFormat="1" ht="20.100000000000001" customHeight="1">
      <c r="A6" s="235" t="s">
        <v>55</v>
      </c>
      <c r="B6" s="216">
        <v>38</v>
      </c>
      <c r="C6" s="100"/>
      <c r="D6" s="101"/>
      <c r="E6" s="101"/>
      <c r="F6" s="101">
        <v>29</v>
      </c>
      <c r="G6" s="101">
        <v>24</v>
      </c>
      <c r="H6" s="101"/>
      <c r="I6" s="101">
        <v>26</v>
      </c>
      <c r="J6" s="101">
        <v>38</v>
      </c>
      <c r="K6" s="101"/>
      <c r="L6" s="101"/>
      <c r="M6" s="101"/>
      <c r="N6" s="101"/>
      <c r="O6" s="102"/>
      <c r="P6" s="13">
        <f t="shared" si="0"/>
        <v>117</v>
      </c>
      <c r="Q6" s="11">
        <f t="shared" si="1"/>
        <v>4</v>
      </c>
      <c r="R6" s="62">
        <f t="shared" si="2"/>
        <v>29.25</v>
      </c>
      <c r="S6" s="137">
        <f t="shared" si="3"/>
        <v>76.973684210526315</v>
      </c>
      <c r="T6" s="216">
        <v>38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117</v>
      </c>
      <c r="AM6" s="62">
        <f t="shared" si="8"/>
        <v>4</v>
      </c>
      <c r="AN6" s="62">
        <f t="shared" si="9"/>
        <v>29.25</v>
      </c>
      <c r="AO6" s="137">
        <f t="shared" si="10"/>
        <v>76.973684210526315</v>
      </c>
      <c r="AP6" s="139">
        <f t="shared" ref="AP6:AP18" si="12">IF($AM6&gt;=$AP$1,$AL6/($AM6*$T6)*100,"0")</f>
        <v>76.973684210526315</v>
      </c>
      <c r="AQ6" s="203" t="str">
        <f t="shared" si="11"/>
        <v/>
      </c>
    </row>
    <row r="7" spans="1:43" s="10" customFormat="1" ht="20.100000000000001" customHeight="1">
      <c r="A7" s="235" t="s">
        <v>56</v>
      </c>
      <c r="B7" s="216">
        <v>18</v>
      </c>
      <c r="C7" s="100"/>
      <c r="D7" s="101"/>
      <c r="E7" s="101"/>
      <c r="F7" s="101">
        <v>21</v>
      </c>
      <c r="G7" s="101"/>
      <c r="H7" s="101">
        <v>21</v>
      </c>
      <c r="I7" s="101"/>
      <c r="J7" s="101">
        <v>11</v>
      </c>
      <c r="K7" s="101"/>
      <c r="L7" s="101"/>
      <c r="M7" s="101"/>
      <c r="N7" s="101"/>
      <c r="O7" s="102"/>
      <c r="P7" s="13">
        <f t="shared" si="0"/>
        <v>53</v>
      </c>
      <c r="Q7" s="11">
        <f t="shared" si="1"/>
        <v>3</v>
      </c>
      <c r="R7" s="62">
        <f t="shared" si="2"/>
        <v>17.666666666666668</v>
      </c>
      <c r="S7" s="137">
        <f t="shared" si="3"/>
        <v>98.148148148148152</v>
      </c>
      <c r="T7" s="216">
        <v>18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53</v>
      </c>
      <c r="AM7" s="62">
        <f t="shared" si="8"/>
        <v>3</v>
      </c>
      <c r="AN7" s="62">
        <f t="shared" si="9"/>
        <v>17.666666666666668</v>
      </c>
      <c r="AO7" s="137">
        <f t="shared" si="10"/>
        <v>98.148148148148152</v>
      </c>
      <c r="AP7" s="139" t="str">
        <f t="shared" si="12"/>
        <v>0</v>
      </c>
      <c r="AQ7" s="203" t="str">
        <f t="shared" si="11"/>
        <v/>
      </c>
    </row>
    <row r="8" spans="1:43" s="10" customFormat="1" ht="20.100000000000001" customHeight="1">
      <c r="A8" s="235" t="s">
        <v>57</v>
      </c>
      <c r="B8" s="216">
        <v>24</v>
      </c>
      <c r="C8" s="100">
        <v>27</v>
      </c>
      <c r="D8" s="101"/>
      <c r="E8" s="101">
        <v>31</v>
      </c>
      <c r="F8" s="101"/>
      <c r="G8" s="101">
        <v>31</v>
      </c>
      <c r="H8" s="101"/>
      <c r="I8" s="101"/>
      <c r="J8" s="101">
        <v>26</v>
      </c>
      <c r="K8" s="101"/>
      <c r="L8" s="101"/>
      <c r="M8" s="101"/>
      <c r="N8" s="101"/>
      <c r="O8" s="102"/>
      <c r="P8" s="13">
        <f t="shared" si="0"/>
        <v>115</v>
      </c>
      <c r="Q8" s="11">
        <f t="shared" si="1"/>
        <v>4</v>
      </c>
      <c r="R8" s="62">
        <f t="shared" si="2"/>
        <v>28.75</v>
      </c>
      <c r="S8" s="137">
        <f t="shared" si="3"/>
        <v>119.79166666666667</v>
      </c>
      <c r="T8" s="216">
        <v>24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115</v>
      </c>
      <c r="AM8" s="62">
        <f t="shared" si="8"/>
        <v>4</v>
      </c>
      <c r="AN8" s="62">
        <f t="shared" si="9"/>
        <v>28.75</v>
      </c>
      <c r="AO8" s="137">
        <f t="shared" si="10"/>
        <v>119.79166666666667</v>
      </c>
      <c r="AP8" s="139">
        <f t="shared" si="12"/>
        <v>119.79166666666667</v>
      </c>
      <c r="AQ8" s="203" t="str">
        <f t="shared" si="11"/>
        <v/>
      </c>
    </row>
    <row r="9" spans="1:43" s="10" customFormat="1" ht="20.100000000000001" customHeight="1">
      <c r="A9" s="235" t="s">
        <v>58</v>
      </c>
      <c r="B9" s="216">
        <v>48</v>
      </c>
      <c r="C9" s="100">
        <v>50</v>
      </c>
      <c r="D9" s="101"/>
      <c r="E9" s="101">
        <v>31</v>
      </c>
      <c r="F9" s="101">
        <v>70</v>
      </c>
      <c r="G9" s="101">
        <v>54</v>
      </c>
      <c r="H9" s="101"/>
      <c r="I9" s="101"/>
      <c r="J9" s="101"/>
      <c r="K9" s="101"/>
      <c r="L9" s="101"/>
      <c r="M9" s="101"/>
      <c r="N9" s="101"/>
      <c r="O9" s="102"/>
      <c r="P9" s="13">
        <f t="shared" si="0"/>
        <v>205</v>
      </c>
      <c r="Q9" s="11">
        <f t="shared" si="1"/>
        <v>4</v>
      </c>
      <c r="R9" s="62">
        <f t="shared" si="2"/>
        <v>51.25</v>
      </c>
      <c r="S9" s="137">
        <f t="shared" si="3"/>
        <v>106.77083333333333</v>
      </c>
      <c r="T9" s="216">
        <v>48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205</v>
      </c>
      <c r="AM9" s="62">
        <f t="shared" si="8"/>
        <v>4</v>
      </c>
      <c r="AN9" s="62">
        <f t="shared" si="9"/>
        <v>51.25</v>
      </c>
      <c r="AO9" s="137">
        <f t="shared" si="10"/>
        <v>106.77083333333333</v>
      </c>
      <c r="AP9" s="139">
        <f t="shared" si="12"/>
        <v>106.77083333333333</v>
      </c>
      <c r="AQ9" s="203" t="str">
        <f t="shared" si="11"/>
        <v/>
      </c>
    </row>
    <row r="10" spans="1:43" s="10" customFormat="1" ht="20.100000000000001" customHeight="1">
      <c r="A10" s="235" t="s">
        <v>59</v>
      </c>
      <c r="B10" s="216">
        <v>51</v>
      </c>
      <c r="C10" s="100"/>
      <c r="D10" s="101">
        <v>38</v>
      </c>
      <c r="E10" s="101"/>
      <c r="F10" s="101"/>
      <c r="G10" s="101"/>
      <c r="H10" s="101"/>
      <c r="I10" s="101">
        <v>58</v>
      </c>
      <c r="J10" s="101">
        <v>62</v>
      </c>
      <c r="K10" s="101"/>
      <c r="L10" s="101"/>
      <c r="M10" s="101"/>
      <c r="N10" s="101"/>
      <c r="O10" s="102"/>
      <c r="P10" s="13">
        <f t="shared" si="0"/>
        <v>158</v>
      </c>
      <c r="Q10" s="11">
        <f t="shared" si="1"/>
        <v>3</v>
      </c>
      <c r="R10" s="62">
        <f t="shared" si="2"/>
        <v>52.666666666666664</v>
      </c>
      <c r="S10" s="137">
        <f t="shared" si="3"/>
        <v>103.26797385620917</v>
      </c>
      <c r="T10" s="216">
        <v>51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158</v>
      </c>
      <c r="AM10" s="62">
        <f t="shared" si="8"/>
        <v>3</v>
      </c>
      <c r="AN10" s="62">
        <f t="shared" si="9"/>
        <v>52.666666666666664</v>
      </c>
      <c r="AO10" s="137">
        <f t="shared" si="10"/>
        <v>103.26797385620917</v>
      </c>
      <c r="AP10" s="139" t="str">
        <f t="shared" si="12"/>
        <v>0</v>
      </c>
      <c r="AQ10" s="203" t="str">
        <f t="shared" si="11"/>
        <v/>
      </c>
    </row>
    <row r="11" spans="1:43" s="10" customFormat="1" ht="20.100000000000001" customHeight="1">
      <c r="A11" s="235" t="s">
        <v>60</v>
      </c>
      <c r="B11" s="216">
        <v>26</v>
      </c>
      <c r="C11" s="100"/>
      <c r="D11" s="101">
        <v>19</v>
      </c>
      <c r="E11" s="101"/>
      <c r="F11" s="101"/>
      <c r="G11" s="101"/>
      <c r="H11" s="101">
        <v>27</v>
      </c>
      <c r="I11" s="101"/>
      <c r="J11" s="101"/>
      <c r="K11" s="101"/>
      <c r="L11" s="101"/>
      <c r="M11" s="101"/>
      <c r="N11" s="101"/>
      <c r="O11" s="102"/>
      <c r="P11" s="13">
        <f t="shared" si="0"/>
        <v>46</v>
      </c>
      <c r="Q11" s="11">
        <f t="shared" si="1"/>
        <v>2</v>
      </c>
      <c r="R11" s="62">
        <f t="shared" si="2"/>
        <v>23</v>
      </c>
      <c r="S11" s="137">
        <f t="shared" si="3"/>
        <v>88.461538461538453</v>
      </c>
      <c r="T11" s="216">
        <v>26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46</v>
      </c>
      <c r="AM11" s="62">
        <f t="shared" si="8"/>
        <v>2</v>
      </c>
      <c r="AN11" s="62">
        <f t="shared" si="9"/>
        <v>23</v>
      </c>
      <c r="AO11" s="137">
        <f t="shared" si="10"/>
        <v>88.461538461538453</v>
      </c>
      <c r="AP11" s="139" t="str">
        <f t="shared" si="12"/>
        <v>0</v>
      </c>
      <c r="AQ11" s="203" t="str">
        <f t="shared" si="11"/>
        <v/>
      </c>
    </row>
    <row r="12" spans="1:43" s="10" customFormat="1" ht="20.100000000000001" customHeight="1">
      <c r="A12" s="235" t="s">
        <v>61</v>
      </c>
      <c r="B12" s="216">
        <v>81</v>
      </c>
      <c r="C12" s="100">
        <v>39</v>
      </c>
      <c r="D12" s="101">
        <v>32</v>
      </c>
      <c r="E12" s="101"/>
      <c r="F12" s="101">
        <v>67</v>
      </c>
      <c r="G12" s="101"/>
      <c r="H12" s="101">
        <v>44</v>
      </c>
      <c r="I12" s="101">
        <v>63</v>
      </c>
      <c r="J12" s="101">
        <v>63</v>
      </c>
      <c r="K12" s="101"/>
      <c r="L12" s="101"/>
      <c r="M12" s="101"/>
      <c r="N12" s="101"/>
      <c r="O12" s="102"/>
      <c r="P12" s="13">
        <f t="shared" si="0"/>
        <v>308</v>
      </c>
      <c r="Q12" s="11">
        <f t="shared" si="1"/>
        <v>6</v>
      </c>
      <c r="R12" s="62">
        <f t="shared" si="2"/>
        <v>51.333333333333336</v>
      </c>
      <c r="S12" s="137">
        <f t="shared" si="3"/>
        <v>63.374485596707821</v>
      </c>
      <c r="T12" s="216">
        <v>81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308</v>
      </c>
      <c r="AM12" s="62">
        <f t="shared" si="8"/>
        <v>6</v>
      </c>
      <c r="AN12" s="62">
        <f t="shared" si="9"/>
        <v>51.333333333333336</v>
      </c>
      <c r="AO12" s="137">
        <f t="shared" si="10"/>
        <v>63.374485596707821</v>
      </c>
      <c r="AP12" s="139">
        <f t="shared" si="12"/>
        <v>63.374485596707821</v>
      </c>
      <c r="AQ12" s="203" t="str">
        <f t="shared" si="11"/>
        <v/>
      </c>
    </row>
    <row r="13" spans="1:43" s="10" customFormat="1" ht="20.100000000000001" customHeight="1">
      <c r="A13" s="235" t="s">
        <v>62</v>
      </c>
      <c r="B13" s="216">
        <v>28</v>
      </c>
      <c r="C13" s="100">
        <v>24</v>
      </c>
      <c r="D13" s="101"/>
      <c r="E13" s="101">
        <v>20</v>
      </c>
      <c r="F13" s="101">
        <v>15</v>
      </c>
      <c r="G13" s="101">
        <v>29</v>
      </c>
      <c r="H13" s="101">
        <v>24</v>
      </c>
      <c r="I13" s="101">
        <v>33</v>
      </c>
      <c r="J13" s="101"/>
      <c r="K13" s="101"/>
      <c r="L13" s="101"/>
      <c r="M13" s="101"/>
      <c r="N13" s="101"/>
      <c r="O13" s="102"/>
      <c r="P13" s="13">
        <f t="shared" si="0"/>
        <v>145</v>
      </c>
      <c r="Q13" s="11">
        <f t="shared" si="1"/>
        <v>6</v>
      </c>
      <c r="R13" s="62">
        <f t="shared" si="2"/>
        <v>24.166666666666668</v>
      </c>
      <c r="S13" s="137">
        <f t="shared" si="3"/>
        <v>86.30952380952381</v>
      </c>
      <c r="T13" s="216">
        <v>28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145</v>
      </c>
      <c r="AM13" s="62">
        <f t="shared" si="8"/>
        <v>6</v>
      </c>
      <c r="AN13" s="62">
        <f t="shared" si="9"/>
        <v>24.166666666666668</v>
      </c>
      <c r="AO13" s="137">
        <f t="shared" si="10"/>
        <v>86.30952380952381</v>
      </c>
      <c r="AP13" s="139">
        <f t="shared" si="12"/>
        <v>86.30952380952381</v>
      </c>
      <c r="AQ13" s="203" t="str">
        <f t="shared" si="11"/>
        <v/>
      </c>
    </row>
    <row r="14" spans="1:43" s="10" customFormat="1" ht="20.100000000000001" customHeight="1">
      <c r="A14" s="236" t="s">
        <v>63</v>
      </c>
      <c r="B14" s="216">
        <v>49</v>
      </c>
      <c r="C14" s="100">
        <v>73</v>
      </c>
      <c r="D14" s="101">
        <v>57</v>
      </c>
      <c r="E14" s="101"/>
      <c r="F14" s="101"/>
      <c r="G14" s="101"/>
      <c r="H14" s="101">
        <v>50</v>
      </c>
      <c r="I14" s="101"/>
      <c r="J14" s="101"/>
      <c r="K14" s="101"/>
      <c r="L14" s="101"/>
      <c r="M14" s="101"/>
      <c r="N14" s="101"/>
      <c r="O14" s="102"/>
      <c r="P14" s="13">
        <f t="shared" si="0"/>
        <v>180</v>
      </c>
      <c r="Q14" s="11">
        <f t="shared" si="1"/>
        <v>3</v>
      </c>
      <c r="R14" s="62">
        <f t="shared" si="2"/>
        <v>60</v>
      </c>
      <c r="S14" s="137">
        <f t="shared" si="3"/>
        <v>122.44897959183673</v>
      </c>
      <c r="T14" s="216">
        <v>49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180</v>
      </c>
      <c r="AM14" s="62">
        <f t="shared" si="8"/>
        <v>3</v>
      </c>
      <c r="AN14" s="62">
        <f t="shared" si="9"/>
        <v>60</v>
      </c>
      <c r="AO14" s="137">
        <f t="shared" si="10"/>
        <v>122.44897959183673</v>
      </c>
      <c r="AP14" s="139" t="str">
        <f t="shared" si="12"/>
        <v>0</v>
      </c>
      <c r="AQ14" s="203" t="str">
        <f t="shared" si="11"/>
        <v/>
      </c>
    </row>
    <row r="15" spans="1:43" s="10" customFormat="1" ht="20.100000000000001" customHeight="1">
      <c r="A15" s="235" t="s">
        <v>64</v>
      </c>
      <c r="B15" s="216">
        <v>33</v>
      </c>
      <c r="C15" s="100"/>
      <c r="D15" s="101"/>
      <c r="E15" s="101">
        <v>33</v>
      </c>
      <c r="F15" s="101"/>
      <c r="G15" s="101"/>
      <c r="H15" s="101"/>
      <c r="I15" s="101">
        <v>47</v>
      </c>
      <c r="J15" s="101"/>
      <c r="K15" s="101"/>
      <c r="L15" s="101"/>
      <c r="M15" s="101"/>
      <c r="N15" s="101"/>
      <c r="O15" s="102"/>
      <c r="P15" s="13">
        <f t="shared" si="0"/>
        <v>80</v>
      </c>
      <c r="Q15" s="11">
        <f t="shared" si="1"/>
        <v>2</v>
      </c>
      <c r="R15" s="62">
        <f t="shared" si="2"/>
        <v>40</v>
      </c>
      <c r="S15" s="137">
        <f t="shared" si="3"/>
        <v>121.21212121212122</v>
      </c>
      <c r="T15" s="216">
        <v>33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80</v>
      </c>
      <c r="AM15" s="62">
        <f t="shared" si="8"/>
        <v>2</v>
      </c>
      <c r="AN15" s="62">
        <f t="shared" si="9"/>
        <v>40</v>
      </c>
      <c r="AO15" s="137">
        <f t="shared" si="10"/>
        <v>121.21212121212122</v>
      </c>
      <c r="AP15" s="139" t="str">
        <f t="shared" si="12"/>
        <v>0</v>
      </c>
      <c r="AQ15" s="203" t="str">
        <f t="shared" si="11"/>
        <v/>
      </c>
    </row>
    <row r="16" spans="1:43" s="10" customFormat="1" ht="20.100000000000001" customHeight="1">
      <c r="A16" s="235" t="s">
        <v>305</v>
      </c>
      <c r="B16" s="216">
        <v>46</v>
      </c>
      <c r="C16" s="100"/>
      <c r="D16" s="101"/>
      <c r="E16" s="101">
        <v>36</v>
      </c>
      <c r="F16" s="101"/>
      <c r="G16" s="101"/>
      <c r="H16" s="101">
        <v>28</v>
      </c>
      <c r="I16" s="101">
        <v>80</v>
      </c>
      <c r="J16" s="101"/>
      <c r="K16" s="101"/>
      <c r="L16" s="101"/>
      <c r="M16" s="101"/>
      <c r="N16" s="101"/>
      <c r="O16" s="102"/>
      <c r="P16" s="13">
        <f t="shared" si="0"/>
        <v>144</v>
      </c>
      <c r="Q16" s="11">
        <f t="shared" si="1"/>
        <v>3</v>
      </c>
      <c r="R16" s="62">
        <f t="shared" si="2"/>
        <v>48</v>
      </c>
      <c r="S16" s="137">
        <f t="shared" si="3"/>
        <v>104.34782608695652</v>
      </c>
      <c r="T16" s="216">
        <v>46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144</v>
      </c>
      <c r="AM16" s="62">
        <f t="shared" si="8"/>
        <v>3</v>
      </c>
      <c r="AN16" s="62">
        <f t="shared" si="9"/>
        <v>48</v>
      </c>
      <c r="AO16" s="137">
        <f t="shared" si="10"/>
        <v>104.34782608695652</v>
      </c>
      <c r="AP16" s="139" t="str">
        <f t="shared" si="12"/>
        <v>0</v>
      </c>
      <c r="AQ16" s="203" t="str">
        <f t="shared" si="11"/>
        <v/>
      </c>
    </row>
    <row r="17" spans="1:43" s="10" customFormat="1" ht="20.100000000000001" customHeight="1">
      <c r="A17" s="235" t="s">
        <v>65</v>
      </c>
      <c r="B17" s="216">
        <v>28</v>
      </c>
      <c r="C17" s="100"/>
      <c r="D17" s="101">
        <v>34</v>
      </c>
      <c r="E17" s="101"/>
      <c r="F17" s="101"/>
      <c r="G17" s="101">
        <v>34</v>
      </c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68</v>
      </c>
      <c r="Q17" s="11">
        <f t="shared" si="1"/>
        <v>2</v>
      </c>
      <c r="R17" s="62">
        <f t="shared" si="2"/>
        <v>34</v>
      </c>
      <c r="S17" s="137">
        <f t="shared" si="3"/>
        <v>121.42857142857142</v>
      </c>
      <c r="T17" s="216">
        <v>28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68</v>
      </c>
      <c r="AM17" s="62">
        <f t="shared" si="8"/>
        <v>2</v>
      </c>
      <c r="AN17" s="62">
        <f t="shared" si="9"/>
        <v>34</v>
      </c>
      <c r="AO17" s="137">
        <f t="shared" si="10"/>
        <v>121.42857142857142</v>
      </c>
      <c r="AP17" s="139" t="str">
        <f t="shared" si="12"/>
        <v>0</v>
      </c>
      <c r="AQ17" s="203" t="str">
        <f t="shared" si="11"/>
        <v/>
      </c>
    </row>
    <row r="18" spans="1:43" s="10" customFormat="1" ht="20.100000000000001" customHeight="1" thickBot="1">
      <c r="A18" s="235"/>
      <c r="B18" s="216"/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6"/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2"/>
        <v>0</v>
      </c>
      <c r="AQ18" s="214" t="str">
        <f t="shared" si="11"/>
        <v/>
      </c>
    </row>
    <row r="19" spans="1:43" s="25" customFormat="1" ht="20.100000000000001" customHeight="1" thickBot="1">
      <c r="A19" s="80" t="str">
        <f>"TOTAAL SPELERS "&amp;COUNTA(A4:A18)</f>
        <v>TOTAAL SPELERS 14</v>
      </c>
      <c r="B19" s="109">
        <f>SUM(B4:B18)</f>
        <v>568</v>
      </c>
      <c r="C19" s="21">
        <f>SUM(C4:C18)</f>
        <v>255</v>
      </c>
      <c r="D19" s="19">
        <f>SUM(D4:D18)</f>
        <v>216</v>
      </c>
      <c r="E19" s="19">
        <f t="shared" ref="E19:N19" si="13">SUM(E4:E18)</f>
        <v>196</v>
      </c>
      <c r="F19" s="19">
        <f t="shared" si="13"/>
        <v>223</v>
      </c>
      <c r="G19" s="19">
        <f t="shared" si="13"/>
        <v>201</v>
      </c>
      <c r="H19" s="19">
        <f t="shared" si="13"/>
        <v>194</v>
      </c>
      <c r="I19" s="19">
        <f t="shared" si="13"/>
        <v>307</v>
      </c>
      <c r="J19" s="19">
        <f t="shared" si="13"/>
        <v>243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SUM(P4:P17)</f>
        <v>1835</v>
      </c>
      <c r="Q19" s="19">
        <f>SUM(Q4:Q17)</f>
        <v>48</v>
      </c>
      <c r="R19" s="19">
        <f>P19/Q19</f>
        <v>38.229166666666664</v>
      </c>
      <c r="S19" s="22"/>
      <c r="T19" s="108">
        <f>SUM(T4:T18)</f>
        <v>568</v>
      </c>
      <c r="U19" s="21">
        <f>SUM(U4:U18)</f>
        <v>0</v>
      </c>
      <c r="V19" s="19">
        <f>SUM(V4:V18)</f>
        <v>0</v>
      </c>
      <c r="W19" s="19">
        <f t="shared" ref="W19:AJ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>SUM(AH4:AH17)</f>
        <v>0</v>
      </c>
      <c r="AI19" s="18">
        <f t="shared" si="14"/>
        <v>0</v>
      </c>
      <c r="AJ19" s="23">
        <f t="shared" si="14"/>
        <v>0</v>
      </c>
      <c r="AK19" s="56"/>
      <c r="AL19" s="24">
        <f>SUM(AL4:AL18)</f>
        <v>1835</v>
      </c>
      <c r="AM19" s="18">
        <f>SUM(AM4:AM18)</f>
        <v>48</v>
      </c>
      <c r="AN19" s="18">
        <f>AL19/AM19</f>
        <v>38.229166666666664</v>
      </c>
      <c r="AO19" s="20"/>
      <c r="AP19" s="10"/>
      <c r="AQ19" s="204"/>
    </row>
    <row r="24" spans="1:43">
      <c r="A24"/>
    </row>
    <row r="31" spans="1:43">
      <c r="H31" t="s">
        <v>105</v>
      </c>
    </row>
  </sheetData>
  <sheetProtection algorithmName="SHA-512" hashValue="kSCMlnJ95gXCN4wiTfLuP7Txwig+jgVCrz+AXpUwrxMnGpedhZ593xT5+vm3pUWS6HOKN6x6C07BLlCOyjyH2Q==" saltValue="l99LII22ZStCMUN/hPHBSg==" spinCount="100000" sheet="1" objects="1" scenarios="1"/>
  <mergeCells count="4">
    <mergeCell ref="A1:AJ1"/>
    <mergeCell ref="AL1:AO1"/>
    <mergeCell ref="A2:A3"/>
    <mergeCell ref="AQ2:AQ3"/>
  </mergeCells>
  <conditionalFormatting sqref="A19">
    <cfRule type="cellIs" dxfId="131" priority="5" operator="equal">
      <formula>0</formula>
    </cfRule>
    <cfRule type="containsErrors" dxfId="130" priority="6">
      <formula>ISERROR(A19)</formula>
    </cfRule>
  </conditionalFormatting>
  <conditionalFormatting sqref="B4:B19">
    <cfRule type="cellIs" dxfId="129" priority="12" operator="equal">
      <formula>0</formula>
    </cfRule>
  </conditionalFormatting>
  <conditionalFormatting sqref="C19:S19 U19:AO19">
    <cfRule type="containsErrors" dxfId="128" priority="31">
      <formula>ISERROR(C19)</formula>
    </cfRule>
  </conditionalFormatting>
  <conditionalFormatting sqref="P4:S18 C19:S19">
    <cfRule type="cellIs" dxfId="127" priority="23" operator="equal">
      <formula>0</formula>
    </cfRule>
  </conditionalFormatting>
  <conditionalFormatting sqref="T4:T19">
    <cfRule type="cellIs" dxfId="126" priority="7" operator="equal">
      <formula>0</formula>
    </cfRule>
  </conditionalFormatting>
  <conditionalFormatting sqref="AH4:AO18 U19:AO19">
    <cfRule type="cellIs" dxfId="125" priority="22" operator="equal">
      <formula>0</formula>
    </cfRule>
  </conditionalFormatting>
  <conditionalFormatting sqref="AO1">
    <cfRule type="expression" dxfId="124" priority="9">
      <formula>$AQ$1=26</formula>
    </cfRule>
  </conditionalFormatting>
  <conditionalFormatting sqref="AQ1">
    <cfRule type="expression" dxfId="123" priority="2">
      <formula>$AQ$1=" "</formula>
    </cfRule>
  </conditionalFormatting>
  <conditionalFormatting sqref="AQ2:AQ19">
    <cfRule type="expression" dxfId="12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>
    <pageSetUpPr fitToPage="1"/>
  </sheetPr>
  <dimension ref="A1:AQ27"/>
  <sheetViews>
    <sheetView showGridLines="0" showRowColHeaders="0" zoomScale="80" zoomScaleNormal="80" workbookViewId="0">
      <selection activeCell="J9" sqref="J9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4" t="s">
        <v>66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5"/>
      <c r="B3" s="260"/>
      <c r="C3" s="6">
        <v>1</v>
      </c>
      <c r="D3" s="2">
        <v>2</v>
      </c>
      <c r="E3" s="2">
        <v>3</v>
      </c>
      <c r="F3" s="2">
        <v>4</v>
      </c>
      <c r="G3" s="194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67</v>
      </c>
      <c r="B4" s="215">
        <v>34</v>
      </c>
      <c r="C4" s="97">
        <v>29</v>
      </c>
      <c r="D4" s="98">
        <v>46</v>
      </c>
      <c r="E4" s="98"/>
      <c r="F4" s="98">
        <v>38</v>
      </c>
      <c r="G4" s="98">
        <v>58</v>
      </c>
      <c r="H4" s="98">
        <v>38</v>
      </c>
      <c r="I4" s="98">
        <v>24</v>
      </c>
      <c r="J4" s="98"/>
      <c r="K4" s="98"/>
      <c r="L4" s="98"/>
      <c r="M4" s="98"/>
      <c r="N4" s="98"/>
      <c r="O4" s="99"/>
      <c r="P4" s="9">
        <f>SUM(C4:O4)</f>
        <v>233</v>
      </c>
      <c r="Q4" s="8">
        <f>COUNTIF(C4:O4,"&gt;0")</f>
        <v>6</v>
      </c>
      <c r="R4" s="74">
        <f>IF(P4=0," ",P4/Q4)</f>
        <v>38.833333333333336</v>
      </c>
      <c r="S4" s="136">
        <f>IF(P4=0," ",P4/(Q4*B4)*100)</f>
        <v>114.21568627450979</v>
      </c>
      <c r="T4" s="215">
        <v>34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233</v>
      </c>
      <c r="AM4" s="74">
        <f>Q4+AI4</f>
        <v>6</v>
      </c>
      <c r="AN4" s="74">
        <f>IF(AL4=0," ",AL4/AM4)</f>
        <v>38.833333333333336</v>
      </c>
      <c r="AO4" s="136">
        <f>IF(AL4=0," ",AL4/(AM4*T4)*100)</f>
        <v>114.21568627450979</v>
      </c>
      <c r="AP4" s="139">
        <f>IF($AM4&gt;=$AP$1,$AL4/($AM4*$T4)*100,"0")</f>
        <v>114.21568627450979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68</v>
      </c>
      <c r="B5" s="216">
        <v>16</v>
      </c>
      <c r="C5" s="100">
        <v>11</v>
      </c>
      <c r="D5" s="101"/>
      <c r="E5" s="101">
        <v>11</v>
      </c>
      <c r="F5" s="101"/>
      <c r="G5" s="101"/>
      <c r="H5" s="101"/>
      <c r="I5" s="101"/>
      <c r="J5" s="101">
        <v>27</v>
      </c>
      <c r="K5" s="101"/>
      <c r="L5" s="101"/>
      <c r="M5" s="101"/>
      <c r="N5" s="101"/>
      <c r="O5" s="102"/>
      <c r="P5" s="13">
        <f>SUM(C5:O5)</f>
        <v>49</v>
      </c>
      <c r="Q5" s="11">
        <f>COUNTIF(C5:O5,"&gt;0")</f>
        <v>3</v>
      </c>
      <c r="R5" s="62">
        <f>IF(P5=0," ",P5/Q5)</f>
        <v>16.333333333333332</v>
      </c>
      <c r="S5" s="137">
        <f>IF(P5=0," ",P5/(Q5*B5)*100)</f>
        <v>102.08333333333333</v>
      </c>
      <c r="T5" s="216">
        <v>16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0">SUM(U5:AG5)</f>
        <v>0</v>
      </c>
      <c r="AI5" s="11">
        <f t="shared" ref="AI5:AI18" si="1">COUNTIF(U5:AG5,"&gt;0")</f>
        <v>0</v>
      </c>
      <c r="AJ5" s="12" t="str">
        <f t="shared" ref="AJ5:AJ18" si="2">IF(AH5=0," ",AH5/AI5)</f>
        <v xml:space="preserve"> </v>
      </c>
      <c r="AK5" s="55"/>
      <c r="AL5" s="75">
        <f t="shared" ref="AL5:AL18" si="3">P5+AH5</f>
        <v>49</v>
      </c>
      <c r="AM5" s="62">
        <f t="shared" ref="AM5:AM18" si="4">Q5+AI5</f>
        <v>3</v>
      </c>
      <c r="AN5" s="62">
        <f t="shared" ref="AN5:AN18" si="5">IF(AL5=0," ",AL5/AM5)</f>
        <v>16.333333333333332</v>
      </c>
      <c r="AO5" s="137">
        <f t="shared" ref="AO5:AO18" si="6">IF(AL5=0," ",AL5/(AM5*T5)*100)</f>
        <v>102.08333333333333</v>
      </c>
      <c r="AP5" s="139" t="str">
        <f t="shared" ref="AP5:AP18" si="7">IF($AM5&gt;=$AP$1,$AL5/($AM5*$T5)*100,"0")</f>
        <v>0</v>
      </c>
      <c r="AQ5" s="203" t="str">
        <f t="shared" ref="AQ5:AQ18" si="8">IF(ISNUMBER($AQ$1), IF(AM5&gt;=4, IFERROR(ROUND(MAX(AL5/AM5, T5*0.9, 15), 0), 0), T5), "")</f>
        <v/>
      </c>
    </row>
    <row r="6" spans="1:43" s="10" customFormat="1" ht="20.100000000000001" customHeight="1">
      <c r="A6" s="235" t="s">
        <v>69</v>
      </c>
      <c r="B6" s="216">
        <v>26</v>
      </c>
      <c r="C6" s="100"/>
      <c r="D6" s="101">
        <v>23</v>
      </c>
      <c r="E6" s="101">
        <v>34</v>
      </c>
      <c r="F6" s="101"/>
      <c r="G6" s="101">
        <v>38</v>
      </c>
      <c r="H6" s="101"/>
      <c r="I6" s="101">
        <v>14</v>
      </c>
      <c r="J6" s="101">
        <v>37</v>
      </c>
      <c r="K6" s="101"/>
      <c r="L6" s="101"/>
      <c r="M6" s="101"/>
      <c r="N6" s="101"/>
      <c r="O6" s="102"/>
      <c r="P6" s="13">
        <f t="shared" ref="P6:P15" si="9">SUM(C6:O6)</f>
        <v>146</v>
      </c>
      <c r="Q6" s="11">
        <f t="shared" ref="Q6:Q15" si="10">COUNTIF(C6:O6,"&gt;0")</f>
        <v>5</v>
      </c>
      <c r="R6" s="62">
        <f t="shared" ref="R6:R15" si="11">IF(P6=0," ",P6/Q6)</f>
        <v>29.2</v>
      </c>
      <c r="S6" s="137">
        <f t="shared" ref="S6:S15" si="12">IF(P6=0," ",P6/(Q6*B6)*100)</f>
        <v>112.30769230769231</v>
      </c>
      <c r="T6" s="216">
        <v>26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0"/>
        <v>0</v>
      </c>
      <c r="AI6" s="11">
        <f t="shared" si="1"/>
        <v>0</v>
      </c>
      <c r="AJ6" s="12" t="str">
        <f t="shared" si="2"/>
        <v xml:space="preserve"> </v>
      </c>
      <c r="AK6" s="55"/>
      <c r="AL6" s="75">
        <f t="shared" si="3"/>
        <v>146</v>
      </c>
      <c r="AM6" s="62">
        <f t="shared" si="4"/>
        <v>5</v>
      </c>
      <c r="AN6" s="62">
        <f t="shared" si="5"/>
        <v>29.2</v>
      </c>
      <c r="AO6" s="137">
        <f t="shared" si="6"/>
        <v>112.30769230769231</v>
      </c>
      <c r="AP6" s="139">
        <f t="shared" si="7"/>
        <v>112.30769230769231</v>
      </c>
      <c r="AQ6" s="203" t="str">
        <f t="shared" si="8"/>
        <v/>
      </c>
    </row>
    <row r="7" spans="1:43" s="10" customFormat="1" ht="20.100000000000001" customHeight="1">
      <c r="A7" s="238" t="s">
        <v>319</v>
      </c>
      <c r="B7" s="216">
        <v>32</v>
      </c>
      <c r="C7" s="100"/>
      <c r="D7" s="101"/>
      <c r="E7" s="101"/>
      <c r="F7" s="101">
        <v>15</v>
      </c>
      <c r="G7" s="101"/>
      <c r="H7" s="101"/>
      <c r="I7" s="101"/>
      <c r="J7" s="101">
        <v>18</v>
      </c>
      <c r="K7" s="101"/>
      <c r="L7" s="101"/>
      <c r="M7" s="101"/>
      <c r="N7" s="101"/>
      <c r="O7" s="102"/>
      <c r="P7" s="13">
        <f t="shared" si="9"/>
        <v>33</v>
      </c>
      <c r="Q7" s="11">
        <f t="shared" si="10"/>
        <v>2</v>
      </c>
      <c r="R7" s="62">
        <f t="shared" si="11"/>
        <v>16.5</v>
      </c>
      <c r="S7" s="137">
        <f t="shared" si="12"/>
        <v>51.5625</v>
      </c>
      <c r="T7" s="216">
        <v>32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0"/>
        <v>0</v>
      </c>
      <c r="AI7" s="11">
        <f t="shared" si="1"/>
        <v>0</v>
      </c>
      <c r="AJ7" s="12" t="str">
        <f t="shared" si="2"/>
        <v xml:space="preserve"> </v>
      </c>
      <c r="AK7" s="55"/>
      <c r="AL7" s="75">
        <f t="shared" si="3"/>
        <v>33</v>
      </c>
      <c r="AM7" s="62">
        <f t="shared" si="4"/>
        <v>2</v>
      </c>
      <c r="AN7" s="62">
        <f t="shared" si="5"/>
        <v>16.5</v>
      </c>
      <c r="AO7" s="137">
        <f t="shared" si="6"/>
        <v>51.5625</v>
      </c>
      <c r="AP7" s="139" t="str">
        <f t="shared" si="7"/>
        <v>0</v>
      </c>
      <c r="AQ7" s="203" t="str">
        <f t="shared" si="8"/>
        <v/>
      </c>
    </row>
    <row r="8" spans="1:43" s="10" customFormat="1" ht="20.100000000000001" customHeight="1">
      <c r="A8" s="235" t="s">
        <v>70</v>
      </c>
      <c r="B8" s="216">
        <v>15</v>
      </c>
      <c r="C8" s="100">
        <v>17</v>
      </c>
      <c r="D8" s="101"/>
      <c r="E8" s="101">
        <v>18</v>
      </c>
      <c r="F8" s="101">
        <v>7</v>
      </c>
      <c r="G8" s="101">
        <v>13</v>
      </c>
      <c r="H8" s="101">
        <v>16</v>
      </c>
      <c r="I8" s="101">
        <v>12</v>
      </c>
      <c r="J8" s="101"/>
      <c r="K8" s="101"/>
      <c r="L8" s="101"/>
      <c r="M8" s="101"/>
      <c r="N8" s="101"/>
      <c r="O8" s="102"/>
      <c r="P8" s="13">
        <f t="shared" si="9"/>
        <v>83</v>
      </c>
      <c r="Q8" s="11">
        <f t="shared" si="10"/>
        <v>6</v>
      </c>
      <c r="R8" s="62">
        <f t="shared" si="11"/>
        <v>13.833333333333334</v>
      </c>
      <c r="S8" s="137">
        <f t="shared" si="12"/>
        <v>92.222222222222229</v>
      </c>
      <c r="T8" s="216">
        <v>15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0"/>
        <v>0</v>
      </c>
      <c r="AI8" s="11">
        <f t="shared" si="1"/>
        <v>0</v>
      </c>
      <c r="AJ8" s="12" t="str">
        <f t="shared" si="2"/>
        <v xml:space="preserve"> </v>
      </c>
      <c r="AK8" s="55"/>
      <c r="AL8" s="75">
        <f t="shared" si="3"/>
        <v>83</v>
      </c>
      <c r="AM8" s="62">
        <f t="shared" si="4"/>
        <v>6</v>
      </c>
      <c r="AN8" s="62">
        <f t="shared" si="5"/>
        <v>13.833333333333334</v>
      </c>
      <c r="AO8" s="137">
        <f t="shared" si="6"/>
        <v>92.222222222222229</v>
      </c>
      <c r="AP8" s="139">
        <f t="shared" si="7"/>
        <v>92.222222222222229</v>
      </c>
      <c r="AQ8" s="203" t="str">
        <f t="shared" si="8"/>
        <v/>
      </c>
    </row>
    <row r="9" spans="1:43" s="10" customFormat="1" ht="20.100000000000001" customHeight="1">
      <c r="A9" s="235" t="s">
        <v>302</v>
      </c>
      <c r="B9" s="216">
        <v>32</v>
      </c>
      <c r="C9" s="100"/>
      <c r="D9" s="101"/>
      <c r="E9" s="101"/>
      <c r="F9" s="101"/>
      <c r="G9" s="101"/>
      <c r="H9" s="101"/>
      <c r="I9" s="101"/>
      <c r="J9" s="101">
        <v>26</v>
      </c>
      <c r="K9" s="101"/>
      <c r="L9" s="101"/>
      <c r="M9" s="101"/>
      <c r="N9" s="101"/>
      <c r="O9" s="102"/>
      <c r="P9" s="13">
        <f t="shared" si="9"/>
        <v>26</v>
      </c>
      <c r="Q9" s="11">
        <f t="shared" si="10"/>
        <v>1</v>
      </c>
      <c r="R9" s="62">
        <f t="shared" si="11"/>
        <v>26</v>
      </c>
      <c r="S9" s="137">
        <f t="shared" si="12"/>
        <v>81.25</v>
      </c>
      <c r="T9" s="216">
        <v>32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0"/>
        <v>0</v>
      </c>
      <c r="AI9" s="11">
        <f t="shared" si="1"/>
        <v>0</v>
      </c>
      <c r="AJ9" s="12" t="str">
        <f t="shared" si="2"/>
        <v xml:space="preserve"> </v>
      </c>
      <c r="AK9" s="55"/>
      <c r="AL9" s="75">
        <f t="shared" si="3"/>
        <v>26</v>
      </c>
      <c r="AM9" s="62">
        <f t="shared" si="4"/>
        <v>1</v>
      </c>
      <c r="AN9" s="62">
        <f t="shared" si="5"/>
        <v>26</v>
      </c>
      <c r="AO9" s="137">
        <f t="shared" si="6"/>
        <v>81.25</v>
      </c>
      <c r="AP9" s="139" t="str">
        <f t="shared" si="7"/>
        <v>0</v>
      </c>
      <c r="AQ9" s="203" t="str">
        <f t="shared" si="8"/>
        <v/>
      </c>
    </row>
    <row r="10" spans="1:43" s="10" customFormat="1" ht="20.100000000000001" customHeight="1">
      <c r="A10" s="235" t="s">
        <v>71</v>
      </c>
      <c r="B10" s="219">
        <v>123</v>
      </c>
      <c r="C10" s="100"/>
      <c r="D10" s="101">
        <v>70</v>
      </c>
      <c r="E10" s="101"/>
      <c r="F10" s="101">
        <v>69</v>
      </c>
      <c r="G10" s="101"/>
      <c r="H10" s="101">
        <v>96</v>
      </c>
      <c r="I10" s="101"/>
      <c r="J10" s="101"/>
      <c r="K10" s="101"/>
      <c r="L10" s="101"/>
      <c r="M10" s="101"/>
      <c r="N10" s="101"/>
      <c r="O10" s="102"/>
      <c r="P10" s="13">
        <f t="shared" si="9"/>
        <v>235</v>
      </c>
      <c r="Q10" s="11">
        <f t="shared" si="10"/>
        <v>3</v>
      </c>
      <c r="R10" s="62">
        <f t="shared" si="11"/>
        <v>78.333333333333329</v>
      </c>
      <c r="S10" s="137">
        <f t="shared" si="12"/>
        <v>63.685636856368568</v>
      </c>
      <c r="T10" s="219">
        <v>123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0"/>
        <v>0</v>
      </c>
      <c r="AI10" s="11">
        <f t="shared" si="1"/>
        <v>0</v>
      </c>
      <c r="AJ10" s="12" t="str">
        <f t="shared" si="2"/>
        <v xml:space="preserve"> </v>
      </c>
      <c r="AK10" s="55"/>
      <c r="AL10" s="75">
        <f t="shared" si="3"/>
        <v>235</v>
      </c>
      <c r="AM10" s="62">
        <f t="shared" si="4"/>
        <v>3</v>
      </c>
      <c r="AN10" s="62">
        <f t="shared" si="5"/>
        <v>78.333333333333329</v>
      </c>
      <c r="AO10" s="137">
        <f t="shared" si="6"/>
        <v>63.685636856368568</v>
      </c>
      <c r="AP10" s="139" t="str">
        <f t="shared" si="7"/>
        <v>0</v>
      </c>
      <c r="AQ10" s="275" t="str">
        <f t="shared" si="8"/>
        <v/>
      </c>
    </row>
    <row r="11" spans="1:43" s="10" customFormat="1" ht="20.100000000000001" customHeight="1">
      <c r="A11" s="235" t="s">
        <v>238</v>
      </c>
      <c r="B11" s="216">
        <v>15</v>
      </c>
      <c r="C11" s="100"/>
      <c r="D11" s="101">
        <v>13</v>
      </c>
      <c r="E11" s="101">
        <v>10</v>
      </c>
      <c r="F11" s="101"/>
      <c r="G11" s="101">
        <v>25</v>
      </c>
      <c r="H11" s="101"/>
      <c r="I11" s="101">
        <v>5</v>
      </c>
      <c r="J11" s="101">
        <v>16</v>
      </c>
      <c r="K11" s="101"/>
      <c r="L11" s="101"/>
      <c r="M11" s="101"/>
      <c r="N11" s="101"/>
      <c r="O11" s="102"/>
      <c r="P11" s="13">
        <f t="shared" si="9"/>
        <v>69</v>
      </c>
      <c r="Q11" s="11">
        <f t="shared" si="10"/>
        <v>5</v>
      </c>
      <c r="R11" s="62">
        <f t="shared" si="11"/>
        <v>13.8</v>
      </c>
      <c r="S11" s="137">
        <f t="shared" si="12"/>
        <v>92</v>
      </c>
      <c r="T11" s="216">
        <v>15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0"/>
        <v>0</v>
      </c>
      <c r="AI11" s="11">
        <f t="shared" si="1"/>
        <v>0</v>
      </c>
      <c r="AJ11" s="12" t="str">
        <f t="shared" si="2"/>
        <v xml:space="preserve"> </v>
      </c>
      <c r="AK11" s="55"/>
      <c r="AL11" s="75">
        <f t="shared" si="3"/>
        <v>69</v>
      </c>
      <c r="AM11" s="62">
        <f t="shared" si="4"/>
        <v>5</v>
      </c>
      <c r="AN11" s="62">
        <f t="shared" si="5"/>
        <v>13.8</v>
      </c>
      <c r="AO11" s="137">
        <f t="shared" si="6"/>
        <v>92</v>
      </c>
      <c r="AP11" s="139">
        <f t="shared" si="7"/>
        <v>92</v>
      </c>
      <c r="AQ11" s="203" t="str">
        <f t="shared" si="8"/>
        <v/>
      </c>
    </row>
    <row r="12" spans="1:43" s="10" customFormat="1" ht="20.100000000000001" customHeight="1">
      <c r="A12" s="235" t="s">
        <v>72</v>
      </c>
      <c r="B12" s="216">
        <v>15</v>
      </c>
      <c r="C12" s="100">
        <v>13</v>
      </c>
      <c r="D12" s="101"/>
      <c r="E12" s="101">
        <v>18</v>
      </c>
      <c r="F12" s="101"/>
      <c r="G12" s="101"/>
      <c r="H12" s="101">
        <v>4</v>
      </c>
      <c r="I12" s="101"/>
      <c r="J12" s="101"/>
      <c r="K12" s="101"/>
      <c r="L12" s="101"/>
      <c r="M12" s="101"/>
      <c r="N12" s="101"/>
      <c r="O12" s="102"/>
      <c r="P12" s="13">
        <f t="shared" si="9"/>
        <v>35</v>
      </c>
      <c r="Q12" s="11">
        <f t="shared" si="10"/>
        <v>3</v>
      </c>
      <c r="R12" s="62">
        <f t="shared" si="11"/>
        <v>11.666666666666666</v>
      </c>
      <c r="S12" s="137">
        <f t="shared" si="12"/>
        <v>77.777777777777786</v>
      </c>
      <c r="T12" s="216">
        <v>15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0"/>
        <v>0</v>
      </c>
      <c r="AI12" s="11">
        <f t="shared" si="1"/>
        <v>0</v>
      </c>
      <c r="AJ12" s="12" t="str">
        <f t="shared" si="2"/>
        <v xml:space="preserve"> </v>
      </c>
      <c r="AK12" s="55"/>
      <c r="AL12" s="75">
        <f t="shared" si="3"/>
        <v>35</v>
      </c>
      <c r="AM12" s="62">
        <f t="shared" si="4"/>
        <v>3</v>
      </c>
      <c r="AN12" s="62">
        <f t="shared" si="5"/>
        <v>11.666666666666666</v>
      </c>
      <c r="AO12" s="137">
        <f t="shared" si="6"/>
        <v>77.777777777777786</v>
      </c>
      <c r="AP12" s="139" t="str">
        <f t="shared" si="7"/>
        <v>0</v>
      </c>
      <c r="AQ12" s="203" t="str">
        <f t="shared" si="8"/>
        <v/>
      </c>
    </row>
    <row r="13" spans="1:43" s="10" customFormat="1" ht="20.100000000000001" customHeight="1">
      <c r="A13" s="236" t="s">
        <v>73</v>
      </c>
      <c r="B13" s="216">
        <v>17</v>
      </c>
      <c r="C13" s="100">
        <v>19</v>
      </c>
      <c r="D13" s="101">
        <v>10</v>
      </c>
      <c r="E13" s="101"/>
      <c r="F13" s="101">
        <v>21</v>
      </c>
      <c r="G13" s="101">
        <v>20</v>
      </c>
      <c r="H13" s="101">
        <v>20</v>
      </c>
      <c r="I13" s="101">
        <v>9</v>
      </c>
      <c r="J13" s="101">
        <v>14</v>
      </c>
      <c r="K13" s="101"/>
      <c r="L13" s="101"/>
      <c r="M13" s="101"/>
      <c r="N13" s="101"/>
      <c r="O13" s="102"/>
      <c r="P13" s="13">
        <f t="shared" si="9"/>
        <v>113</v>
      </c>
      <c r="Q13" s="11">
        <f t="shared" si="10"/>
        <v>7</v>
      </c>
      <c r="R13" s="62">
        <f t="shared" si="11"/>
        <v>16.142857142857142</v>
      </c>
      <c r="S13" s="137">
        <f t="shared" si="12"/>
        <v>94.9579831932773</v>
      </c>
      <c r="T13" s="216">
        <v>17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0"/>
        <v>0</v>
      </c>
      <c r="AI13" s="11">
        <f t="shared" si="1"/>
        <v>0</v>
      </c>
      <c r="AJ13" s="12" t="str">
        <f t="shared" si="2"/>
        <v xml:space="preserve"> </v>
      </c>
      <c r="AK13" s="55"/>
      <c r="AL13" s="75">
        <f t="shared" si="3"/>
        <v>113</v>
      </c>
      <c r="AM13" s="62">
        <f t="shared" si="4"/>
        <v>7</v>
      </c>
      <c r="AN13" s="62">
        <f t="shared" si="5"/>
        <v>16.142857142857142</v>
      </c>
      <c r="AO13" s="137">
        <f t="shared" si="6"/>
        <v>94.9579831932773</v>
      </c>
      <c r="AP13" s="139">
        <f t="shared" si="7"/>
        <v>94.9579831932773</v>
      </c>
      <c r="AQ13" s="203" t="str">
        <f t="shared" si="8"/>
        <v/>
      </c>
    </row>
    <row r="14" spans="1:43" s="10" customFormat="1" ht="20.100000000000001" customHeight="1">
      <c r="A14" s="235" t="s">
        <v>306</v>
      </c>
      <c r="B14" s="216">
        <v>15</v>
      </c>
      <c r="C14" s="100">
        <v>8</v>
      </c>
      <c r="D14" s="101">
        <v>20</v>
      </c>
      <c r="E14" s="101">
        <v>11</v>
      </c>
      <c r="F14" s="101">
        <v>16</v>
      </c>
      <c r="G14" s="101">
        <v>14</v>
      </c>
      <c r="H14" s="101">
        <v>11</v>
      </c>
      <c r="I14" s="101">
        <v>14</v>
      </c>
      <c r="J14" s="101"/>
      <c r="K14" s="101"/>
      <c r="L14" s="101"/>
      <c r="M14" s="101"/>
      <c r="N14" s="101"/>
      <c r="O14" s="102"/>
      <c r="P14" s="13">
        <f t="shared" si="9"/>
        <v>94</v>
      </c>
      <c r="Q14" s="11">
        <f t="shared" si="10"/>
        <v>7</v>
      </c>
      <c r="R14" s="62">
        <f t="shared" si="11"/>
        <v>13.428571428571429</v>
      </c>
      <c r="S14" s="137">
        <f t="shared" si="12"/>
        <v>89.523809523809533</v>
      </c>
      <c r="T14" s="216">
        <v>15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0"/>
        <v>0</v>
      </c>
      <c r="AI14" s="11">
        <f t="shared" si="1"/>
        <v>0</v>
      </c>
      <c r="AJ14" s="12" t="str">
        <f t="shared" si="2"/>
        <v xml:space="preserve"> </v>
      </c>
      <c r="AK14" s="55"/>
      <c r="AL14" s="75">
        <f t="shared" si="3"/>
        <v>94</v>
      </c>
      <c r="AM14" s="62">
        <f t="shared" si="4"/>
        <v>7</v>
      </c>
      <c r="AN14" s="62">
        <f t="shared" si="5"/>
        <v>13.428571428571429</v>
      </c>
      <c r="AO14" s="137">
        <f t="shared" si="6"/>
        <v>89.523809523809533</v>
      </c>
      <c r="AP14" s="139">
        <f t="shared" si="7"/>
        <v>89.523809523809533</v>
      </c>
      <c r="AQ14" s="203" t="str">
        <f t="shared" si="8"/>
        <v/>
      </c>
    </row>
    <row r="15" spans="1:43" s="10" customFormat="1" ht="20.100000000000001" customHeight="1">
      <c r="A15" s="235"/>
      <c r="B15" s="216"/>
      <c r="C15" s="196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8"/>
      <c r="P15" s="13">
        <f t="shared" si="9"/>
        <v>0</v>
      </c>
      <c r="Q15" s="11">
        <f t="shared" si="10"/>
        <v>0</v>
      </c>
      <c r="R15" s="62" t="str">
        <f t="shared" si="11"/>
        <v xml:space="preserve"> </v>
      </c>
      <c r="S15" s="137" t="str">
        <f t="shared" si="12"/>
        <v xml:space="preserve"> </v>
      </c>
      <c r="T15" s="216"/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0"/>
        <v>0</v>
      </c>
      <c r="AI15" s="11">
        <f t="shared" si="1"/>
        <v>0</v>
      </c>
      <c r="AJ15" s="12" t="str">
        <f t="shared" si="2"/>
        <v xml:space="preserve"> </v>
      </c>
      <c r="AK15" s="55"/>
      <c r="AL15" s="75">
        <f t="shared" si="3"/>
        <v>0</v>
      </c>
      <c r="AM15" s="62">
        <f t="shared" si="4"/>
        <v>0</v>
      </c>
      <c r="AN15" s="62" t="str">
        <f t="shared" si="5"/>
        <v xml:space="preserve"> </v>
      </c>
      <c r="AO15" s="137" t="str">
        <f t="shared" si="6"/>
        <v xml:space="preserve"> </v>
      </c>
      <c r="AP15" s="139" t="str">
        <f t="shared" si="7"/>
        <v>0</v>
      </c>
      <c r="AQ15" s="213" t="str">
        <f t="shared" si="8"/>
        <v/>
      </c>
    </row>
    <row r="16" spans="1:43" s="10" customFormat="1" ht="20.100000000000001" customHeight="1">
      <c r="A16" s="235"/>
      <c r="B16" s="216"/>
      <c r="C16" s="196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8"/>
      <c r="P16" s="13">
        <f>SUM(C16:O16)</f>
        <v>0</v>
      </c>
      <c r="Q16" s="11">
        <f>COUNTIF(C16:O16,"&gt;0")</f>
        <v>0</v>
      </c>
      <c r="R16" s="62" t="str">
        <f>IF(P16=0," ",P16/Q16)</f>
        <v xml:space="preserve"> </v>
      </c>
      <c r="S16" s="137" t="str">
        <f>IF(P16=0," ",P16/(Q16*B16)*100)</f>
        <v xml:space="preserve"> </v>
      </c>
      <c r="T16" s="218">
        <f>B16</f>
        <v>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0"/>
        <v>0</v>
      </c>
      <c r="AI16" s="11">
        <f t="shared" si="1"/>
        <v>0</v>
      </c>
      <c r="AJ16" s="12" t="str">
        <f t="shared" si="2"/>
        <v xml:space="preserve"> </v>
      </c>
      <c r="AK16" s="55"/>
      <c r="AL16" s="75">
        <f t="shared" si="3"/>
        <v>0</v>
      </c>
      <c r="AM16" s="62">
        <f t="shared" si="4"/>
        <v>0</v>
      </c>
      <c r="AN16" s="62" t="str">
        <f t="shared" si="5"/>
        <v xml:space="preserve"> </v>
      </c>
      <c r="AO16" s="137" t="str">
        <f t="shared" si="6"/>
        <v xml:space="preserve"> </v>
      </c>
      <c r="AP16" s="139" t="str">
        <f t="shared" si="7"/>
        <v>0</v>
      </c>
      <c r="AQ16" s="213" t="str">
        <f t="shared" si="8"/>
        <v/>
      </c>
    </row>
    <row r="17" spans="1:43" s="10" customFormat="1" ht="20.100000000000001" customHeight="1">
      <c r="A17" s="235"/>
      <c r="B17" s="216"/>
      <c r="C17" s="196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8"/>
      <c r="P17" s="13">
        <f>SUM(C17:O17)</f>
        <v>0</v>
      </c>
      <c r="Q17" s="11">
        <f>COUNTIF(C17:O17,"&gt;0")</f>
        <v>0</v>
      </c>
      <c r="R17" s="62" t="str">
        <f>IF(P17=0," ",P17/Q17)</f>
        <v xml:space="preserve"> </v>
      </c>
      <c r="S17" s="137" t="str">
        <f>IF(P17=0," ",P17/(Q17*B17)*100)</f>
        <v xml:space="preserve"> </v>
      </c>
      <c r="T17" s="218">
        <f>B17</f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0"/>
        <v>0</v>
      </c>
      <c r="AI17" s="11">
        <f t="shared" si="1"/>
        <v>0</v>
      </c>
      <c r="AJ17" s="12" t="str">
        <f t="shared" si="2"/>
        <v xml:space="preserve"> </v>
      </c>
      <c r="AK17" s="55"/>
      <c r="AL17" s="75">
        <f t="shared" si="3"/>
        <v>0</v>
      </c>
      <c r="AM17" s="62">
        <f t="shared" si="4"/>
        <v>0</v>
      </c>
      <c r="AN17" s="62" t="str">
        <f t="shared" si="5"/>
        <v xml:space="preserve"> </v>
      </c>
      <c r="AO17" s="137" t="str">
        <f t="shared" si="6"/>
        <v xml:space="preserve"> </v>
      </c>
      <c r="AP17" s="139" t="str">
        <f t="shared" si="7"/>
        <v>0</v>
      </c>
      <c r="AQ17" s="213" t="str">
        <f t="shared" si="8"/>
        <v/>
      </c>
    </row>
    <row r="18" spans="1:43" s="10" customFormat="1" ht="20.100000000000001" customHeight="1" thickBot="1">
      <c r="A18" s="237"/>
      <c r="B18" s="217">
        <v>0</v>
      </c>
      <c r="C18" s="199"/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1"/>
      <c r="P18" s="65">
        <f>SUM(C18:O18)</f>
        <v>0</v>
      </c>
      <c r="Q18" s="14">
        <f>COUNTIF(C18:O18,"&gt;0")</f>
        <v>0</v>
      </c>
      <c r="R18" s="77" t="str">
        <f>IF(P18=0," ",P18/Q18)</f>
        <v xml:space="preserve"> </v>
      </c>
      <c r="S18" s="138" t="str">
        <f>IF(P18=0," ",P18/(Q18*B18)*100)</f>
        <v xml:space="preserve"> </v>
      </c>
      <c r="T18" s="218">
        <f>B18</f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0"/>
        <v>0</v>
      </c>
      <c r="AI18" s="14">
        <f t="shared" si="1"/>
        <v>0</v>
      </c>
      <c r="AJ18" s="15" t="str">
        <f t="shared" si="2"/>
        <v xml:space="preserve"> </v>
      </c>
      <c r="AK18" s="55"/>
      <c r="AL18" s="76">
        <f t="shared" si="3"/>
        <v>0</v>
      </c>
      <c r="AM18" s="77">
        <f t="shared" si="4"/>
        <v>0</v>
      </c>
      <c r="AN18" s="77" t="str">
        <f t="shared" si="5"/>
        <v xml:space="preserve"> </v>
      </c>
      <c r="AO18" s="138" t="str">
        <f t="shared" si="6"/>
        <v xml:space="preserve"> </v>
      </c>
      <c r="AP18" s="139" t="str">
        <f t="shared" si="7"/>
        <v>0</v>
      </c>
      <c r="AQ18" s="214" t="str">
        <f t="shared" si="8"/>
        <v/>
      </c>
    </row>
    <row r="19" spans="1:43" s="25" customFormat="1" ht="20.100000000000001" customHeight="1" thickBot="1">
      <c r="A19" s="80" t="str">
        <f>"TOTAAL SPELERS "&amp;COUNTA(A4:A18)</f>
        <v>TOTAAL SPELERS 11</v>
      </c>
      <c r="B19" s="109">
        <f>SUM(B4:B18)</f>
        <v>340</v>
      </c>
      <c r="C19" s="21">
        <f>SUM(C4:C18)</f>
        <v>97</v>
      </c>
      <c r="D19" s="19">
        <f>SUM(D4:D18)</f>
        <v>182</v>
      </c>
      <c r="E19" s="19">
        <f>SUM(E4:E18)</f>
        <v>102</v>
      </c>
      <c r="F19" s="19">
        <f t="shared" ref="F19:N19" si="13">SUM(F4:F18)</f>
        <v>166</v>
      </c>
      <c r="G19" s="19">
        <f t="shared" si="13"/>
        <v>168</v>
      </c>
      <c r="H19" s="19">
        <f t="shared" si="13"/>
        <v>185</v>
      </c>
      <c r="I19" s="19">
        <f t="shared" si="13"/>
        <v>78</v>
      </c>
      <c r="J19" s="19">
        <f t="shared" si="13"/>
        <v>138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SUM(P4:P18)</f>
        <v>1116</v>
      </c>
      <c r="Q19" s="19">
        <f>SUM(Q4:Q18)</f>
        <v>48</v>
      </c>
      <c r="R19" s="19">
        <f>P19/Q19</f>
        <v>23.25</v>
      </c>
      <c r="S19" s="22"/>
      <c r="T19" s="108">
        <f>SUM(T4:T18)</f>
        <v>340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1116</v>
      </c>
      <c r="AM19" s="18">
        <f>SUM(AM4:AM18)</f>
        <v>48</v>
      </c>
      <c r="AN19" s="18">
        <f>AL19/AM19</f>
        <v>23.25</v>
      </c>
      <c r="AO19" s="20"/>
      <c r="AP19" s="10"/>
      <c r="AQ19" s="204"/>
    </row>
    <row r="24" spans="1:43">
      <c r="A24"/>
    </row>
    <row r="27" spans="1:43">
      <c r="Q27" t="s">
        <v>290</v>
      </c>
    </row>
  </sheetData>
  <sheetProtection algorithmName="SHA-512" hashValue="T9sHcklr09vTj5KJa9MDx+wNNQBPo0JDHUxB6G0xWN0Hinc6ofke79lcJUuppyXQxmiD6z6STos/CjBqR27DrA==" saltValue="rBRXdIZRCP075A+Q2e40Pg==" spinCount="100000" sheet="1" objects="1" scenarios="1"/>
  <sortState xmlns:xlrd2="http://schemas.microsoft.com/office/spreadsheetml/2017/richdata2" ref="A5:B17">
    <sortCondition ref="A5:A17"/>
  </sortState>
  <mergeCells count="4">
    <mergeCell ref="A1:AJ1"/>
    <mergeCell ref="AL1:AO1"/>
    <mergeCell ref="A2:A3"/>
    <mergeCell ref="AQ2:AQ3"/>
  </mergeCells>
  <conditionalFormatting sqref="A4:A19">
    <cfRule type="cellIs" dxfId="121" priority="3" operator="equal">
      <formula>0</formula>
    </cfRule>
  </conditionalFormatting>
  <conditionalFormatting sqref="A19">
    <cfRule type="containsErrors" dxfId="120" priority="4">
      <formula>ISERROR(A19)</formula>
    </cfRule>
  </conditionalFormatting>
  <conditionalFormatting sqref="B4:B19">
    <cfRule type="cellIs" dxfId="119" priority="10" operator="equal">
      <formula>0</formula>
    </cfRule>
  </conditionalFormatting>
  <conditionalFormatting sqref="C19:S19 U19:AO19">
    <cfRule type="containsErrors" dxfId="118" priority="24">
      <formula>ISERROR(C19)</formula>
    </cfRule>
  </conditionalFormatting>
  <conditionalFormatting sqref="P4:S18 C19:S19">
    <cfRule type="cellIs" dxfId="117" priority="17" operator="equal">
      <formula>0</formula>
    </cfRule>
  </conditionalFormatting>
  <conditionalFormatting sqref="T4:T19">
    <cfRule type="cellIs" dxfId="116" priority="5" operator="equal">
      <formula>0</formula>
    </cfRule>
  </conditionalFormatting>
  <conditionalFormatting sqref="AH4:AO18 U19:AO19">
    <cfRule type="cellIs" dxfId="115" priority="16" operator="equal">
      <formula>0</formula>
    </cfRule>
  </conditionalFormatting>
  <conditionalFormatting sqref="AO1">
    <cfRule type="expression" dxfId="114" priority="6">
      <formula>$AQ$1=26</formula>
    </cfRule>
  </conditionalFormatting>
  <conditionalFormatting sqref="AQ1">
    <cfRule type="expression" dxfId="113" priority="2">
      <formula>$AQ$1=" "</formula>
    </cfRule>
  </conditionalFormatting>
  <conditionalFormatting sqref="AQ2:AQ19">
    <cfRule type="expression" dxfId="11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6">
    <pageSetUpPr fitToPage="1"/>
  </sheetPr>
  <dimension ref="A1:AQ24"/>
  <sheetViews>
    <sheetView showGridLines="0" showRowColHeaders="0" zoomScale="80" zoomScaleNormal="80" workbookViewId="0">
      <selection activeCell="J12" sqref="J12"/>
    </sheetView>
  </sheetViews>
  <sheetFormatPr defaultRowHeight="14.4"/>
  <cols>
    <col min="1" max="1" width="28.33203125" style="79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4" t="s">
        <v>74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5"/>
      <c r="B3" s="260"/>
      <c r="C3" s="6">
        <v>1</v>
      </c>
      <c r="D3" s="2">
        <v>2</v>
      </c>
      <c r="E3" s="2">
        <v>3</v>
      </c>
      <c r="F3" s="194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0" t="s">
        <v>75</v>
      </c>
      <c r="B4" s="215">
        <v>45</v>
      </c>
      <c r="C4" s="97">
        <v>40</v>
      </c>
      <c r="D4" s="98">
        <v>50</v>
      </c>
      <c r="E4" s="98">
        <v>44</v>
      </c>
      <c r="F4" s="98"/>
      <c r="G4" s="98">
        <v>16</v>
      </c>
      <c r="H4" s="98"/>
      <c r="I4" s="98">
        <v>45</v>
      </c>
      <c r="J4" s="98">
        <v>39</v>
      </c>
      <c r="K4" s="98"/>
      <c r="L4" s="98"/>
      <c r="M4" s="98"/>
      <c r="N4" s="98"/>
      <c r="O4" s="99"/>
      <c r="P4" s="9">
        <f>SUM(C4:O4)</f>
        <v>234</v>
      </c>
      <c r="Q4" s="8">
        <f>COUNTIF(C4:O4,"&gt;0")</f>
        <v>6</v>
      </c>
      <c r="R4" s="74">
        <f>IF(P4=0," ",P4/Q4)</f>
        <v>39</v>
      </c>
      <c r="S4" s="136">
        <f>IF(P4=0," ",P4/(Q4*T4)*100)</f>
        <v>86.666666666666671</v>
      </c>
      <c r="T4" s="215">
        <v>45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234</v>
      </c>
      <c r="AM4" s="74">
        <f>Q4+AI4</f>
        <v>6</v>
      </c>
      <c r="AN4" s="74">
        <f>IF(AL4=0," ",AL4/AM4)</f>
        <v>39</v>
      </c>
      <c r="AO4" s="136">
        <f>IF(AL4=0," ",AL4/(AM4*T4)*100)</f>
        <v>86.666666666666671</v>
      </c>
      <c r="AP4" s="139">
        <f>IF($AM4&gt;=$AP$1,$AL4/($AM4*$T4)*100,"0")</f>
        <v>86.666666666666671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1" t="s">
        <v>76</v>
      </c>
      <c r="B5" s="216">
        <v>32</v>
      </c>
      <c r="C5" s="100">
        <v>22</v>
      </c>
      <c r="D5" s="101"/>
      <c r="E5" s="101">
        <v>20</v>
      </c>
      <c r="F5" s="101">
        <v>30</v>
      </c>
      <c r="G5" s="101"/>
      <c r="H5" s="101">
        <v>19</v>
      </c>
      <c r="I5" s="101"/>
      <c r="J5" s="101">
        <v>30</v>
      </c>
      <c r="K5" s="101"/>
      <c r="L5" s="101"/>
      <c r="M5" s="101"/>
      <c r="N5" s="101"/>
      <c r="O5" s="102"/>
      <c r="P5" s="13">
        <f t="shared" ref="P5:P18" si="0">SUM(C5:O5)</f>
        <v>121</v>
      </c>
      <c r="Q5" s="11">
        <f t="shared" ref="Q5:Q18" si="1">COUNTIF(C5:O5,"&gt;0")</f>
        <v>5</v>
      </c>
      <c r="R5" s="62">
        <f t="shared" ref="R5:R18" si="2">IF(P5=0," ",P5/Q5)</f>
        <v>24.2</v>
      </c>
      <c r="S5" s="137">
        <f t="shared" ref="S5:S18" si="3">IF(P5=0," ",P5/(Q5*T5)*100)</f>
        <v>75.625</v>
      </c>
      <c r="T5" s="216">
        <v>32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121</v>
      </c>
      <c r="AM5" s="62">
        <f t="shared" ref="AM5:AM18" si="8">Q5+AI5</f>
        <v>5</v>
      </c>
      <c r="AN5" s="62">
        <f t="shared" ref="AN5:AN18" si="9">IF(AL5=0," ",AL5/AM5)</f>
        <v>24.2</v>
      </c>
      <c r="AO5" s="137">
        <f t="shared" ref="AO5:AO18" si="10">IF(AL5=0," ",AL5/(AM5*T5)*100)</f>
        <v>75.625</v>
      </c>
      <c r="AP5" s="139">
        <f t="shared" ref="AP5:AP18" si="11">IF($AM5&gt;=$AP$1,$AL5/($AM5*$T5)*100,"0")</f>
        <v>75.625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1" t="s">
        <v>77</v>
      </c>
      <c r="B6" s="216">
        <v>72</v>
      </c>
      <c r="C6" s="100"/>
      <c r="D6" s="101">
        <v>72</v>
      </c>
      <c r="E6" s="101"/>
      <c r="F6" s="101"/>
      <c r="G6" s="101">
        <v>79</v>
      </c>
      <c r="H6" s="101"/>
      <c r="I6" s="101">
        <v>65</v>
      </c>
      <c r="J6" s="101"/>
      <c r="K6" s="101"/>
      <c r="L6" s="101"/>
      <c r="M6" s="101"/>
      <c r="N6" s="101"/>
      <c r="O6" s="102"/>
      <c r="P6" s="13">
        <f t="shared" si="0"/>
        <v>216</v>
      </c>
      <c r="Q6" s="11">
        <f t="shared" si="1"/>
        <v>3</v>
      </c>
      <c r="R6" s="62">
        <f t="shared" si="2"/>
        <v>72</v>
      </c>
      <c r="S6" s="137">
        <f t="shared" si="3"/>
        <v>100</v>
      </c>
      <c r="T6" s="216">
        <v>72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216</v>
      </c>
      <c r="AM6" s="62">
        <f t="shared" si="8"/>
        <v>3</v>
      </c>
      <c r="AN6" s="62">
        <f t="shared" si="9"/>
        <v>72</v>
      </c>
      <c r="AO6" s="137">
        <f t="shared" si="10"/>
        <v>100</v>
      </c>
      <c r="AP6" s="139" t="str">
        <f t="shared" si="11"/>
        <v>0</v>
      </c>
      <c r="AQ6" s="203" t="str">
        <f t="shared" si="12"/>
        <v/>
      </c>
    </row>
    <row r="7" spans="1:43" s="10" customFormat="1" ht="20.100000000000001" customHeight="1">
      <c r="A7" s="231" t="s">
        <v>78</v>
      </c>
      <c r="B7" s="216">
        <v>29</v>
      </c>
      <c r="C7" s="100">
        <v>43</v>
      </c>
      <c r="D7" s="101"/>
      <c r="E7" s="101">
        <v>55</v>
      </c>
      <c r="F7" s="101">
        <v>37</v>
      </c>
      <c r="G7" s="101"/>
      <c r="H7" s="101">
        <v>31</v>
      </c>
      <c r="I7" s="101"/>
      <c r="J7" s="101">
        <v>37</v>
      </c>
      <c r="K7" s="101"/>
      <c r="L7" s="101"/>
      <c r="M7" s="101"/>
      <c r="N7" s="101"/>
      <c r="O7" s="102"/>
      <c r="P7" s="13">
        <f t="shared" si="0"/>
        <v>203</v>
      </c>
      <c r="Q7" s="11">
        <f t="shared" si="1"/>
        <v>5</v>
      </c>
      <c r="R7" s="62">
        <f t="shared" si="2"/>
        <v>40.6</v>
      </c>
      <c r="S7" s="137">
        <f t="shared" si="3"/>
        <v>140</v>
      </c>
      <c r="T7" s="216">
        <v>29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203</v>
      </c>
      <c r="AM7" s="62">
        <f t="shared" si="8"/>
        <v>5</v>
      </c>
      <c r="AN7" s="62">
        <f t="shared" si="9"/>
        <v>40.6</v>
      </c>
      <c r="AO7" s="137">
        <f t="shared" si="10"/>
        <v>140</v>
      </c>
      <c r="AP7" s="139">
        <f t="shared" si="11"/>
        <v>140</v>
      </c>
      <c r="AQ7" s="203" t="str">
        <f t="shared" si="12"/>
        <v/>
      </c>
    </row>
    <row r="8" spans="1:43" s="10" customFormat="1" ht="20.100000000000001" customHeight="1">
      <c r="A8" s="231" t="s">
        <v>79</v>
      </c>
      <c r="B8" s="216">
        <v>22</v>
      </c>
      <c r="C8" s="100"/>
      <c r="D8" s="101">
        <v>20</v>
      </c>
      <c r="E8" s="101"/>
      <c r="F8" s="101"/>
      <c r="G8" s="101">
        <v>19</v>
      </c>
      <c r="H8" s="101"/>
      <c r="I8" s="101">
        <v>11</v>
      </c>
      <c r="J8" s="101"/>
      <c r="K8" s="101"/>
      <c r="L8" s="101"/>
      <c r="M8" s="101"/>
      <c r="N8" s="101"/>
      <c r="O8" s="102"/>
      <c r="P8" s="13">
        <f t="shared" si="0"/>
        <v>50</v>
      </c>
      <c r="Q8" s="11">
        <f t="shared" si="1"/>
        <v>3</v>
      </c>
      <c r="R8" s="62">
        <f t="shared" si="2"/>
        <v>16.666666666666668</v>
      </c>
      <c r="S8" s="137">
        <f t="shared" si="3"/>
        <v>75.757575757575751</v>
      </c>
      <c r="T8" s="216">
        <v>22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50</v>
      </c>
      <c r="AM8" s="62">
        <f t="shared" si="8"/>
        <v>3</v>
      </c>
      <c r="AN8" s="62">
        <f t="shared" si="9"/>
        <v>16.666666666666668</v>
      </c>
      <c r="AO8" s="137">
        <f t="shared" si="10"/>
        <v>75.757575757575751</v>
      </c>
      <c r="AP8" s="139" t="str">
        <f t="shared" si="11"/>
        <v>0</v>
      </c>
      <c r="AQ8" s="203" t="str">
        <f t="shared" si="12"/>
        <v/>
      </c>
    </row>
    <row r="9" spans="1:43" s="10" customFormat="1" ht="20.100000000000001" customHeight="1">
      <c r="A9" s="231" t="s">
        <v>331</v>
      </c>
      <c r="B9" s="216">
        <v>23</v>
      </c>
      <c r="C9" s="100"/>
      <c r="D9" s="101">
        <v>35</v>
      </c>
      <c r="E9" s="101"/>
      <c r="F9" s="101">
        <v>30</v>
      </c>
      <c r="G9" s="101"/>
      <c r="H9" s="101"/>
      <c r="I9" s="101"/>
      <c r="J9" s="101"/>
      <c r="K9" s="101"/>
      <c r="L9" s="101"/>
      <c r="M9" s="101"/>
      <c r="N9" s="101"/>
      <c r="O9" s="102"/>
      <c r="P9" s="13">
        <f t="shared" si="0"/>
        <v>65</v>
      </c>
      <c r="Q9" s="11">
        <f t="shared" si="1"/>
        <v>2</v>
      </c>
      <c r="R9" s="62">
        <f t="shared" si="2"/>
        <v>32.5</v>
      </c>
      <c r="S9" s="137">
        <f t="shared" si="3"/>
        <v>141.30434782608697</v>
      </c>
      <c r="T9" s="216">
        <v>23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65</v>
      </c>
      <c r="AM9" s="62">
        <f t="shared" si="8"/>
        <v>2</v>
      </c>
      <c r="AN9" s="62">
        <f t="shared" si="9"/>
        <v>32.5</v>
      </c>
      <c r="AO9" s="137">
        <f t="shared" si="10"/>
        <v>141.30434782608697</v>
      </c>
      <c r="AP9" s="139" t="str">
        <f t="shared" si="11"/>
        <v>0</v>
      </c>
      <c r="AQ9" s="203" t="str">
        <f t="shared" si="12"/>
        <v/>
      </c>
    </row>
    <row r="10" spans="1:43" s="10" customFormat="1" ht="20.100000000000001" customHeight="1">
      <c r="A10" s="231" t="s">
        <v>80</v>
      </c>
      <c r="B10" s="216">
        <v>39</v>
      </c>
      <c r="C10" s="100">
        <v>20</v>
      </c>
      <c r="D10" s="101">
        <v>36</v>
      </c>
      <c r="E10" s="101"/>
      <c r="F10" s="101">
        <v>34</v>
      </c>
      <c r="G10" s="101"/>
      <c r="H10" s="101">
        <v>63</v>
      </c>
      <c r="I10" s="101">
        <v>33</v>
      </c>
      <c r="J10" s="101"/>
      <c r="K10" s="101"/>
      <c r="L10" s="101"/>
      <c r="M10" s="101"/>
      <c r="N10" s="101"/>
      <c r="O10" s="102"/>
      <c r="P10" s="13">
        <f t="shared" si="0"/>
        <v>186</v>
      </c>
      <c r="Q10" s="11">
        <f t="shared" si="1"/>
        <v>5</v>
      </c>
      <c r="R10" s="62">
        <f t="shared" si="2"/>
        <v>37.200000000000003</v>
      </c>
      <c r="S10" s="137">
        <f t="shared" si="3"/>
        <v>95.384615384615387</v>
      </c>
      <c r="T10" s="216">
        <v>39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186</v>
      </c>
      <c r="AM10" s="62">
        <f t="shared" si="8"/>
        <v>5</v>
      </c>
      <c r="AN10" s="62">
        <f t="shared" si="9"/>
        <v>37.200000000000003</v>
      </c>
      <c r="AO10" s="137">
        <f t="shared" si="10"/>
        <v>95.384615384615387</v>
      </c>
      <c r="AP10" s="139">
        <f t="shared" si="11"/>
        <v>95.384615384615387</v>
      </c>
      <c r="AQ10" s="203" t="str">
        <f t="shared" si="12"/>
        <v/>
      </c>
    </row>
    <row r="11" spans="1:43" s="10" customFormat="1" ht="20.100000000000001" customHeight="1">
      <c r="A11" s="247" t="s">
        <v>81</v>
      </c>
      <c r="B11" s="216">
        <v>55</v>
      </c>
      <c r="C11" s="100"/>
      <c r="D11" s="101"/>
      <c r="E11" s="101"/>
      <c r="F11" s="101">
        <v>61</v>
      </c>
      <c r="G11" s="101">
        <v>66</v>
      </c>
      <c r="H11" s="101"/>
      <c r="I11" s="101">
        <v>38</v>
      </c>
      <c r="J11" s="101">
        <v>31</v>
      </c>
      <c r="K11" s="101"/>
      <c r="L11" s="101"/>
      <c r="M11" s="101"/>
      <c r="N11" s="101"/>
      <c r="O11" s="102"/>
      <c r="P11" s="13">
        <f t="shared" si="0"/>
        <v>196</v>
      </c>
      <c r="Q11" s="11">
        <f t="shared" si="1"/>
        <v>4</v>
      </c>
      <c r="R11" s="62">
        <f t="shared" si="2"/>
        <v>49</v>
      </c>
      <c r="S11" s="137">
        <f t="shared" si="3"/>
        <v>89.090909090909093</v>
      </c>
      <c r="T11" s="216">
        <v>55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196</v>
      </c>
      <c r="AM11" s="62">
        <f t="shared" si="8"/>
        <v>4</v>
      </c>
      <c r="AN11" s="62">
        <f t="shared" si="9"/>
        <v>49</v>
      </c>
      <c r="AO11" s="137">
        <f t="shared" si="10"/>
        <v>89.090909090909093</v>
      </c>
      <c r="AP11" s="139">
        <f t="shared" si="11"/>
        <v>89.090909090909093</v>
      </c>
      <c r="AQ11" s="203" t="str">
        <f t="shared" si="12"/>
        <v/>
      </c>
    </row>
    <row r="12" spans="1:43" s="10" customFormat="1" ht="20.100000000000001" customHeight="1">
      <c r="A12" s="232" t="s">
        <v>329</v>
      </c>
      <c r="B12" s="220">
        <v>20</v>
      </c>
      <c r="C12" s="100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2"/>
      <c r="P12" s="13">
        <f t="shared" si="0"/>
        <v>0</v>
      </c>
      <c r="Q12" s="11">
        <f t="shared" si="1"/>
        <v>0</v>
      </c>
      <c r="R12" s="62" t="str">
        <f t="shared" si="2"/>
        <v xml:space="preserve"> </v>
      </c>
      <c r="S12" s="137" t="str">
        <f t="shared" si="3"/>
        <v xml:space="preserve"> </v>
      </c>
      <c r="T12" s="220">
        <v>20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0</v>
      </c>
      <c r="AM12" s="62">
        <f t="shared" si="8"/>
        <v>0</v>
      </c>
      <c r="AN12" s="62" t="str">
        <f t="shared" si="9"/>
        <v xml:space="preserve"> </v>
      </c>
      <c r="AO12" s="137" t="str">
        <f t="shared" si="10"/>
        <v xml:space="preserve"> </v>
      </c>
      <c r="AP12" s="139" t="str">
        <f t="shared" si="11"/>
        <v>0</v>
      </c>
      <c r="AQ12" s="203" t="str">
        <f t="shared" si="12"/>
        <v/>
      </c>
    </row>
    <row r="13" spans="1:43" s="10" customFormat="1" ht="20.100000000000001" customHeight="1">
      <c r="A13" s="231" t="s">
        <v>303</v>
      </c>
      <c r="B13" s="216">
        <v>32</v>
      </c>
      <c r="C13" s="100">
        <v>28</v>
      </c>
      <c r="D13" s="101"/>
      <c r="E13" s="101">
        <v>38</v>
      </c>
      <c r="F13" s="101">
        <v>34</v>
      </c>
      <c r="G13" s="101"/>
      <c r="H13" s="101">
        <v>43</v>
      </c>
      <c r="I13" s="101"/>
      <c r="J13" s="101">
        <v>19</v>
      </c>
      <c r="K13" s="101"/>
      <c r="L13" s="101"/>
      <c r="M13" s="101"/>
      <c r="N13" s="101"/>
      <c r="O13" s="102"/>
      <c r="P13" s="13">
        <f t="shared" si="0"/>
        <v>162</v>
      </c>
      <c r="Q13" s="11">
        <f t="shared" si="1"/>
        <v>5</v>
      </c>
      <c r="R13" s="62">
        <f t="shared" si="2"/>
        <v>32.4</v>
      </c>
      <c r="S13" s="137">
        <f t="shared" si="3"/>
        <v>101.25</v>
      </c>
      <c r="T13" s="216">
        <v>32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162</v>
      </c>
      <c r="AM13" s="62">
        <f t="shared" si="8"/>
        <v>5</v>
      </c>
      <c r="AN13" s="62">
        <f t="shared" si="9"/>
        <v>32.4</v>
      </c>
      <c r="AO13" s="137">
        <f t="shared" si="10"/>
        <v>101.25</v>
      </c>
      <c r="AP13" s="139">
        <f t="shared" si="11"/>
        <v>101.25</v>
      </c>
      <c r="AQ13" s="203" t="str">
        <f t="shared" si="12"/>
        <v/>
      </c>
    </row>
    <row r="14" spans="1:43" s="10" customFormat="1" ht="20.100000000000001" customHeight="1">
      <c r="A14" s="231" t="s">
        <v>255</v>
      </c>
      <c r="B14" s="216">
        <v>35</v>
      </c>
      <c r="C14" s="100">
        <v>25</v>
      </c>
      <c r="D14" s="101">
        <v>28</v>
      </c>
      <c r="E14" s="101">
        <v>26</v>
      </c>
      <c r="F14" s="101"/>
      <c r="G14" s="101">
        <v>43</v>
      </c>
      <c r="H14" s="101">
        <v>26</v>
      </c>
      <c r="I14" s="101">
        <v>28</v>
      </c>
      <c r="J14" s="101"/>
      <c r="K14" s="101"/>
      <c r="L14" s="101"/>
      <c r="M14" s="101"/>
      <c r="N14" s="101"/>
      <c r="O14" s="102"/>
      <c r="P14" s="13">
        <f t="shared" si="0"/>
        <v>176</v>
      </c>
      <c r="Q14" s="11">
        <f t="shared" si="1"/>
        <v>6</v>
      </c>
      <c r="R14" s="62">
        <f t="shared" si="2"/>
        <v>29.333333333333332</v>
      </c>
      <c r="S14" s="137">
        <f t="shared" si="3"/>
        <v>83.80952380952381</v>
      </c>
      <c r="T14" s="216">
        <v>35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176</v>
      </c>
      <c r="AM14" s="62">
        <f t="shared" si="8"/>
        <v>6</v>
      </c>
      <c r="AN14" s="62">
        <f t="shared" si="9"/>
        <v>29.333333333333332</v>
      </c>
      <c r="AO14" s="137">
        <f t="shared" si="10"/>
        <v>83.80952380952381</v>
      </c>
      <c r="AP14" s="139">
        <f t="shared" si="11"/>
        <v>83.80952380952381</v>
      </c>
      <c r="AQ14" s="203" t="str">
        <f t="shared" si="12"/>
        <v/>
      </c>
    </row>
    <row r="15" spans="1:43" s="10" customFormat="1" ht="20.100000000000001" customHeight="1">
      <c r="A15" s="232" t="s">
        <v>330</v>
      </c>
      <c r="B15" s="220">
        <v>15</v>
      </c>
      <c r="C15" s="100"/>
      <c r="D15" s="101"/>
      <c r="E15" s="101">
        <v>10</v>
      </c>
      <c r="F15" s="101"/>
      <c r="G15" s="101">
        <v>12</v>
      </c>
      <c r="H15" s="101">
        <v>17</v>
      </c>
      <c r="I15" s="101"/>
      <c r="J15" s="101">
        <v>15</v>
      </c>
      <c r="K15" s="101"/>
      <c r="L15" s="101"/>
      <c r="M15" s="101"/>
      <c r="N15" s="101"/>
      <c r="O15" s="102"/>
      <c r="P15" s="13">
        <f>SUM(C15:O15)</f>
        <v>54</v>
      </c>
      <c r="Q15" s="11">
        <f>COUNTIF(C15:O15,"&gt;0")</f>
        <v>4</v>
      </c>
      <c r="R15" s="62">
        <f>IF(P15=0," ",P15/Q15)</f>
        <v>13.5</v>
      </c>
      <c r="S15" s="137">
        <f>IF(P15=0," ",P15/(Q15*T15)*100)</f>
        <v>90</v>
      </c>
      <c r="T15" s="220">
        <v>15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54</v>
      </c>
      <c r="AM15" s="62">
        <f t="shared" si="8"/>
        <v>4</v>
      </c>
      <c r="AN15" s="62">
        <f t="shared" si="9"/>
        <v>13.5</v>
      </c>
      <c r="AO15" s="137">
        <f t="shared" si="10"/>
        <v>90</v>
      </c>
      <c r="AP15" s="139">
        <f t="shared" si="11"/>
        <v>90</v>
      </c>
      <c r="AQ15" s="203" t="str">
        <f t="shared" si="12"/>
        <v/>
      </c>
    </row>
    <row r="16" spans="1:43" s="10" customFormat="1" ht="20.100000000000001" customHeight="1">
      <c r="A16" s="231"/>
      <c r="B16" s="216"/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>SUM(C16:O16)</f>
        <v>0</v>
      </c>
      <c r="Q16" s="11">
        <f>COUNTIF(C16:O16,"&gt;0")</f>
        <v>0</v>
      </c>
      <c r="R16" s="62" t="str">
        <f>IF(P16=0," ",P16/Q16)</f>
        <v xml:space="preserve"> </v>
      </c>
      <c r="S16" s="137" t="str">
        <f>IF(P16=0," ",P16/(Q16*T16)*100)</f>
        <v xml:space="preserve"> </v>
      </c>
      <c r="T16" s="216"/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2"/>
      <c r="B17" s="220"/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>SUM(C17:O17)</f>
        <v>0</v>
      </c>
      <c r="Q17" s="11">
        <f>COUNTIF(C17:O17,"&gt;0")</f>
        <v>0</v>
      </c>
      <c r="R17" s="62" t="str">
        <f>IF(P17=0," ",P17/Q17)</f>
        <v xml:space="preserve"> </v>
      </c>
      <c r="S17" s="137" t="str">
        <f>IF(P17=0," ",P17/(Q17*T17)*100)</f>
        <v xml:space="preserve"> </v>
      </c>
      <c r="T17" s="220"/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3"/>
      <c r="B18" s="217"/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/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25" customFormat="1" ht="20.100000000000001" customHeight="1" thickBot="1">
      <c r="A19" s="80" t="str">
        <f>"TOTAAL SPELERS "&amp;COUNTA(A4:A18)</f>
        <v>TOTAAL SPELERS 12</v>
      </c>
      <c r="B19" s="109">
        <f>SUM(T4:T17)</f>
        <v>419</v>
      </c>
      <c r="C19" s="21">
        <f>SUM(C4:C18)</f>
        <v>178</v>
      </c>
      <c r="D19" s="19">
        <f>SUM(D4:D18)</f>
        <v>241</v>
      </c>
      <c r="E19" s="19">
        <f t="shared" ref="E19:N19" si="13">SUM(E4:E18)</f>
        <v>193</v>
      </c>
      <c r="F19" s="19">
        <f t="shared" si="13"/>
        <v>226</v>
      </c>
      <c r="G19" s="19">
        <f t="shared" si="13"/>
        <v>235</v>
      </c>
      <c r="H19" s="19">
        <f t="shared" si="13"/>
        <v>199</v>
      </c>
      <c r="I19" s="19">
        <f t="shared" si="13"/>
        <v>220</v>
      </c>
      <c r="J19" s="19">
        <f t="shared" si="13"/>
        <v>171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SUM(P4:P18)</f>
        <v>1663</v>
      </c>
      <c r="Q19" s="19">
        <f>SUM(Q4:Q18)</f>
        <v>48</v>
      </c>
      <c r="R19" s="19">
        <f>P19/Q19</f>
        <v>34.645833333333336</v>
      </c>
      <c r="S19" s="22"/>
      <c r="T19" s="108">
        <f>SUM(T4:T18)</f>
        <v>419</v>
      </c>
      <c r="U19" s="21">
        <f>SUM(U4:U18)</f>
        <v>0</v>
      </c>
      <c r="V19" s="19">
        <f>SUM(V4:V18)</f>
        <v>0</v>
      </c>
      <c r="W19" s="19">
        <f t="shared" ref="W19:AG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>SUM(AH4:AH18)</f>
        <v>0</v>
      </c>
      <c r="AI19" s="18">
        <f>SUM(V4:V18)</f>
        <v>0</v>
      </c>
      <c r="AJ19" s="23" t="e">
        <f>AH19/AH19</f>
        <v>#DIV/0!</v>
      </c>
      <c r="AK19" s="56"/>
      <c r="AL19" s="24">
        <f>SUM(AL4:AL18)</f>
        <v>1663</v>
      </c>
      <c r="AM19" s="18">
        <f>SUM(AM4:AM18)</f>
        <v>48</v>
      </c>
      <c r="AN19" s="18">
        <f>AL19/AM19</f>
        <v>34.645833333333336</v>
      </c>
      <c r="AO19" s="20"/>
      <c r="AP19" s="10"/>
      <c r="AQ19" s="204"/>
    </row>
    <row r="24" spans="1:43">
      <c r="A24"/>
    </row>
  </sheetData>
  <sheetProtection algorithmName="SHA-512" hashValue="YswlpCo2+J6iG8C26lM/ukvqOy3VMjt+yzZNQeuPoGXhhQowlEwxowWYSTQU4C3iJCmoKUh8mPYdeX8nC93lKw==" saltValue="cGHSaqnZbuwr9fOrpFlvpQ==" spinCount="100000" sheet="1" objects="1" scenarios="1"/>
  <sortState xmlns:xlrd2="http://schemas.microsoft.com/office/spreadsheetml/2017/richdata2" ref="A11:B15">
    <sortCondition ref="A11:A15"/>
  </sortState>
  <mergeCells count="4">
    <mergeCell ref="A1:AJ1"/>
    <mergeCell ref="AL1:AO1"/>
    <mergeCell ref="A2:A3"/>
    <mergeCell ref="AQ2:AQ3"/>
  </mergeCells>
  <conditionalFormatting sqref="A4:A19">
    <cfRule type="cellIs" dxfId="111" priority="3" operator="equal">
      <formula>0</formula>
    </cfRule>
  </conditionalFormatting>
  <conditionalFormatting sqref="A19">
    <cfRule type="containsErrors" dxfId="110" priority="4">
      <formula>ISERROR(A19)</formula>
    </cfRule>
  </conditionalFormatting>
  <conditionalFormatting sqref="B4:B19">
    <cfRule type="cellIs" dxfId="109" priority="13" operator="equal">
      <formula>0</formula>
    </cfRule>
  </conditionalFormatting>
  <conditionalFormatting sqref="C19:S19 U19:AO19">
    <cfRule type="containsErrors" dxfId="108" priority="29">
      <formula>ISERROR(C19)</formula>
    </cfRule>
  </conditionalFormatting>
  <conditionalFormatting sqref="P4:S18 C19:S19">
    <cfRule type="cellIs" dxfId="107" priority="22" operator="equal">
      <formula>0</formula>
    </cfRule>
  </conditionalFormatting>
  <conditionalFormatting sqref="T4:T19">
    <cfRule type="cellIs" dxfId="106" priority="5" operator="equal">
      <formula>0</formula>
    </cfRule>
  </conditionalFormatting>
  <conditionalFormatting sqref="AH4:AO18 U19:AO19">
    <cfRule type="cellIs" dxfId="105" priority="20" operator="equal">
      <formula>0</formula>
    </cfRule>
  </conditionalFormatting>
  <conditionalFormatting sqref="AO1">
    <cfRule type="expression" dxfId="104" priority="9">
      <formula>$AQ$1=26</formula>
    </cfRule>
  </conditionalFormatting>
  <conditionalFormatting sqref="AQ1">
    <cfRule type="expression" dxfId="103" priority="2">
      <formula>$AQ$1=" "</formula>
    </cfRule>
  </conditionalFormatting>
  <conditionalFormatting sqref="AQ2:AQ19">
    <cfRule type="expression" dxfId="10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7">
    <pageSetUpPr fitToPage="1"/>
  </sheetPr>
  <dimension ref="A1:AQ24"/>
  <sheetViews>
    <sheetView showGridLines="0" showRowColHeaders="0" zoomScale="80" zoomScaleNormal="80" workbookViewId="0">
      <selection activeCell="L21" sqref="L21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4" t="s">
        <v>82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5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83</v>
      </c>
      <c r="B4" s="215">
        <v>24</v>
      </c>
      <c r="C4" s="97">
        <v>26</v>
      </c>
      <c r="D4" s="98"/>
      <c r="E4" s="98"/>
      <c r="F4" s="98">
        <v>29</v>
      </c>
      <c r="G4" s="98">
        <v>26</v>
      </c>
      <c r="H4" s="98"/>
      <c r="I4" s="98">
        <v>15</v>
      </c>
      <c r="J4" s="98"/>
      <c r="K4" s="98"/>
      <c r="L4" s="98"/>
      <c r="M4" s="98"/>
      <c r="N4" s="98"/>
      <c r="O4" s="99"/>
      <c r="P4" s="9">
        <f>SUM(C4:O4)</f>
        <v>96</v>
      </c>
      <c r="Q4" s="8">
        <f>COUNTIF(C4:O4,"&gt;0")</f>
        <v>4</v>
      </c>
      <c r="R4" s="74">
        <f>IF(P4=0," ",P4/Q4)</f>
        <v>24</v>
      </c>
      <c r="S4" s="136">
        <f>IF(P4=0," ",P4/(Q4*B4)*100)</f>
        <v>100</v>
      </c>
      <c r="T4" s="215">
        <v>24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96</v>
      </c>
      <c r="AM4" s="74">
        <f>Q4+AI4</f>
        <v>4</v>
      </c>
      <c r="AN4" s="74">
        <f>IF(AL4=0," ",AL4/AM4)</f>
        <v>24</v>
      </c>
      <c r="AO4" s="136">
        <f>IF(AL4=0," ",AL4/(AM4*T4)*100)</f>
        <v>100</v>
      </c>
      <c r="AP4" s="139">
        <f>IF($AM4&gt;=$AP$1,$AL4/($AM4*$T4)*100,"0")</f>
        <v>100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84</v>
      </c>
      <c r="B5" s="216">
        <v>37</v>
      </c>
      <c r="C5" s="100"/>
      <c r="D5" s="101"/>
      <c r="E5" s="101">
        <v>34</v>
      </c>
      <c r="F5" s="101">
        <v>30</v>
      </c>
      <c r="G5" s="101"/>
      <c r="H5" s="101">
        <v>30</v>
      </c>
      <c r="I5" s="101">
        <v>29</v>
      </c>
      <c r="J5" s="101"/>
      <c r="K5" s="101"/>
      <c r="L5" s="101"/>
      <c r="M5" s="101"/>
      <c r="N5" s="101"/>
      <c r="O5" s="102"/>
      <c r="P5" s="13">
        <f t="shared" ref="P5:P18" si="0">SUM(C5:O5)</f>
        <v>123</v>
      </c>
      <c r="Q5" s="11">
        <f t="shared" ref="Q5:Q18" si="1">COUNTIF(C5:O5,"&gt;0")</f>
        <v>4</v>
      </c>
      <c r="R5" s="62">
        <f t="shared" ref="R5:R18" si="2">IF(P5=0," ",P5/Q5)</f>
        <v>30.75</v>
      </c>
      <c r="S5" s="137">
        <f t="shared" ref="S5:S18" si="3">IF(P5=0," ",P5/(Q5*B5)*100)</f>
        <v>83.108108108108098</v>
      </c>
      <c r="T5" s="216">
        <v>37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123</v>
      </c>
      <c r="AM5" s="62">
        <f t="shared" ref="AM5:AM18" si="8">Q5+AI5</f>
        <v>4</v>
      </c>
      <c r="AN5" s="62">
        <f t="shared" ref="AN5:AN18" si="9">IF(AL5=0," ",AL5/AM5)</f>
        <v>30.75</v>
      </c>
      <c r="AO5" s="137">
        <f t="shared" ref="AO5:AO18" si="10">IF(AL5=0," ",AL5/(AM5*T5)*100)</f>
        <v>83.108108108108098</v>
      </c>
      <c r="AP5" s="139">
        <f t="shared" ref="AP5:AP18" si="11">IF($AM5&gt;=$AP$1,$AL5/($AM5*$T5)*100,"0")</f>
        <v>83.108108108108098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5" t="s">
        <v>85</v>
      </c>
      <c r="B6" s="216">
        <v>40</v>
      </c>
      <c r="C6" s="100"/>
      <c r="D6" s="101"/>
      <c r="E6" s="101"/>
      <c r="F6" s="101"/>
      <c r="G6" s="101">
        <v>42</v>
      </c>
      <c r="H6" s="101">
        <v>22</v>
      </c>
      <c r="I6" s="101"/>
      <c r="J6" s="101"/>
      <c r="K6" s="101"/>
      <c r="L6" s="101"/>
      <c r="M6" s="101"/>
      <c r="N6" s="101"/>
      <c r="O6" s="102"/>
      <c r="P6" s="13">
        <f t="shared" si="0"/>
        <v>64</v>
      </c>
      <c r="Q6" s="11">
        <f t="shared" si="1"/>
        <v>2</v>
      </c>
      <c r="R6" s="62">
        <f t="shared" si="2"/>
        <v>32</v>
      </c>
      <c r="S6" s="137">
        <f t="shared" si="3"/>
        <v>80</v>
      </c>
      <c r="T6" s="216">
        <v>40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64</v>
      </c>
      <c r="AM6" s="62">
        <f t="shared" si="8"/>
        <v>2</v>
      </c>
      <c r="AN6" s="62">
        <f t="shared" si="9"/>
        <v>32</v>
      </c>
      <c r="AO6" s="137">
        <f t="shared" si="10"/>
        <v>80</v>
      </c>
      <c r="AP6" s="139" t="str">
        <f t="shared" si="11"/>
        <v>0</v>
      </c>
      <c r="AQ6" s="203" t="str">
        <f t="shared" si="12"/>
        <v/>
      </c>
    </row>
    <row r="7" spans="1:43" s="10" customFormat="1" ht="20.100000000000001" customHeight="1">
      <c r="A7" s="235" t="s">
        <v>86</v>
      </c>
      <c r="B7" s="216">
        <v>27</v>
      </c>
      <c r="C7" s="100">
        <v>20</v>
      </c>
      <c r="D7" s="101">
        <v>31</v>
      </c>
      <c r="E7" s="101">
        <v>17</v>
      </c>
      <c r="F7" s="101">
        <v>25</v>
      </c>
      <c r="G7" s="101"/>
      <c r="H7" s="101">
        <v>30</v>
      </c>
      <c r="I7" s="101">
        <v>33</v>
      </c>
      <c r="J7" s="101">
        <v>17</v>
      </c>
      <c r="K7" s="101"/>
      <c r="L7" s="101"/>
      <c r="M7" s="101"/>
      <c r="N7" s="101"/>
      <c r="O7" s="102"/>
      <c r="P7" s="13">
        <f t="shared" si="0"/>
        <v>173</v>
      </c>
      <c r="Q7" s="11">
        <f t="shared" si="1"/>
        <v>7</v>
      </c>
      <c r="R7" s="62">
        <f t="shared" si="2"/>
        <v>24.714285714285715</v>
      </c>
      <c r="S7" s="137">
        <f t="shared" si="3"/>
        <v>91.534391534391531</v>
      </c>
      <c r="T7" s="216">
        <v>27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173</v>
      </c>
      <c r="AM7" s="62">
        <f t="shared" si="8"/>
        <v>7</v>
      </c>
      <c r="AN7" s="62">
        <f t="shared" si="9"/>
        <v>24.714285714285715</v>
      </c>
      <c r="AO7" s="137">
        <f t="shared" si="10"/>
        <v>91.534391534391531</v>
      </c>
      <c r="AP7" s="139">
        <f t="shared" si="11"/>
        <v>91.534391534391531</v>
      </c>
      <c r="AQ7" s="203" t="str">
        <f t="shared" si="12"/>
        <v/>
      </c>
    </row>
    <row r="8" spans="1:43" s="10" customFormat="1" ht="20.100000000000001" customHeight="1">
      <c r="A8" s="235" t="s">
        <v>87</v>
      </c>
      <c r="B8" s="216">
        <v>15</v>
      </c>
      <c r="C8" s="100">
        <v>20</v>
      </c>
      <c r="D8" s="101">
        <v>6</v>
      </c>
      <c r="E8" s="101"/>
      <c r="F8" s="101">
        <v>14</v>
      </c>
      <c r="G8" s="101">
        <v>17</v>
      </c>
      <c r="H8" s="101"/>
      <c r="I8" s="101"/>
      <c r="J8" s="101">
        <v>16</v>
      </c>
      <c r="K8" s="101"/>
      <c r="L8" s="101"/>
      <c r="M8" s="101"/>
      <c r="N8" s="101"/>
      <c r="O8" s="102"/>
      <c r="P8" s="13">
        <f t="shared" si="0"/>
        <v>73</v>
      </c>
      <c r="Q8" s="11">
        <f t="shared" si="1"/>
        <v>5</v>
      </c>
      <c r="R8" s="62">
        <f t="shared" si="2"/>
        <v>14.6</v>
      </c>
      <c r="S8" s="137">
        <f t="shared" si="3"/>
        <v>97.333333333333343</v>
      </c>
      <c r="T8" s="216">
        <v>15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73</v>
      </c>
      <c r="AM8" s="62">
        <f t="shared" si="8"/>
        <v>5</v>
      </c>
      <c r="AN8" s="62">
        <f t="shared" si="9"/>
        <v>14.6</v>
      </c>
      <c r="AO8" s="137">
        <f t="shared" si="10"/>
        <v>97.333333333333343</v>
      </c>
      <c r="AP8" s="139">
        <f t="shared" si="11"/>
        <v>97.333333333333343</v>
      </c>
      <c r="AQ8" s="203" t="str">
        <f t="shared" si="12"/>
        <v/>
      </c>
    </row>
    <row r="9" spans="1:43" s="10" customFormat="1" ht="20.100000000000001" customHeight="1">
      <c r="A9" s="236" t="s">
        <v>88</v>
      </c>
      <c r="B9" s="216">
        <v>45</v>
      </c>
      <c r="C9" s="100">
        <v>44</v>
      </c>
      <c r="D9" s="101"/>
      <c r="E9" s="101">
        <v>61</v>
      </c>
      <c r="F9" s="101">
        <v>36</v>
      </c>
      <c r="G9" s="101"/>
      <c r="H9" s="101"/>
      <c r="I9" s="101">
        <v>41</v>
      </c>
      <c r="J9" s="101">
        <v>53</v>
      </c>
      <c r="K9" s="101"/>
      <c r="L9" s="101"/>
      <c r="M9" s="101"/>
      <c r="N9" s="101"/>
      <c r="O9" s="102"/>
      <c r="P9" s="13">
        <f t="shared" si="0"/>
        <v>235</v>
      </c>
      <c r="Q9" s="11">
        <f t="shared" si="1"/>
        <v>5</v>
      </c>
      <c r="R9" s="62">
        <f t="shared" si="2"/>
        <v>47</v>
      </c>
      <c r="S9" s="137">
        <f t="shared" si="3"/>
        <v>104.44444444444446</v>
      </c>
      <c r="T9" s="216">
        <v>45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235</v>
      </c>
      <c r="AM9" s="62">
        <f t="shared" si="8"/>
        <v>5</v>
      </c>
      <c r="AN9" s="62">
        <f t="shared" si="9"/>
        <v>47</v>
      </c>
      <c r="AO9" s="137">
        <f t="shared" si="10"/>
        <v>104.44444444444446</v>
      </c>
      <c r="AP9" s="139">
        <f t="shared" si="11"/>
        <v>104.44444444444446</v>
      </c>
      <c r="AQ9" s="203" t="str">
        <f t="shared" si="12"/>
        <v/>
      </c>
    </row>
    <row r="10" spans="1:43" s="10" customFormat="1" ht="20.100000000000001" customHeight="1">
      <c r="A10" s="235" t="s">
        <v>89</v>
      </c>
      <c r="B10" s="216">
        <v>24</v>
      </c>
      <c r="C10" s="100"/>
      <c r="D10" s="101">
        <v>20</v>
      </c>
      <c r="E10" s="101">
        <v>12</v>
      </c>
      <c r="F10" s="101"/>
      <c r="G10" s="101"/>
      <c r="H10" s="101"/>
      <c r="I10" s="101">
        <v>14</v>
      </c>
      <c r="J10" s="101">
        <v>19</v>
      </c>
      <c r="K10" s="101"/>
      <c r="L10" s="101"/>
      <c r="M10" s="101"/>
      <c r="N10" s="101"/>
      <c r="O10" s="102"/>
      <c r="P10" s="13">
        <f t="shared" si="0"/>
        <v>65</v>
      </c>
      <c r="Q10" s="11">
        <f t="shared" si="1"/>
        <v>4</v>
      </c>
      <c r="R10" s="62">
        <f t="shared" si="2"/>
        <v>16.25</v>
      </c>
      <c r="S10" s="137">
        <f t="shared" si="3"/>
        <v>67.708333333333343</v>
      </c>
      <c r="T10" s="216">
        <v>24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65</v>
      </c>
      <c r="AM10" s="62">
        <f t="shared" si="8"/>
        <v>4</v>
      </c>
      <c r="AN10" s="62">
        <f t="shared" si="9"/>
        <v>16.25</v>
      </c>
      <c r="AO10" s="137">
        <f t="shared" si="10"/>
        <v>67.708333333333343</v>
      </c>
      <c r="AP10" s="139">
        <f t="shared" si="11"/>
        <v>67.708333333333343</v>
      </c>
      <c r="AQ10" s="203" t="str">
        <f t="shared" si="12"/>
        <v/>
      </c>
    </row>
    <row r="11" spans="1:43" s="10" customFormat="1" ht="20.100000000000001" customHeight="1">
      <c r="A11" s="235" t="s">
        <v>320</v>
      </c>
      <c r="B11" s="216">
        <v>31</v>
      </c>
      <c r="C11" s="100"/>
      <c r="D11" s="101">
        <v>22</v>
      </c>
      <c r="E11" s="101">
        <v>27</v>
      </c>
      <c r="F11" s="101"/>
      <c r="G11" s="101">
        <v>32</v>
      </c>
      <c r="H11" s="101">
        <v>12</v>
      </c>
      <c r="I11" s="101"/>
      <c r="J11" s="101">
        <v>30</v>
      </c>
      <c r="K11" s="101"/>
      <c r="L11" s="101"/>
      <c r="M11" s="101"/>
      <c r="N11" s="101"/>
      <c r="O11" s="102"/>
      <c r="P11" s="13">
        <f t="shared" si="0"/>
        <v>123</v>
      </c>
      <c r="Q11" s="11">
        <f t="shared" si="1"/>
        <v>5</v>
      </c>
      <c r="R11" s="62">
        <f t="shared" si="2"/>
        <v>24.6</v>
      </c>
      <c r="S11" s="137">
        <f t="shared" si="3"/>
        <v>79.354838709677423</v>
      </c>
      <c r="T11" s="216">
        <v>31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123</v>
      </c>
      <c r="AM11" s="62">
        <f t="shared" si="8"/>
        <v>5</v>
      </c>
      <c r="AN11" s="62">
        <f t="shared" si="9"/>
        <v>24.6</v>
      </c>
      <c r="AO11" s="137">
        <f t="shared" si="10"/>
        <v>79.354838709677423</v>
      </c>
      <c r="AP11" s="139">
        <f t="shared" si="11"/>
        <v>79.354838709677423</v>
      </c>
      <c r="AQ11" s="203" t="str">
        <f t="shared" si="12"/>
        <v/>
      </c>
    </row>
    <row r="12" spans="1:43" s="10" customFormat="1" ht="20.100000000000001" customHeight="1">
      <c r="A12" s="235" t="s">
        <v>90</v>
      </c>
      <c r="B12" s="216">
        <v>78</v>
      </c>
      <c r="C12" s="100">
        <v>65</v>
      </c>
      <c r="D12" s="101">
        <v>72</v>
      </c>
      <c r="E12" s="101"/>
      <c r="F12" s="101">
        <v>36</v>
      </c>
      <c r="G12" s="101"/>
      <c r="H12" s="101"/>
      <c r="I12" s="101"/>
      <c r="J12" s="101"/>
      <c r="K12" s="101"/>
      <c r="L12" s="101"/>
      <c r="M12" s="101"/>
      <c r="N12" s="101"/>
      <c r="O12" s="102"/>
      <c r="P12" s="13">
        <f t="shared" si="0"/>
        <v>173</v>
      </c>
      <c r="Q12" s="11">
        <f t="shared" si="1"/>
        <v>3</v>
      </c>
      <c r="R12" s="62">
        <f t="shared" si="2"/>
        <v>57.666666666666664</v>
      </c>
      <c r="S12" s="137">
        <f t="shared" si="3"/>
        <v>73.931623931623932</v>
      </c>
      <c r="T12" s="216">
        <v>78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173</v>
      </c>
      <c r="AM12" s="62">
        <f t="shared" si="8"/>
        <v>3</v>
      </c>
      <c r="AN12" s="62">
        <f t="shared" si="9"/>
        <v>57.666666666666664</v>
      </c>
      <c r="AO12" s="137">
        <f t="shared" si="10"/>
        <v>73.931623931623932</v>
      </c>
      <c r="AP12" s="139" t="str">
        <f t="shared" si="11"/>
        <v>0</v>
      </c>
      <c r="AQ12" s="203" t="str">
        <f t="shared" si="12"/>
        <v/>
      </c>
    </row>
    <row r="13" spans="1:43" s="10" customFormat="1" ht="20.100000000000001" customHeight="1">
      <c r="A13" s="235" t="s">
        <v>91</v>
      </c>
      <c r="B13" s="216">
        <v>48</v>
      </c>
      <c r="C13" s="100">
        <v>36</v>
      </c>
      <c r="D13" s="101"/>
      <c r="E13" s="101"/>
      <c r="F13" s="101"/>
      <c r="G13" s="101">
        <v>58</v>
      </c>
      <c r="H13" s="101">
        <v>60</v>
      </c>
      <c r="I13" s="101"/>
      <c r="J13" s="101">
        <v>53</v>
      </c>
      <c r="K13" s="101"/>
      <c r="L13" s="101"/>
      <c r="M13" s="101"/>
      <c r="N13" s="101"/>
      <c r="O13" s="102"/>
      <c r="P13" s="13">
        <f t="shared" si="0"/>
        <v>207</v>
      </c>
      <c r="Q13" s="11">
        <f t="shared" si="1"/>
        <v>4</v>
      </c>
      <c r="R13" s="62">
        <f t="shared" si="2"/>
        <v>51.75</v>
      </c>
      <c r="S13" s="137">
        <f t="shared" si="3"/>
        <v>107.8125</v>
      </c>
      <c r="T13" s="216">
        <v>48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207</v>
      </c>
      <c r="AM13" s="62">
        <f t="shared" si="8"/>
        <v>4</v>
      </c>
      <c r="AN13" s="62">
        <f t="shared" si="9"/>
        <v>51.75</v>
      </c>
      <c r="AO13" s="137">
        <f t="shared" si="10"/>
        <v>107.8125</v>
      </c>
      <c r="AP13" s="139">
        <f t="shared" si="11"/>
        <v>107.8125</v>
      </c>
      <c r="AQ13" s="203" t="str">
        <f t="shared" si="12"/>
        <v/>
      </c>
    </row>
    <row r="14" spans="1:43" s="10" customFormat="1" ht="20.100000000000001" customHeight="1">
      <c r="A14" s="235" t="s">
        <v>92</v>
      </c>
      <c r="B14" s="216">
        <v>27</v>
      </c>
      <c r="C14" s="100"/>
      <c r="D14" s="101">
        <v>38</v>
      </c>
      <c r="E14" s="101">
        <v>27</v>
      </c>
      <c r="F14" s="101"/>
      <c r="G14" s="101">
        <v>24</v>
      </c>
      <c r="H14" s="101">
        <v>25</v>
      </c>
      <c r="I14" s="101">
        <v>34</v>
      </c>
      <c r="J14" s="101"/>
      <c r="K14" s="101"/>
      <c r="L14" s="101"/>
      <c r="M14" s="101"/>
      <c r="N14" s="101"/>
      <c r="O14" s="102"/>
      <c r="P14" s="13">
        <f t="shared" si="0"/>
        <v>148</v>
      </c>
      <c r="Q14" s="11">
        <f t="shared" si="1"/>
        <v>5</v>
      </c>
      <c r="R14" s="62">
        <f t="shared" si="2"/>
        <v>29.6</v>
      </c>
      <c r="S14" s="137">
        <f t="shared" si="3"/>
        <v>109.62962962962963</v>
      </c>
      <c r="T14" s="216">
        <v>27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148</v>
      </c>
      <c r="AM14" s="62">
        <f t="shared" si="8"/>
        <v>5</v>
      </c>
      <c r="AN14" s="62">
        <f t="shared" si="9"/>
        <v>29.6</v>
      </c>
      <c r="AO14" s="137">
        <f t="shared" si="10"/>
        <v>109.62962962962963</v>
      </c>
      <c r="AP14" s="139">
        <f t="shared" si="11"/>
        <v>109.62962962962963</v>
      </c>
      <c r="AQ14" s="203" t="str">
        <f t="shared" si="12"/>
        <v/>
      </c>
    </row>
    <row r="15" spans="1:43" s="10" customFormat="1" ht="20.100000000000001" customHeight="1">
      <c r="A15" s="235"/>
      <c r="B15" s="216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 t="str">
        <f t="shared" si="3"/>
        <v xml:space="preserve"> </v>
      </c>
      <c r="T15" s="216"/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3" s="10" customFormat="1" ht="20.100000000000001" customHeight="1">
      <c r="A16" s="235"/>
      <c r="B16" s="216"/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 t="str">
        <f t="shared" si="3"/>
        <v xml:space="preserve"> </v>
      </c>
      <c r="T16" s="216"/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25" customFormat="1" ht="20.100000000000001" customHeight="1" thickBot="1">
      <c r="A19" s="80" t="str">
        <f>"TOTAAL SPELERS "&amp;COUNTA(A4:A18)</f>
        <v>TOTAAL SPELERS 11</v>
      </c>
      <c r="B19" s="109">
        <f>SUM(B4:B18)</f>
        <v>396</v>
      </c>
      <c r="C19" s="21">
        <f>SUM(C4:C18)</f>
        <v>211</v>
      </c>
      <c r="D19" s="19">
        <f>SUM(D4:D18)</f>
        <v>189</v>
      </c>
      <c r="E19" s="19">
        <f t="shared" ref="E19:Q19" si="13">SUM(E4:E18)</f>
        <v>178</v>
      </c>
      <c r="F19" s="19">
        <f t="shared" si="13"/>
        <v>170</v>
      </c>
      <c r="G19" s="19">
        <f t="shared" si="13"/>
        <v>199</v>
      </c>
      <c r="H19" s="19">
        <f t="shared" si="13"/>
        <v>179</v>
      </c>
      <c r="I19" s="19">
        <f t="shared" si="13"/>
        <v>166</v>
      </c>
      <c r="J19" s="19">
        <f t="shared" si="13"/>
        <v>188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1480</v>
      </c>
      <c r="Q19" s="19">
        <f t="shared" si="13"/>
        <v>48</v>
      </c>
      <c r="R19" s="19">
        <f>P19/Q19</f>
        <v>30.833333333333332</v>
      </c>
      <c r="S19" s="22"/>
      <c r="T19" s="108">
        <f>SUM(T4:T18)</f>
        <v>396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1480</v>
      </c>
      <c r="AM19" s="18">
        <f>SUM(AM4:AM18)</f>
        <v>48</v>
      </c>
      <c r="AN19" s="18">
        <f>AL19/AM19</f>
        <v>30.833333333333332</v>
      </c>
      <c r="AO19" s="20"/>
      <c r="AP19" s="10"/>
      <c r="AQ19" s="204"/>
    </row>
    <row r="24" spans="1:43">
      <c r="A24"/>
    </row>
  </sheetData>
  <sheetProtection algorithmName="SHA-512" hashValue="Imo72TSRKsK+6TbA+q4NmrTsZDHah5thKJT5SOdrCcAEsFneM+zicE6po4drJz4J1ZXb6QcZMWhlbJ5pcCYxMA==" saltValue="EBY95ts2VzkpM9sy03HUSA==" spinCount="100000" sheet="1" objects="1" scenarios="1"/>
  <sortState xmlns:xlrd2="http://schemas.microsoft.com/office/spreadsheetml/2017/richdata2" ref="A11:B14">
    <sortCondition ref="A11:A14"/>
  </sortState>
  <mergeCells count="4">
    <mergeCell ref="A1:AJ1"/>
    <mergeCell ref="AL1:AO1"/>
    <mergeCell ref="A2:A3"/>
    <mergeCell ref="AQ2:AQ3"/>
  </mergeCells>
  <conditionalFormatting sqref="A4:A19">
    <cfRule type="cellIs" dxfId="101" priority="3" operator="equal">
      <formula>0</formula>
    </cfRule>
  </conditionalFormatting>
  <conditionalFormatting sqref="A19">
    <cfRule type="containsErrors" dxfId="100" priority="4">
      <formula>ISERROR(A19)</formula>
    </cfRule>
  </conditionalFormatting>
  <conditionalFormatting sqref="B4:B19">
    <cfRule type="cellIs" dxfId="99" priority="12" operator="equal">
      <formula>0</formula>
    </cfRule>
  </conditionalFormatting>
  <conditionalFormatting sqref="C19:S19 U19:AO19">
    <cfRule type="containsErrors" dxfId="98" priority="25">
      <formula>ISERROR(C19)</formula>
    </cfRule>
  </conditionalFormatting>
  <conditionalFormatting sqref="P4:S18 C19:S19">
    <cfRule type="cellIs" dxfId="97" priority="19" operator="equal">
      <formula>0</formula>
    </cfRule>
  </conditionalFormatting>
  <conditionalFormatting sqref="T4:T19">
    <cfRule type="cellIs" dxfId="96" priority="5" operator="equal">
      <formula>0</formula>
    </cfRule>
  </conditionalFormatting>
  <conditionalFormatting sqref="AH4:AO18 U19:AO19">
    <cfRule type="cellIs" dxfId="95" priority="20" operator="equal">
      <formula>0</formula>
    </cfRule>
  </conditionalFormatting>
  <conditionalFormatting sqref="AO1">
    <cfRule type="expression" dxfId="94" priority="8">
      <formula>$AQ$1=26</formula>
    </cfRule>
  </conditionalFormatting>
  <conditionalFormatting sqref="AQ1">
    <cfRule type="expression" dxfId="93" priority="2">
      <formula>$AQ$1=" "</formula>
    </cfRule>
  </conditionalFormatting>
  <conditionalFormatting sqref="AQ2:AQ19">
    <cfRule type="expression" dxfId="9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5">
    <pageSetUpPr fitToPage="1"/>
  </sheetPr>
  <dimension ref="A1:AQ24"/>
  <sheetViews>
    <sheetView showGridLines="0" showRowColHeaders="0" zoomScale="80" zoomScaleNormal="80" workbookViewId="0">
      <selection activeCell="T14" sqref="T14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26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251</v>
      </c>
      <c r="B4" s="215">
        <v>34</v>
      </c>
      <c r="C4" s="97"/>
      <c r="D4" s="98"/>
      <c r="E4" s="98">
        <v>29</v>
      </c>
      <c r="F4" s="98">
        <v>21</v>
      </c>
      <c r="G4" s="98"/>
      <c r="H4" s="98"/>
      <c r="I4" s="98">
        <v>42</v>
      </c>
      <c r="J4" s="98">
        <v>33</v>
      </c>
      <c r="K4" s="98"/>
      <c r="L4" s="98"/>
      <c r="M4" s="98"/>
      <c r="N4" s="98"/>
      <c r="O4" s="99"/>
      <c r="P4" s="9">
        <f>SUM(C4:O4)</f>
        <v>125</v>
      </c>
      <c r="Q4" s="8">
        <f>COUNTIF(C4:O4,"&gt;0")</f>
        <v>4</v>
      </c>
      <c r="R4" s="74">
        <f>IF(P4=0," ",P4/Q4)</f>
        <v>31.25</v>
      </c>
      <c r="S4" s="136">
        <f>IF(P4=0," ",P4/(Q4*B4)*100)</f>
        <v>91.911764705882348</v>
      </c>
      <c r="T4" s="215">
        <v>34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125</v>
      </c>
      <c r="AM4" s="74">
        <f>Q4+AI4</f>
        <v>4</v>
      </c>
      <c r="AN4" s="74">
        <f>IF(AL4=0," ",AL4/AM4)</f>
        <v>31.25</v>
      </c>
      <c r="AO4" s="136">
        <f>IF(AL4=0," ",AL4/(AM4*T4)*100)</f>
        <v>91.911764705882348</v>
      </c>
      <c r="AP4" s="139">
        <f>IF($AM4&gt;=$AP$1,$AL4/($AM4*$T4)*100,"0")</f>
        <v>91.911764705882348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256</v>
      </c>
      <c r="B5" s="216">
        <v>56</v>
      </c>
      <c r="C5" s="100"/>
      <c r="D5" s="101">
        <v>48</v>
      </c>
      <c r="E5" s="101"/>
      <c r="F5" s="101">
        <v>51</v>
      </c>
      <c r="G5" s="101">
        <v>40</v>
      </c>
      <c r="H5" s="101">
        <v>54</v>
      </c>
      <c r="I5" s="101">
        <v>47</v>
      </c>
      <c r="J5" s="101"/>
      <c r="K5" s="101"/>
      <c r="L5" s="101"/>
      <c r="M5" s="101"/>
      <c r="N5" s="101"/>
      <c r="O5" s="102"/>
      <c r="P5" s="13">
        <f t="shared" ref="P5:P18" si="0">SUM(C5:O5)</f>
        <v>240</v>
      </c>
      <c r="Q5" s="11">
        <f t="shared" ref="Q5:Q18" si="1">COUNTIF(C5:O5,"&gt;0")</f>
        <v>5</v>
      </c>
      <c r="R5" s="62">
        <f t="shared" ref="R5:R18" si="2">IF(P5=0," ",P5/Q5)</f>
        <v>48</v>
      </c>
      <c r="S5" s="137">
        <f t="shared" ref="S5:S18" si="3">IF(P5=0," ",P5/(Q5*B5)*100)</f>
        <v>85.714285714285708</v>
      </c>
      <c r="T5" s="216">
        <v>56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240</v>
      </c>
      <c r="AM5" s="62">
        <f t="shared" ref="AM5:AM18" si="8">Q5+AI5</f>
        <v>5</v>
      </c>
      <c r="AN5" s="62">
        <f t="shared" ref="AN5:AN18" si="9">IF(AL5=0," ",AL5/AM5)</f>
        <v>48</v>
      </c>
      <c r="AO5" s="137">
        <f t="shared" ref="AO5:AO18" si="10">IF(AL5=0," ",AL5/(AM5*T5)*100)</f>
        <v>85.714285714285708</v>
      </c>
      <c r="AP5" s="139">
        <f t="shared" ref="AP5:AP18" si="11">IF($AM5&gt;=$AP$1,$AL5/($AM5*$T5)*100,"0")</f>
        <v>85.714285714285708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6" t="s">
        <v>93</v>
      </c>
      <c r="B6" s="216">
        <v>26</v>
      </c>
      <c r="C6" s="100">
        <v>15</v>
      </c>
      <c r="D6" s="101">
        <v>23</v>
      </c>
      <c r="E6" s="101">
        <v>28</v>
      </c>
      <c r="F6" s="101"/>
      <c r="G6" s="101">
        <v>17</v>
      </c>
      <c r="H6" s="101">
        <v>27</v>
      </c>
      <c r="I6" s="101">
        <v>13</v>
      </c>
      <c r="J6" s="101"/>
      <c r="K6" s="101"/>
      <c r="L6" s="101"/>
      <c r="M6" s="101"/>
      <c r="N6" s="101"/>
      <c r="O6" s="102"/>
      <c r="P6" s="13">
        <f t="shared" si="0"/>
        <v>123</v>
      </c>
      <c r="Q6" s="11">
        <f t="shared" si="1"/>
        <v>6</v>
      </c>
      <c r="R6" s="62">
        <f t="shared" si="2"/>
        <v>20.5</v>
      </c>
      <c r="S6" s="137">
        <f t="shared" si="3"/>
        <v>78.84615384615384</v>
      </c>
      <c r="T6" s="216">
        <v>26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123</v>
      </c>
      <c r="AM6" s="62">
        <f t="shared" si="8"/>
        <v>6</v>
      </c>
      <c r="AN6" s="62">
        <f t="shared" si="9"/>
        <v>20.5</v>
      </c>
      <c r="AO6" s="137">
        <f t="shared" si="10"/>
        <v>78.84615384615384</v>
      </c>
      <c r="AP6" s="139">
        <f t="shared" si="11"/>
        <v>78.84615384615384</v>
      </c>
      <c r="AQ6" s="203" t="str">
        <f t="shared" si="12"/>
        <v/>
      </c>
    </row>
    <row r="7" spans="1:43" s="10" customFormat="1" ht="20.100000000000001" customHeight="1">
      <c r="A7" s="235" t="s">
        <v>94</v>
      </c>
      <c r="B7" s="216">
        <v>35</v>
      </c>
      <c r="C7" s="100">
        <v>31</v>
      </c>
      <c r="D7" s="101"/>
      <c r="E7" s="101">
        <v>27</v>
      </c>
      <c r="F7" s="101">
        <v>32</v>
      </c>
      <c r="G7" s="101">
        <v>20</v>
      </c>
      <c r="H7" s="101"/>
      <c r="I7" s="101">
        <v>27</v>
      </c>
      <c r="J7" s="101"/>
      <c r="K7" s="101"/>
      <c r="L7" s="101"/>
      <c r="M7" s="101"/>
      <c r="N7" s="101"/>
      <c r="O7" s="102"/>
      <c r="P7" s="13">
        <f t="shared" si="0"/>
        <v>137</v>
      </c>
      <c r="Q7" s="11">
        <f t="shared" si="1"/>
        <v>5</v>
      </c>
      <c r="R7" s="62">
        <f t="shared" si="2"/>
        <v>27.4</v>
      </c>
      <c r="S7" s="137">
        <f t="shared" si="3"/>
        <v>78.285714285714278</v>
      </c>
      <c r="T7" s="216">
        <v>35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137</v>
      </c>
      <c r="AM7" s="62">
        <f t="shared" si="8"/>
        <v>5</v>
      </c>
      <c r="AN7" s="62">
        <f t="shared" si="9"/>
        <v>27.4</v>
      </c>
      <c r="AO7" s="137">
        <f t="shared" si="10"/>
        <v>78.285714285714278</v>
      </c>
      <c r="AP7" s="139">
        <f t="shared" si="11"/>
        <v>78.285714285714278</v>
      </c>
      <c r="AQ7" s="203" t="str">
        <f t="shared" si="12"/>
        <v/>
      </c>
    </row>
    <row r="8" spans="1:43" s="10" customFormat="1" ht="20.100000000000001" customHeight="1">
      <c r="A8" s="235" t="s">
        <v>95</v>
      </c>
      <c r="B8" s="216">
        <v>25</v>
      </c>
      <c r="C8" s="100">
        <v>29</v>
      </c>
      <c r="D8" s="101">
        <v>26</v>
      </c>
      <c r="E8" s="101">
        <v>31</v>
      </c>
      <c r="F8" s="101"/>
      <c r="G8" s="101"/>
      <c r="H8" s="101"/>
      <c r="I8" s="101">
        <v>19</v>
      </c>
      <c r="J8" s="101">
        <v>19</v>
      </c>
      <c r="K8" s="101"/>
      <c r="L8" s="101"/>
      <c r="M8" s="101"/>
      <c r="N8" s="101"/>
      <c r="O8" s="102"/>
      <c r="P8" s="13">
        <f t="shared" si="0"/>
        <v>124</v>
      </c>
      <c r="Q8" s="11">
        <f t="shared" si="1"/>
        <v>5</v>
      </c>
      <c r="R8" s="62">
        <f t="shared" si="2"/>
        <v>24.8</v>
      </c>
      <c r="S8" s="137">
        <f t="shared" si="3"/>
        <v>99.2</v>
      </c>
      <c r="T8" s="216">
        <v>25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124</v>
      </c>
      <c r="AM8" s="62">
        <f t="shared" si="8"/>
        <v>5</v>
      </c>
      <c r="AN8" s="62">
        <f t="shared" si="9"/>
        <v>24.8</v>
      </c>
      <c r="AO8" s="137">
        <f t="shared" si="10"/>
        <v>99.2</v>
      </c>
      <c r="AP8" s="139">
        <f t="shared" si="11"/>
        <v>99.2</v>
      </c>
      <c r="AQ8" s="203" t="str">
        <f t="shared" si="12"/>
        <v/>
      </c>
    </row>
    <row r="9" spans="1:43" s="10" customFormat="1" ht="20.100000000000001" customHeight="1">
      <c r="A9" s="232" t="s">
        <v>344</v>
      </c>
      <c r="B9" s="220">
        <v>33</v>
      </c>
      <c r="C9" s="100">
        <v>36</v>
      </c>
      <c r="D9" s="101">
        <v>45</v>
      </c>
      <c r="E9" s="101">
        <v>19</v>
      </c>
      <c r="F9" s="101"/>
      <c r="G9" s="101">
        <v>41</v>
      </c>
      <c r="H9" s="101">
        <v>39</v>
      </c>
      <c r="I9" s="101"/>
      <c r="J9" s="101">
        <v>39</v>
      </c>
      <c r="K9" s="101"/>
      <c r="L9" s="101"/>
      <c r="M9" s="101"/>
      <c r="N9" s="101"/>
      <c r="O9" s="102"/>
      <c r="P9" s="13">
        <f t="shared" si="0"/>
        <v>219</v>
      </c>
      <c r="Q9" s="11">
        <f t="shared" si="1"/>
        <v>6</v>
      </c>
      <c r="R9" s="62">
        <f t="shared" si="2"/>
        <v>36.5</v>
      </c>
      <c r="S9" s="137">
        <f t="shared" si="3"/>
        <v>110.60606060606059</v>
      </c>
      <c r="T9" s="220">
        <v>33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219</v>
      </c>
      <c r="AM9" s="62">
        <f t="shared" si="8"/>
        <v>6</v>
      </c>
      <c r="AN9" s="62">
        <f t="shared" si="9"/>
        <v>36.5</v>
      </c>
      <c r="AO9" s="137">
        <f t="shared" si="10"/>
        <v>110.60606060606059</v>
      </c>
      <c r="AP9" s="139">
        <f t="shared" si="11"/>
        <v>110.60606060606059</v>
      </c>
      <c r="AQ9" s="203" t="str">
        <f t="shared" si="12"/>
        <v/>
      </c>
    </row>
    <row r="10" spans="1:43" s="10" customFormat="1" ht="20.100000000000001" customHeight="1">
      <c r="A10" s="235" t="s">
        <v>96</v>
      </c>
      <c r="B10" s="216">
        <v>59</v>
      </c>
      <c r="C10" s="100">
        <v>40</v>
      </c>
      <c r="D10" s="101"/>
      <c r="E10" s="101">
        <v>31</v>
      </c>
      <c r="F10" s="101">
        <v>58</v>
      </c>
      <c r="G10" s="101">
        <v>54</v>
      </c>
      <c r="H10" s="101">
        <v>66</v>
      </c>
      <c r="I10" s="101"/>
      <c r="J10" s="101">
        <v>42</v>
      </c>
      <c r="K10" s="101"/>
      <c r="L10" s="101"/>
      <c r="M10" s="101"/>
      <c r="N10" s="101"/>
      <c r="O10" s="102"/>
      <c r="P10" s="13">
        <f t="shared" si="0"/>
        <v>291</v>
      </c>
      <c r="Q10" s="11">
        <f t="shared" si="1"/>
        <v>6</v>
      </c>
      <c r="R10" s="62">
        <f t="shared" si="2"/>
        <v>48.5</v>
      </c>
      <c r="S10" s="137">
        <f t="shared" si="3"/>
        <v>82.203389830508485</v>
      </c>
      <c r="T10" s="216">
        <v>59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291</v>
      </c>
      <c r="AM10" s="62">
        <f t="shared" si="8"/>
        <v>6</v>
      </c>
      <c r="AN10" s="62">
        <f t="shared" si="9"/>
        <v>48.5</v>
      </c>
      <c r="AO10" s="137">
        <f t="shared" si="10"/>
        <v>82.203389830508485</v>
      </c>
      <c r="AP10" s="139">
        <f t="shared" si="11"/>
        <v>82.203389830508485</v>
      </c>
      <c r="AQ10" s="203" t="str">
        <f t="shared" si="12"/>
        <v/>
      </c>
    </row>
    <row r="11" spans="1:43" s="10" customFormat="1" ht="20.100000000000001" customHeight="1">
      <c r="A11" s="235" t="s">
        <v>97</v>
      </c>
      <c r="B11" s="216">
        <v>36</v>
      </c>
      <c r="C11" s="100"/>
      <c r="D11" s="101">
        <v>34</v>
      </c>
      <c r="E11" s="101"/>
      <c r="F11" s="101">
        <v>39</v>
      </c>
      <c r="G11" s="101"/>
      <c r="H11" s="101">
        <v>31</v>
      </c>
      <c r="I11" s="101">
        <v>38</v>
      </c>
      <c r="J11" s="101">
        <v>38</v>
      </c>
      <c r="K11" s="101"/>
      <c r="L11" s="101"/>
      <c r="M11" s="101"/>
      <c r="N11" s="101"/>
      <c r="O11" s="102"/>
      <c r="P11" s="13">
        <f t="shared" si="0"/>
        <v>180</v>
      </c>
      <c r="Q11" s="11">
        <f t="shared" si="1"/>
        <v>5</v>
      </c>
      <c r="R11" s="62">
        <f t="shared" si="2"/>
        <v>36</v>
      </c>
      <c r="S11" s="137">
        <f t="shared" si="3"/>
        <v>100</v>
      </c>
      <c r="T11" s="216">
        <v>36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180</v>
      </c>
      <c r="AM11" s="62">
        <f t="shared" si="8"/>
        <v>5</v>
      </c>
      <c r="AN11" s="62">
        <f t="shared" si="9"/>
        <v>36</v>
      </c>
      <c r="AO11" s="137">
        <f t="shared" si="10"/>
        <v>100</v>
      </c>
      <c r="AP11" s="139">
        <f t="shared" si="11"/>
        <v>100</v>
      </c>
      <c r="AQ11" s="203" t="str">
        <f t="shared" si="12"/>
        <v/>
      </c>
    </row>
    <row r="12" spans="1:43" s="10" customFormat="1" ht="20.100000000000001" customHeight="1">
      <c r="A12" s="241" t="s">
        <v>353</v>
      </c>
      <c r="B12" s="220">
        <v>15</v>
      </c>
      <c r="C12" s="100">
        <v>6</v>
      </c>
      <c r="D12" s="101">
        <v>9</v>
      </c>
      <c r="E12" s="101"/>
      <c r="F12" s="101"/>
      <c r="G12" s="101">
        <v>9</v>
      </c>
      <c r="H12" s="101"/>
      <c r="I12" s="101"/>
      <c r="J12" s="101"/>
      <c r="K12" s="101"/>
      <c r="L12" s="101"/>
      <c r="M12" s="101"/>
      <c r="N12" s="101"/>
      <c r="O12" s="102"/>
      <c r="P12" s="13">
        <f t="shared" si="0"/>
        <v>24</v>
      </c>
      <c r="Q12" s="11">
        <f t="shared" si="1"/>
        <v>3</v>
      </c>
      <c r="R12" s="62">
        <f t="shared" si="2"/>
        <v>8</v>
      </c>
      <c r="S12" s="137">
        <f t="shared" si="3"/>
        <v>53.333333333333336</v>
      </c>
      <c r="T12" s="220">
        <v>15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24</v>
      </c>
      <c r="AM12" s="62">
        <f t="shared" si="8"/>
        <v>3</v>
      </c>
      <c r="AN12" s="62">
        <f t="shared" si="9"/>
        <v>8</v>
      </c>
      <c r="AO12" s="137">
        <f t="shared" si="10"/>
        <v>53.333333333333336</v>
      </c>
      <c r="AP12" s="139" t="str">
        <f t="shared" si="11"/>
        <v>0</v>
      </c>
      <c r="AQ12" s="203" t="str">
        <f t="shared" si="12"/>
        <v/>
      </c>
    </row>
    <row r="13" spans="1:43" s="10" customFormat="1" ht="20.100000000000001" customHeight="1">
      <c r="A13" s="241" t="s">
        <v>354</v>
      </c>
      <c r="B13" s="220">
        <v>28</v>
      </c>
      <c r="C13" s="100"/>
      <c r="D13" s="101"/>
      <c r="E13" s="101"/>
      <c r="F13" s="101">
        <v>16</v>
      </c>
      <c r="G13" s="101"/>
      <c r="H13" s="101">
        <v>43</v>
      </c>
      <c r="I13" s="101"/>
      <c r="J13" s="101">
        <v>24</v>
      </c>
      <c r="K13" s="101"/>
      <c r="L13" s="101"/>
      <c r="M13" s="101"/>
      <c r="N13" s="101"/>
      <c r="O13" s="102"/>
      <c r="P13" s="13">
        <f t="shared" si="0"/>
        <v>83</v>
      </c>
      <c r="Q13" s="11">
        <f t="shared" si="1"/>
        <v>3</v>
      </c>
      <c r="R13" s="62">
        <f t="shared" si="2"/>
        <v>27.666666666666668</v>
      </c>
      <c r="S13" s="137">
        <f t="shared" si="3"/>
        <v>98.80952380952381</v>
      </c>
      <c r="T13" s="220">
        <v>28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83</v>
      </c>
      <c r="AM13" s="62">
        <f t="shared" si="8"/>
        <v>3</v>
      </c>
      <c r="AN13" s="62">
        <f t="shared" si="9"/>
        <v>27.666666666666668</v>
      </c>
      <c r="AO13" s="137">
        <f t="shared" si="10"/>
        <v>98.80952380952381</v>
      </c>
      <c r="AP13" s="139" t="str">
        <f t="shared" si="11"/>
        <v>0</v>
      </c>
      <c r="AQ13" s="203" t="str">
        <f t="shared" si="12"/>
        <v/>
      </c>
    </row>
    <row r="14" spans="1:43" s="10" customFormat="1" ht="20.100000000000001" customHeight="1">
      <c r="A14" s="235"/>
      <c r="B14" s="216">
        <v>0</v>
      </c>
      <c r="C14" s="100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  <c r="P14" s="13">
        <f t="shared" si="0"/>
        <v>0</v>
      </c>
      <c r="Q14" s="11">
        <f t="shared" si="1"/>
        <v>0</v>
      </c>
      <c r="R14" s="62" t="str">
        <f t="shared" si="2"/>
        <v xml:space="preserve"> </v>
      </c>
      <c r="S14" s="137" t="str">
        <f t="shared" si="3"/>
        <v xml:space="preserve"> </v>
      </c>
      <c r="T14" s="216">
        <v>0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0</v>
      </c>
      <c r="AM14" s="62">
        <f t="shared" si="8"/>
        <v>0</v>
      </c>
      <c r="AN14" s="62" t="str">
        <f t="shared" si="9"/>
        <v xml:space="preserve"> </v>
      </c>
      <c r="AO14" s="137" t="str">
        <f t="shared" si="10"/>
        <v xml:space="preserve"> </v>
      </c>
      <c r="AP14" s="139" t="str">
        <f t="shared" si="11"/>
        <v>0</v>
      </c>
      <c r="AQ14" s="213" t="str">
        <f t="shared" si="12"/>
        <v/>
      </c>
    </row>
    <row r="15" spans="1:43" s="10" customFormat="1" ht="20.100000000000001" customHeight="1">
      <c r="A15" s="235"/>
      <c r="B15" s="216">
        <v>0</v>
      </c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 t="str">
        <f t="shared" si="3"/>
        <v xml:space="preserve"> </v>
      </c>
      <c r="T15" s="216">
        <v>0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3" s="10" customFormat="1" ht="20.100000000000001" customHeight="1">
      <c r="A16" s="235"/>
      <c r="B16" s="216">
        <v>0</v>
      </c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 t="str">
        <f t="shared" si="3"/>
        <v xml:space="preserve"> </v>
      </c>
      <c r="T16" s="216">
        <v>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25" customFormat="1" ht="20.100000000000001" customHeight="1" thickBot="1">
      <c r="A19" s="80" t="str">
        <f>"TOTAAL SPELERS "&amp;COUNTA(A4:A18)</f>
        <v>TOTAAL SPELERS 10</v>
      </c>
      <c r="B19" s="109">
        <f>SUM(B4:B18)</f>
        <v>347</v>
      </c>
      <c r="C19" s="21">
        <f>SUM(C4:C18)</f>
        <v>157</v>
      </c>
      <c r="D19" s="19">
        <f>SUM(D4:D18)</f>
        <v>185</v>
      </c>
      <c r="E19" s="19">
        <f t="shared" ref="E19:Q19" si="13">SUM(E4:E18)</f>
        <v>165</v>
      </c>
      <c r="F19" s="19">
        <f t="shared" si="13"/>
        <v>217</v>
      </c>
      <c r="G19" s="19">
        <f t="shared" si="13"/>
        <v>181</v>
      </c>
      <c r="H19" s="19">
        <f t="shared" si="13"/>
        <v>260</v>
      </c>
      <c r="I19" s="19">
        <f>SUM(I4:I18)</f>
        <v>186</v>
      </c>
      <c r="J19" s="19">
        <f>SUM(J4:J18)</f>
        <v>195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1546</v>
      </c>
      <c r="Q19" s="19">
        <f t="shared" si="13"/>
        <v>48</v>
      </c>
      <c r="R19" s="19">
        <f>P19/Q19</f>
        <v>32.208333333333336</v>
      </c>
      <c r="S19" s="22"/>
      <c r="T19" s="108">
        <f>SUM(T4:T18)</f>
        <v>347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1546</v>
      </c>
      <c r="AM19" s="18">
        <f>SUM(AM4:AM18)</f>
        <v>48</v>
      </c>
      <c r="AN19" s="18">
        <f>AL19/AM19</f>
        <v>32.208333333333336</v>
      </c>
      <c r="AO19" s="20"/>
      <c r="AP19" s="10"/>
      <c r="AQ19" s="204"/>
    </row>
    <row r="24" spans="1:43">
      <c r="A24"/>
    </row>
  </sheetData>
  <sheetProtection algorithmName="SHA-512" hashValue="6HXpqnhWrhNAORJ4ZAi2bhy6qDK0Rw27AsiX6AMjorCPaTRxkW28Zj1Z7T6GHjayF0za4GApQFZB6urL54v3aw==" saltValue="07UtiUHwZplVDj/taWGVVQ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91" priority="3" operator="equal">
      <formula>0</formula>
    </cfRule>
  </conditionalFormatting>
  <conditionalFormatting sqref="A19">
    <cfRule type="containsErrors" dxfId="90" priority="4">
      <formula>ISERROR(A19)</formula>
    </cfRule>
  </conditionalFormatting>
  <conditionalFormatting sqref="B4:B19">
    <cfRule type="cellIs" dxfId="89" priority="12" operator="equal">
      <formula>0</formula>
    </cfRule>
  </conditionalFormatting>
  <conditionalFormatting sqref="C19:S19 U19:AO19">
    <cfRule type="containsErrors" dxfId="88" priority="33">
      <formula>ISERROR(C19)</formula>
    </cfRule>
  </conditionalFormatting>
  <conditionalFormatting sqref="P4:S18 C19:S19">
    <cfRule type="cellIs" dxfId="87" priority="22" operator="equal">
      <formula>0</formula>
    </cfRule>
  </conditionalFormatting>
  <conditionalFormatting sqref="T4:T19">
    <cfRule type="cellIs" dxfId="86" priority="5" operator="equal">
      <formula>0</formula>
    </cfRule>
  </conditionalFormatting>
  <conditionalFormatting sqref="AH4:AO18 U19:AO19">
    <cfRule type="cellIs" dxfId="85" priority="21" operator="equal">
      <formula>0</formula>
    </cfRule>
  </conditionalFormatting>
  <conditionalFormatting sqref="AO1">
    <cfRule type="expression" dxfId="84" priority="9">
      <formula>$AQ$1=26</formula>
    </cfRule>
  </conditionalFormatting>
  <conditionalFormatting sqref="AQ1">
    <cfRule type="expression" dxfId="83" priority="2">
      <formula>$AQ$1=" "</formula>
    </cfRule>
  </conditionalFormatting>
  <conditionalFormatting sqref="AQ2:AQ19">
    <cfRule type="expression" dxfId="8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3">
    <pageSetUpPr fitToPage="1"/>
  </sheetPr>
  <dimension ref="A1:AQ19"/>
  <sheetViews>
    <sheetView showGridLines="0" showRowColHeaders="0" zoomScale="80" zoomScaleNormal="80" workbookViewId="0">
      <selection activeCell="D24" sqref="D24"/>
    </sheetView>
  </sheetViews>
  <sheetFormatPr defaultRowHeight="14.4"/>
  <cols>
    <col min="1" max="1" width="28.33203125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4" t="s">
        <v>269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5"/>
      <c r="B3" s="260"/>
      <c r="C3" s="6">
        <v>1</v>
      </c>
      <c r="D3" s="2">
        <v>2</v>
      </c>
      <c r="E3" s="2">
        <v>3</v>
      </c>
      <c r="F3" s="194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98</v>
      </c>
      <c r="B4" s="215">
        <v>30</v>
      </c>
      <c r="C4" s="97">
        <v>26</v>
      </c>
      <c r="D4" s="98">
        <v>19</v>
      </c>
      <c r="E4" s="98">
        <v>20</v>
      </c>
      <c r="F4" s="444">
        <v>25</v>
      </c>
      <c r="G4" s="98">
        <v>16</v>
      </c>
      <c r="H4" s="98">
        <v>41</v>
      </c>
      <c r="I4" s="98">
        <v>20</v>
      </c>
      <c r="J4" s="98">
        <v>46</v>
      </c>
      <c r="K4" s="98"/>
      <c r="L4" s="205"/>
      <c r="M4" s="98"/>
      <c r="N4" s="98"/>
      <c r="O4" s="99"/>
      <c r="P4" s="9">
        <f>SUM(C4:O4)</f>
        <v>213</v>
      </c>
      <c r="Q4" s="8">
        <f>COUNTIF(C4:O4,"&gt;0")</f>
        <v>8</v>
      </c>
      <c r="R4" s="74">
        <f>IF(P4=0," ",P4/Q4)</f>
        <v>26.625</v>
      </c>
      <c r="S4" s="136">
        <f>IF(P4=0," ",P4/(Q4*B4)*100)</f>
        <v>88.75</v>
      </c>
      <c r="T4" s="215">
        <v>30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213</v>
      </c>
      <c r="AM4" s="74">
        <f>Q4+AI4</f>
        <v>8</v>
      </c>
      <c r="AN4" s="74">
        <f>IF(AL4=0," ",AL4/AM4)</f>
        <v>26.625</v>
      </c>
      <c r="AO4" s="136">
        <f>IF(AL4=0," ",AL4/(AM4*T4)*100)</f>
        <v>88.75</v>
      </c>
      <c r="AP4" s="139">
        <f>IF($AM4&gt;=$AP$1,$AL4/($AM4*$T4)*100,"0")</f>
        <v>88.75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99</v>
      </c>
      <c r="B5" s="216">
        <v>69</v>
      </c>
      <c r="C5" s="100">
        <v>83</v>
      </c>
      <c r="D5" s="101">
        <v>70</v>
      </c>
      <c r="E5" s="101">
        <v>124</v>
      </c>
      <c r="F5" s="445">
        <v>84</v>
      </c>
      <c r="G5" s="101"/>
      <c r="H5" s="101">
        <v>101</v>
      </c>
      <c r="I5" s="101">
        <v>41</v>
      </c>
      <c r="J5" s="101">
        <v>46</v>
      </c>
      <c r="K5" s="101"/>
      <c r="L5" s="206"/>
      <c r="M5" s="101"/>
      <c r="N5" s="101"/>
      <c r="O5" s="102"/>
      <c r="P5" s="13">
        <f t="shared" ref="P5:P18" si="0">SUM(C5:O5)</f>
        <v>549</v>
      </c>
      <c r="Q5" s="11">
        <f t="shared" ref="Q5:Q18" si="1">COUNTIF(C5:O5,"&gt;0")</f>
        <v>7</v>
      </c>
      <c r="R5" s="62">
        <f t="shared" ref="R5:R18" si="2">IF(P5=0," ",P5/Q5)</f>
        <v>78.428571428571431</v>
      </c>
      <c r="S5" s="137">
        <f t="shared" ref="S5:S18" si="3">IF(P5=0," ",P5/(Q5*B5)*100)</f>
        <v>113.66459627329193</v>
      </c>
      <c r="T5" s="216">
        <v>69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549</v>
      </c>
      <c r="AM5" s="62">
        <f t="shared" ref="AM5:AM18" si="8">Q5+AI5</f>
        <v>7</v>
      </c>
      <c r="AN5" s="62">
        <f t="shared" ref="AN5:AN18" si="9">IF(AL5=0," ",AL5/AM5)</f>
        <v>78.428571428571431</v>
      </c>
      <c r="AO5" s="137">
        <f t="shared" ref="AO5:AO18" si="10">IF(AL5=0," ",AL5/(AM5*T5)*100)</f>
        <v>113.66459627329193</v>
      </c>
      <c r="AP5" s="139">
        <f t="shared" ref="AP5:AP18" si="11">IF($AM5&gt;=$AP$1,$AL5/($AM5*$T5)*100,"0")</f>
        <v>113.66459627329193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6" t="s">
        <v>100</v>
      </c>
      <c r="B6" s="216">
        <v>32</v>
      </c>
      <c r="C6" s="100"/>
      <c r="D6" s="101"/>
      <c r="E6" s="101"/>
      <c r="F6" s="445">
        <v>31</v>
      </c>
      <c r="G6" s="101"/>
      <c r="H6" s="101">
        <v>29</v>
      </c>
      <c r="I6" s="101">
        <v>25</v>
      </c>
      <c r="J6" s="101"/>
      <c r="K6" s="101"/>
      <c r="L6" s="101"/>
      <c r="M6" s="101"/>
      <c r="N6" s="101"/>
      <c r="O6" s="102"/>
      <c r="P6" s="13">
        <f t="shared" si="0"/>
        <v>85</v>
      </c>
      <c r="Q6" s="11">
        <f t="shared" si="1"/>
        <v>3</v>
      </c>
      <c r="R6" s="62">
        <f t="shared" si="2"/>
        <v>28.333333333333332</v>
      </c>
      <c r="S6" s="137">
        <f t="shared" si="3"/>
        <v>88.541666666666657</v>
      </c>
      <c r="T6" s="216">
        <v>32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85</v>
      </c>
      <c r="AM6" s="62">
        <f t="shared" si="8"/>
        <v>3</v>
      </c>
      <c r="AN6" s="62">
        <f t="shared" si="9"/>
        <v>28.333333333333332</v>
      </c>
      <c r="AO6" s="137">
        <f t="shared" si="10"/>
        <v>88.541666666666657</v>
      </c>
      <c r="AP6" s="139" t="str">
        <f t="shared" si="11"/>
        <v>0</v>
      </c>
      <c r="AQ6" s="203" t="str">
        <f t="shared" si="12"/>
        <v/>
      </c>
    </row>
    <row r="7" spans="1:43" s="10" customFormat="1" ht="20.100000000000001" customHeight="1">
      <c r="A7" s="235" t="s">
        <v>101</v>
      </c>
      <c r="B7" s="216">
        <v>32</v>
      </c>
      <c r="C7" s="100">
        <v>32</v>
      </c>
      <c r="D7" s="101">
        <v>42</v>
      </c>
      <c r="E7" s="101">
        <v>43</v>
      </c>
      <c r="F7" s="101"/>
      <c r="G7" s="101"/>
      <c r="H7" s="101">
        <v>16</v>
      </c>
      <c r="I7" s="101"/>
      <c r="J7" s="101">
        <v>40</v>
      </c>
      <c r="K7" s="101"/>
      <c r="L7" s="101"/>
      <c r="M7" s="101"/>
      <c r="N7" s="101"/>
      <c r="O7" s="102"/>
      <c r="P7" s="13">
        <f t="shared" si="0"/>
        <v>173</v>
      </c>
      <c r="Q7" s="11">
        <f t="shared" si="1"/>
        <v>5</v>
      </c>
      <c r="R7" s="62">
        <f t="shared" si="2"/>
        <v>34.6</v>
      </c>
      <c r="S7" s="137">
        <f t="shared" si="3"/>
        <v>108.125</v>
      </c>
      <c r="T7" s="216">
        <v>32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173</v>
      </c>
      <c r="AM7" s="62">
        <f t="shared" si="8"/>
        <v>5</v>
      </c>
      <c r="AN7" s="62">
        <f t="shared" si="9"/>
        <v>34.6</v>
      </c>
      <c r="AO7" s="137">
        <f t="shared" si="10"/>
        <v>108.125</v>
      </c>
      <c r="AP7" s="139">
        <f t="shared" si="11"/>
        <v>108.125</v>
      </c>
      <c r="AQ7" s="203" t="str">
        <f t="shared" si="12"/>
        <v/>
      </c>
    </row>
    <row r="8" spans="1:43" s="10" customFormat="1" ht="20.100000000000001" customHeight="1">
      <c r="A8" s="235" t="s">
        <v>307</v>
      </c>
      <c r="B8" s="216">
        <v>18</v>
      </c>
      <c r="C8" s="100">
        <v>17</v>
      </c>
      <c r="D8" s="101">
        <v>12</v>
      </c>
      <c r="E8" s="101">
        <v>36</v>
      </c>
      <c r="F8" s="445">
        <v>24</v>
      </c>
      <c r="G8" s="101">
        <v>22</v>
      </c>
      <c r="H8" s="101">
        <v>21</v>
      </c>
      <c r="I8" s="101"/>
      <c r="J8" s="206">
        <v>18</v>
      </c>
      <c r="K8" s="101"/>
      <c r="L8" s="206"/>
      <c r="M8" s="101"/>
      <c r="N8" s="101"/>
      <c r="O8" s="102"/>
      <c r="P8" s="13">
        <f t="shared" si="0"/>
        <v>150</v>
      </c>
      <c r="Q8" s="11">
        <f t="shared" si="1"/>
        <v>7</v>
      </c>
      <c r="R8" s="62">
        <f t="shared" si="2"/>
        <v>21.428571428571427</v>
      </c>
      <c r="S8" s="137">
        <f t="shared" si="3"/>
        <v>119.04761904761905</v>
      </c>
      <c r="T8" s="216">
        <v>18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150</v>
      </c>
      <c r="AM8" s="62">
        <f t="shared" si="8"/>
        <v>7</v>
      </c>
      <c r="AN8" s="62">
        <f t="shared" si="9"/>
        <v>21.428571428571427</v>
      </c>
      <c r="AO8" s="137">
        <f t="shared" si="10"/>
        <v>119.04761904761905</v>
      </c>
      <c r="AP8" s="139">
        <f t="shared" si="11"/>
        <v>119.04761904761905</v>
      </c>
      <c r="AQ8" s="203" t="str">
        <f t="shared" si="12"/>
        <v/>
      </c>
    </row>
    <row r="9" spans="1:43" s="10" customFormat="1" ht="20.100000000000001" customHeight="1">
      <c r="A9" s="235" t="s">
        <v>308</v>
      </c>
      <c r="B9" s="216">
        <v>15</v>
      </c>
      <c r="C9" s="100">
        <v>18</v>
      </c>
      <c r="D9" s="101">
        <v>12</v>
      </c>
      <c r="E9" s="101"/>
      <c r="F9" s="101"/>
      <c r="G9" s="101">
        <v>7</v>
      </c>
      <c r="H9" s="101"/>
      <c r="I9" s="101">
        <v>17</v>
      </c>
      <c r="J9" s="101">
        <v>14</v>
      </c>
      <c r="K9" s="101"/>
      <c r="L9" s="101"/>
      <c r="M9" s="101"/>
      <c r="N9" s="101"/>
      <c r="O9" s="102"/>
      <c r="P9" s="13">
        <f t="shared" si="0"/>
        <v>68</v>
      </c>
      <c r="Q9" s="11">
        <f t="shared" si="1"/>
        <v>5</v>
      </c>
      <c r="R9" s="62">
        <f t="shared" si="2"/>
        <v>13.6</v>
      </c>
      <c r="S9" s="137">
        <f t="shared" si="3"/>
        <v>90.666666666666657</v>
      </c>
      <c r="T9" s="216">
        <v>15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68</v>
      </c>
      <c r="AM9" s="62">
        <f t="shared" si="8"/>
        <v>5</v>
      </c>
      <c r="AN9" s="62">
        <f t="shared" si="9"/>
        <v>13.6</v>
      </c>
      <c r="AO9" s="137">
        <f t="shared" si="10"/>
        <v>90.666666666666657</v>
      </c>
      <c r="AP9" s="139">
        <f t="shared" si="11"/>
        <v>90.666666666666657</v>
      </c>
      <c r="AQ9" s="203" t="str">
        <f t="shared" si="12"/>
        <v/>
      </c>
    </row>
    <row r="10" spans="1:43" s="10" customFormat="1" ht="20.100000000000001" customHeight="1">
      <c r="A10" s="235" t="s">
        <v>102</v>
      </c>
      <c r="B10" s="216">
        <v>22</v>
      </c>
      <c r="C10" s="100"/>
      <c r="D10" s="101"/>
      <c r="E10" s="101"/>
      <c r="F10" s="101"/>
      <c r="G10" s="101"/>
      <c r="H10" s="101"/>
      <c r="I10" s="101"/>
      <c r="J10" s="101"/>
      <c r="K10" s="101"/>
      <c r="L10" s="206"/>
      <c r="M10" s="101"/>
      <c r="N10" s="101"/>
      <c r="O10" s="102"/>
      <c r="P10" s="13">
        <f t="shared" si="0"/>
        <v>0</v>
      </c>
      <c r="Q10" s="11">
        <f t="shared" si="1"/>
        <v>0</v>
      </c>
      <c r="R10" s="62" t="str">
        <f t="shared" si="2"/>
        <v xml:space="preserve"> </v>
      </c>
      <c r="S10" s="137" t="str">
        <f t="shared" si="3"/>
        <v xml:space="preserve"> </v>
      </c>
      <c r="T10" s="216">
        <v>22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0</v>
      </c>
      <c r="AM10" s="62">
        <f t="shared" si="8"/>
        <v>0</v>
      </c>
      <c r="AN10" s="62" t="str">
        <f t="shared" si="9"/>
        <v xml:space="preserve"> </v>
      </c>
      <c r="AO10" s="137" t="str">
        <f t="shared" si="10"/>
        <v xml:space="preserve"> </v>
      </c>
      <c r="AP10" s="139" t="str">
        <f t="shared" si="11"/>
        <v>0</v>
      </c>
      <c r="AQ10" s="203" t="str">
        <f t="shared" si="12"/>
        <v/>
      </c>
    </row>
    <row r="11" spans="1:43" s="10" customFormat="1" ht="20.100000000000001" customHeight="1">
      <c r="A11" s="235" t="s">
        <v>103</v>
      </c>
      <c r="B11" s="216">
        <v>19</v>
      </c>
      <c r="C11" s="100"/>
      <c r="D11" s="101"/>
      <c r="E11" s="101">
        <v>13</v>
      </c>
      <c r="F11" s="101"/>
      <c r="G11" s="101">
        <v>9</v>
      </c>
      <c r="H11" s="101"/>
      <c r="I11" s="101"/>
      <c r="J11" s="101"/>
      <c r="K11" s="101"/>
      <c r="L11" s="101"/>
      <c r="M11" s="101"/>
      <c r="N11" s="101"/>
      <c r="O11" s="102"/>
      <c r="P11" s="13">
        <f t="shared" si="0"/>
        <v>22</v>
      </c>
      <c r="Q11" s="11">
        <f t="shared" si="1"/>
        <v>2</v>
      </c>
      <c r="R11" s="62">
        <f t="shared" si="2"/>
        <v>11</v>
      </c>
      <c r="S11" s="137">
        <f t="shared" si="3"/>
        <v>57.894736842105267</v>
      </c>
      <c r="T11" s="216">
        <v>19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22</v>
      </c>
      <c r="AM11" s="62">
        <f t="shared" si="8"/>
        <v>2</v>
      </c>
      <c r="AN11" s="62">
        <f t="shared" si="9"/>
        <v>11</v>
      </c>
      <c r="AO11" s="137">
        <f t="shared" si="10"/>
        <v>57.894736842105267</v>
      </c>
      <c r="AP11" s="139" t="str">
        <f t="shared" si="11"/>
        <v>0</v>
      </c>
      <c r="AQ11" s="203" t="str">
        <f t="shared" si="12"/>
        <v/>
      </c>
    </row>
    <row r="12" spans="1:43" s="10" customFormat="1" ht="20.100000000000001" customHeight="1">
      <c r="A12" s="235" t="s">
        <v>104</v>
      </c>
      <c r="B12" s="216">
        <v>24</v>
      </c>
      <c r="C12" s="100">
        <v>27</v>
      </c>
      <c r="D12" s="101">
        <v>30</v>
      </c>
      <c r="E12" s="445">
        <v>26</v>
      </c>
      <c r="F12" s="445">
        <v>23</v>
      </c>
      <c r="G12" s="101">
        <v>21</v>
      </c>
      <c r="H12" s="101">
        <v>21</v>
      </c>
      <c r="I12" s="101">
        <v>18</v>
      </c>
      <c r="J12" s="101">
        <v>34</v>
      </c>
      <c r="K12" s="101"/>
      <c r="L12" s="101"/>
      <c r="M12" s="101"/>
      <c r="N12" s="101"/>
      <c r="O12" s="102"/>
      <c r="P12" s="13">
        <f t="shared" si="0"/>
        <v>200</v>
      </c>
      <c r="Q12" s="11">
        <f t="shared" si="1"/>
        <v>8</v>
      </c>
      <c r="R12" s="62">
        <f t="shared" si="2"/>
        <v>25</v>
      </c>
      <c r="S12" s="137">
        <f t="shared" si="3"/>
        <v>104.16666666666667</v>
      </c>
      <c r="T12" s="216">
        <v>24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200</v>
      </c>
      <c r="AM12" s="62">
        <f t="shared" si="8"/>
        <v>8</v>
      </c>
      <c r="AN12" s="62">
        <f t="shared" si="9"/>
        <v>25</v>
      </c>
      <c r="AO12" s="137">
        <f t="shared" si="10"/>
        <v>104.16666666666667</v>
      </c>
      <c r="AP12" s="139">
        <f t="shared" si="11"/>
        <v>104.16666666666667</v>
      </c>
      <c r="AQ12" s="203" t="str">
        <f t="shared" si="12"/>
        <v/>
      </c>
    </row>
    <row r="13" spans="1:43" s="10" customFormat="1" ht="20.100000000000001" customHeight="1">
      <c r="A13" s="245" t="s">
        <v>350</v>
      </c>
      <c r="B13" s="216">
        <v>15</v>
      </c>
      <c r="C13" s="100"/>
      <c r="D13" s="101"/>
      <c r="E13" s="101">
        <v>7</v>
      </c>
      <c r="F13" s="101"/>
      <c r="G13" s="101">
        <v>7</v>
      </c>
      <c r="H13" s="101"/>
      <c r="I13" s="101">
        <v>13</v>
      </c>
      <c r="J13" s="101"/>
      <c r="K13" s="101"/>
      <c r="L13" s="206"/>
      <c r="M13" s="101"/>
      <c r="N13" s="101"/>
      <c r="O13" s="102"/>
      <c r="P13" s="13">
        <f t="shared" si="0"/>
        <v>27</v>
      </c>
      <c r="Q13" s="11">
        <f t="shared" si="1"/>
        <v>3</v>
      </c>
      <c r="R13" s="62">
        <f t="shared" si="2"/>
        <v>9</v>
      </c>
      <c r="S13" s="137">
        <f t="shared" si="3"/>
        <v>60</v>
      </c>
      <c r="T13" s="216">
        <v>15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27</v>
      </c>
      <c r="AM13" s="62">
        <f t="shared" si="8"/>
        <v>3</v>
      </c>
      <c r="AN13" s="62">
        <f t="shared" si="9"/>
        <v>9</v>
      </c>
      <c r="AO13" s="137">
        <f t="shared" si="10"/>
        <v>60</v>
      </c>
      <c r="AP13" s="139" t="str">
        <f t="shared" si="11"/>
        <v>0</v>
      </c>
      <c r="AQ13" s="203" t="str">
        <f t="shared" si="12"/>
        <v/>
      </c>
    </row>
    <row r="14" spans="1:43" s="10" customFormat="1" ht="20.100000000000001" customHeight="1">
      <c r="A14" s="235"/>
      <c r="B14" s="216"/>
      <c r="C14" s="100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  <c r="P14" s="13">
        <f t="shared" si="0"/>
        <v>0</v>
      </c>
      <c r="Q14" s="11">
        <f t="shared" si="1"/>
        <v>0</v>
      </c>
      <c r="R14" s="62" t="str">
        <f t="shared" si="2"/>
        <v xml:space="preserve"> </v>
      </c>
      <c r="S14" s="137">
        <v>0</v>
      </c>
      <c r="T14" s="216">
        <v>0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0</v>
      </c>
      <c r="AM14" s="62">
        <f t="shared" si="8"/>
        <v>0</v>
      </c>
      <c r="AN14" s="62" t="str">
        <f t="shared" si="9"/>
        <v xml:space="preserve"> </v>
      </c>
      <c r="AO14" s="137" t="str">
        <f t="shared" si="10"/>
        <v xml:space="preserve"> </v>
      </c>
      <c r="AP14" s="139" t="str">
        <f t="shared" si="11"/>
        <v>0</v>
      </c>
      <c r="AQ14" s="213" t="str">
        <f t="shared" si="12"/>
        <v/>
      </c>
    </row>
    <row r="15" spans="1:43" s="10" customFormat="1" ht="20.100000000000001" customHeight="1">
      <c r="A15" s="235"/>
      <c r="B15" s="216">
        <v>0</v>
      </c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>
        <v>0</v>
      </c>
      <c r="T15" s="216">
        <v>0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3" s="10" customFormat="1" ht="20.100000000000001" customHeight="1">
      <c r="A16" s="235"/>
      <c r="B16" s="216">
        <v>0</v>
      </c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>
        <v>0</v>
      </c>
      <c r="T16" s="216">
        <v>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>
        <v>0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25" customFormat="1" ht="20.100000000000001" customHeight="1" thickBot="1">
      <c r="A19" s="80" t="str">
        <f>"TOTAAL SPELERS "&amp;COUNTA(A4:A18)</f>
        <v>TOTAAL SPELERS 10</v>
      </c>
      <c r="B19" s="109">
        <f t="shared" ref="B19:N19" si="13">SUM(B4:B18)</f>
        <v>276</v>
      </c>
      <c r="C19" s="21">
        <f t="shared" si="13"/>
        <v>203</v>
      </c>
      <c r="D19" s="19">
        <f t="shared" si="13"/>
        <v>185</v>
      </c>
      <c r="E19" s="19">
        <f>SUM(E4:E18)-E12</f>
        <v>243</v>
      </c>
      <c r="F19" s="19">
        <f>SUM(F4:F18)+E12</f>
        <v>213</v>
      </c>
      <c r="G19" s="19">
        <f t="shared" si="13"/>
        <v>82</v>
      </c>
      <c r="H19" s="19">
        <f t="shared" si="13"/>
        <v>229</v>
      </c>
      <c r="I19" s="19">
        <f t="shared" si="13"/>
        <v>134</v>
      </c>
      <c r="J19" s="19">
        <f>SUM(J4:J18)</f>
        <v>198</v>
      </c>
      <c r="K19" s="19">
        <f t="shared" si="13"/>
        <v>0</v>
      </c>
      <c r="L19" s="19">
        <f>SUM(L4:L18)</f>
        <v>0</v>
      </c>
      <c r="M19" s="19">
        <f t="shared" si="13"/>
        <v>0</v>
      </c>
      <c r="N19" s="19">
        <f t="shared" si="13"/>
        <v>0</v>
      </c>
      <c r="O19" s="19">
        <f>SUM(O4:O18)</f>
        <v>0</v>
      </c>
      <c r="P19" s="19">
        <f>SUM(P4:P18)</f>
        <v>1487</v>
      </c>
      <c r="Q19" s="19">
        <f>SUM(Q4:Q18)</f>
        <v>48</v>
      </c>
      <c r="R19" s="19">
        <f>P19/Q19</f>
        <v>30.979166666666668</v>
      </c>
      <c r="S19" s="22"/>
      <c r="T19" s="108">
        <f>SUM(T4:T18)</f>
        <v>276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1487</v>
      </c>
      <c r="AM19" s="18">
        <f>SUM(AM4:AM18)</f>
        <v>48</v>
      </c>
      <c r="AN19" s="18">
        <f>AL19/AM19</f>
        <v>30.979166666666668</v>
      </c>
      <c r="AO19" s="20"/>
      <c r="AP19" s="10"/>
      <c r="AQ19" s="204"/>
    </row>
  </sheetData>
  <sheetProtection algorithmName="SHA-512" hashValue="HBRghFv0N4tXVjmNCJC7X4VZKb1uT9PNkdlJKCMDFv7N9fuw8OhWu2xSeiqqBTvM6Gl90q8hUCTHNxIFlIxnJw==" saltValue="vwH48+LSGqBZ/Zue81YTcg==" spinCount="100000" sheet="1" objects="1" scenarios="1"/>
  <sortState xmlns:xlrd2="http://schemas.microsoft.com/office/spreadsheetml/2017/richdata2" ref="A5:B14">
    <sortCondition ref="A5:A14"/>
  </sortState>
  <mergeCells count="4">
    <mergeCell ref="A1:AJ1"/>
    <mergeCell ref="AL1:AO1"/>
    <mergeCell ref="A2:A3"/>
    <mergeCell ref="AQ2:AQ3"/>
  </mergeCells>
  <conditionalFormatting sqref="A4:A19">
    <cfRule type="cellIs" dxfId="81" priority="3" operator="equal">
      <formula>0</formula>
    </cfRule>
  </conditionalFormatting>
  <conditionalFormatting sqref="A19">
    <cfRule type="containsErrors" dxfId="80" priority="4">
      <formula>ISERROR(A19)</formula>
    </cfRule>
  </conditionalFormatting>
  <conditionalFormatting sqref="B4:B19">
    <cfRule type="cellIs" dxfId="79" priority="11" operator="equal">
      <formula>0</formula>
    </cfRule>
  </conditionalFormatting>
  <conditionalFormatting sqref="C19:S19 U19:AO19">
    <cfRule type="containsErrors" dxfId="78" priority="30">
      <formula>ISERROR(C19)</formula>
    </cfRule>
  </conditionalFormatting>
  <conditionalFormatting sqref="P4:S18 C19:S19">
    <cfRule type="cellIs" dxfId="77" priority="21" operator="equal">
      <formula>0</formula>
    </cfRule>
  </conditionalFormatting>
  <conditionalFormatting sqref="T4:T19">
    <cfRule type="cellIs" dxfId="76" priority="5" operator="equal">
      <formula>0</formula>
    </cfRule>
  </conditionalFormatting>
  <conditionalFormatting sqref="AH4:AO18 U19:AO19">
    <cfRule type="cellIs" dxfId="75" priority="22" operator="equal">
      <formula>0</formula>
    </cfRule>
  </conditionalFormatting>
  <conditionalFormatting sqref="AO1">
    <cfRule type="expression" dxfId="74" priority="7">
      <formula>$AQ$1=26</formula>
    </cfRule>
  </conditionalFormatting>
  <conditionalFormatting sqref="AQ1">
    <cfRule type="expression" dxfId="73" priority="2">
      <formula>$AQ$1=" "</formula>
    </cfRule>
  </conditionalFormatting>
  <conditionalFormatting sqref="AQ2:AQ19">
    <cfRule type="expression" dxfId="7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2">
    <pageSetUpPr fitToPage="1"/>
  </sheetPr>
  <dimension ref="A1:AQ24"/>
  <sheetViews>
    <sheetView showGridLines="0" showRowColHeaders="0" zoomScale="80" zoomScaleNormal="80" workbookViewId="0">
      <selection activeCell="H24" sqref="H24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5" width="4.5546875" customWidth="1"/>
    <col min="36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28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106</v>
      </c>
      <c r="B4" s="215">
        <v>27</v>
      </c>
      <c r="C4" s="97"/>
      <c r="D4" s="98"/>
      <c r="E4" s="98"/>
      <c r="F4" s="98">
        <v>32</v>
      </c>
      <c r="G4" s="98"/>
      <c r="H4" s="98">
        <v>25</v>
      </c>
      <c r="I4" s="98"/>
      <c r="J4" s="98">
        <v>34</v>
      </c>
      <c r="K4" s="98"/>
      <c r="L4" s="98"/>
      <c r="M4" s="98"/>
      <c r="N4" s="98"/>
      <c r="O4" s="99"/>
      <c r="P4" s="9">
        <f>SUM(C4:O4)</f>
        <v>91</v>
      </c>
      <c r="Q4" s="8">
        <f>COUNTIF(C4:O4,"&gt;0")</f>
        <v>3</v>
      </c>
      <c r="R4" s="74">
        <f>IF(P4=0," ",P4/Q4)</f>
        <v>30.333333333333332</v>
      </c>
      <c r="S4" s="136">
        <f>IF(P4=0," ",P4/(Q4*B4)*100)</f>
        <v>112.34567901234568</v>
      </c>
      <c r="T4" s="215">
        <v>27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91</v>
      </c>
      <c r="AM4" s="74">
        <f>Q4+AI4</f>
        <v>3</v>
      </c>
      <c r="AN4" s="74">
        <f>IF(AL4=0," ",AL4/AM4)</f>
        <v>30.333333333333332</v>
      </c>
      <c r="AO4" s="136">
        <f>IF(AL4=0," ",AL4/(AM4*T4)*100)</f>
        <v>112.34567901234568</v>
      </c>
      <c r="AP4" s="139" t="str">
        <f>IF($AM4&gt;=$AP$1,$AL4/($AM4*$T4)*100,"0")</f>
        <v>0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107</v>
      </c>
      <c r="B5" s="216">
        <v>25</v>
      </c>
      <c r="C5" s="100"/>
      <c r="D5" s="101">
        <v>25</v>
      </c>
      <c r="E5" s="101"/>
      <c r="F5" s="101"/>
      <c r="G5" s="101">
        <v>21</v>
      </c>
      <c r="H5" s="101"/>
      <c r="I5" s="101">
        <v>36</v>
      </c>
      <c r="J5" s="101"/>
      <c r="K5" s="101"/>
      <c r="L5" s="101"/>
      <c r="M5" s="101"/>
      <c r="N5" s="101"/>
      <c r="O5" s="102"/>
      <c r="P5" s="13">
        <f t="shared" ref="P5:P18" si="0">SUM(C5:O5)</f>
        <v>82</v>
      </c>
      <c r="Q5" s="11">
        <f t="shared" ref="Q5:Q18" si="1">COUNTIF(C5:O5,"&gt;0")</f>
        <v>3</v>
      </c>
      <c r="R5" s="62">
        <f t="shared" ref="R5:R18" si="2">IF(P5=0," ",P5/Q5)</f>
        <v>27.333333333333332</v>
      </c>
      <c r="S5" s="137">
        <f t="shared" ref="S5:S18" si="3">IF(P5=0," ",P5/(Q5*B5)*100)</f>
        <v>109.33333333333333</v>
      </c>
      <c r="T5" s="216">
        <v>25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82</v>
      </c>
      <c r="AM5" s="62">
        <f t="shared" ref="AM5:AM18" si="8">Q5+AI5</f>
        <v>3</v>
      </c>
      <c r="AN5" s="62">
        <f t="shared" ref="AN5:AN18" si="9">IF(AL5=0," ",AL5/AM5)</f>
        <v>27.333333333333332</v>
      </c>
      <c r="AO5" s="137">
        <f t="shared" ref="AO5:AO18" si="10">IF(AL5=0," ",AL5/(AM5*T5)*100)</f>
        <v>109.33333333333333</v>
      </c>
      <c r="AP5" s="139" t="str">
        <f t="shared" ref="AP5:AP18" si="11">IF($AM5&gt;=$AP$1,$AL5/($AM5*$T5)*100,"0")</f>
        <v>0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6" t="s">
        <v>108</v>
      </c>
      <c r="B6" s="216">
        <v>62</v>
      </c>
      <c r="C6" s="100">
        <v>37</v>
      </c>
      <c r="D6" s="101"/>
      <c r="E6" s="101">
        <v>25</v>
      </c>
      <c r="F6" s="101"/>
      <c r="G6" s="101"/>
      <c r="H6" s="101">
        <v>48</v>
      </c>
      <c r="I6" s="101"/>
      <c r="J6" s="101"/>
      <c r="K6" s="101"/>
      <c r="L6" s="101"/>
      <c r="M6" s="101"/>
      <c r="N6" s="101"/>
      <c r="O6" s="102"/>
      <c r="P6" s="13">
        <f t="shared" si="0"/>
        <v>110</v>
      </c>
      <c r="Q6" s="11">
        <f t="shared" si="1"/>
        <v>3</v>
      </c>
      <c r="R6" s="62">
        <f t="shared" si="2"/>
        <v>36.666666666666664</v>
      </c>
      <c r="S6" s="137">
        <f t="shared" si="3"/>
        <v>59.13978494623656</v>
      </c>
      <c r="T6" s="216">
        <v>62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110</v>
      </c>
      <c r="AM6" s="62">
        <f t="shared" si="8"/>
        <v>3</v>
      </c>
      <c r="AN6" s="62">
        <f t="shared" si="9"/>
        <v>36.666666666666664</v>
      </c>
      <c r="AO6" s="137">
        <f t="shared" si="10"/>
        <v>59.13978494623656</v>
      </c>
      <c r="AP6" s="139" t="str">
        <f t="shared" si="11"/>
        <v>0</v>
      </c>
      <c r="AQ6" s="203" t="str">
        <f t="shared" si="12"/>
        <v/>
      </c>
    </row>
    <row r="7" spans="1:43" s="10" customFormat="1" ht="20.100000000000001" customHeight="1">
      <c r="A7" s="235" t="s">
        <v>109</v>
      </c>
      <c r="B7" s="216">
        <v>33</v>
      </c>
      <c r="C7" s="100">
        <v>30</v>
      </c>
      <c r="D7" s="101"/>
      <c r="E7" s="101"/>
      <c r="F7" s="101">
        <v>18</v>
      </c>
      <c r="G7" s="101">
        <v>28</v>
      </c>
      <c r="H7" s="101">
        <v>26</v>
      </c>
      <c r="I7" s="101"/>
      <c r="J7" s="101">
        <v>22</v>
      </c>
      <c r="K7" s="101"/>
      <c r="L7" s="101"/>
      <c r="M7" s="101"/>
      <c r="N7" s="101"/>
      <c r="O7" s="102"/>
      <c r="P7" s="13">
        <f t="shared" si="0"/>
        <v>124</v>
      </c>
      <c r="Q7" s="11">
        <f t="shared" si="1"/>
        <v>5</v>
      </c>
      <c r="R7" s="62">
        <f t="shared" si="2"/>
        <v>24.8</v>
      </c>
      <c r="S7" s="137">
        <f t="shared" si="3"/>
        <v>75.151515151515142</v>
      </c>
      <c r="T7" s="216">
        <v>33</v>
      </c>
      <c r="U7" s="100"/>
      <c r="V7" s="101"/>
      <c r="W7" s="206"/>
      <c r="X7" s="206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124</v>
      </c>
      <c r="AM7" s="62">
        <f t="shared" si="8"/>
        <v>5</v>
      </c>
      <c r="AN7" s="62">
        <f t="shared" si="9"/>
        <v>24.8</v>
      </c>
      <c r="AO7" s="137">
        <f t="shared" si="10"/>
        <v>75.151515151515142</v>
      </c>
      <c r="AP7" s="139">
        <f t="shared" si="11"/>
        <v>75.151515151515142</v>
      </c>
      <c r="AQ7" s="203" t="str">
        <f t="shared" si="12"/>
        <v/>
      </c>
    </row>
    <row r="8" spans="1:43" s="10" customFormat="1" ht="20.100000000000001" customHeight="1">
      <c r="A8" s="235" t="s">
        <v>110</v>
      </c>
      <c r="B8" s="216">
        <v>15</v>
      </c>
      <c r="C8" s="100"/>
      <c r="D8" s="101"/>
      <c r="E8" s="101"/>
      <c r="F8" s="101"/>
      <c r="G8" s="101"/>
      <c r="H8" s="101"/>
      <c r="I8" s="101"/>
      <c r="J8" s="101">
        <v>17</v>
      </c>
      <c r="K8" s="101"/>
      <c r="L8" s="101"/>
      <c r="M8" s="101"/>
      <c r="N8" s="101"/>
      <c r="O8" s="102"/>
      <c r="P8" s="13">
        <f t="shared" si="0"/>
        <v>17</v>
      </c>
      <c r="Q8" s="11">
        <f t="shared" si="1"/>
        <v>1</v>
      </c>
      <c r="R8" s="62">
        <f t="shared" si="2"/>
        <v>17</v>
      </c>
      <c r="S8" s="137">
        <f t="shared" si="3"/>
        <v>113.33333333333333</v>
      </c>
      <c r="T8" s="216">
        <v>15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17</v>
      </c>
      <c r="AM8" s="62">
        <f t="shared" si="8"/>
        <v>1</v>
      </c>
      <c r="AN8" s="62">
        <f t="shared" si="9"/>
        <v>17</v>
      </c>
      <c r="AO8" s="137">
        <f t="shared" si="10"/>
        <v>113.33333333333333</v>
      </c>
      <c r="AP8" s="139" t="str">
        <f t="shared" si="11"/>
        <v>0</v>
      </c>
      <c r="AQ8" s="203" t="str">
        <f t="shared" si="12"/>
        <v/>
      </c>
    </row>
    <row r="9" spans="1:43" s="10" customFormat="1" ht="20.100000000000001" customHeight="1">
      <c r="A9" s="235" t="s">
        <v>111</v>
      </c>
      <c r="B9" s="216">
        <v>18</v>
      </c>
      <c r="C9" s="100">
        <v>12</v>
      </c>
      <c r="D9" s="101"/>
      <c r="E9" s="101">
        <v>18</v>
      </c>
      <c r="F9" s="101"/>
      <c r="G9" s="101">
        <v>28</v>
      </c>
      <c r="H9" s="101"/>
      <c r="I9" s="101"/>
      <c r="J9" s="101">
        <v>20</v>
      </c>
      <c r="K9" s="101"/>
      <c r="L9" s="101"/>
      <c r="M9" s="101"/>
      <c r="N9" s="101"/>
      <c r="O9" s="102"/>
      <c r="P9" s="13">
        <f t="shared" si="0"/>
        <v>78</v>
      </c>
      <c r="Q9" s="11">
        <f t="shared" si="1"/>
        <v>4</v>
      </c>
      <c r="R9" s="62">
        <f t="shared" si="2"/>
        <v>19.5</v>
      </c>
      <c r="S9" s="137">
        <f t="shared" si="3"/>
        <v>108.33333333333333</v>
      </c>
      <c r="T9" s="216">
        <v>18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78</v>
      </c>
      <c r="AM9" s="62">
        <f t="shared" si="8"/>
        <v>4</v>
      </c>
      <c r="AN9" s="62">
        <f t="shared" si="9"/>
        <v>19.5</v>
      </c>
      <c r="AO9" s="137">
        <f t="shared" si="10"/>
        <v>108.33333333333333</v>
      </c>
      <c r="AP9" s="139">
        <f t="shared" si="11"/>
        <v>108.33333333333333</v>
      </c>
      <c r="AQ9" s="203" t="str">
        <f t="shared" si="12"/>
        <v/>
      </c>
    </row>
    <row r="10" spans="1:43" s="10" customFormat="1" ht="20.100000000000001" customHeight="1">
      <c r="A10" s="235" t="s">
        <v>112</v>
      </c>
      <c r="B10" s="216">
        <v>25</v>
      </c>
      <c r="C10" s="100">
        <v>22</v>
      </c>
      <c r="D10" s="101"/>
      <c r="E10" s="101">
        <v>28</v>
      </c>
      <c r="F10" s="101">
        <v>24</v>
      </c>
      <c r="G10" s="101"/>
      <c r="H10" s="101">
        <v>16</v>
      </c>
      <c r="I10" s="101"/>
      <c r="J10" s="101"/>
      <c r="K10" s="101"/>
      <c r="L10" s="101"/>
      <c r="M10" s="101"/>
      <c r="N10" s="101"/>
      <c r="O10" s="102"/>
      <c r="P10" s="13">
        <f t="shared" si="0"/>
        <v>90</v>
      </c>
      <c r="Q10" s="11">
        <f t="shared" si="1"/>
        <v>4</v>
      </c>
      <c r="R10" s="62">
        <f t="shared" si="2"/>
        <v>22.5</v>
      </c>
      <c r="S10" s="137">
        <f t="shared" si="3"/>
        <v>90</v>
      </c>
      <c r="T10" s="216">
        <v>25</v>
      </c>
      <c r="U10" s="100"/>
      <c r="V10" s="101"/>
      <c r="W10" s="101"/>
      <c r="X10" s="206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90</v>
      </c>
      <c r="AM10" s="62">
        <f t="shared" si="8"/>
        <v>4</v>
      </c>
      <c r="AN10" s="62">
        <f t="shared" si="9"/>
        <v>22.5</v>
      </c>
      <c r="AO10" s="137">
        <f t="shared" si="10"/>
        <v>90</v>
      </c>
      <c r="AP10" s="139">
        <f t="shared" si="11"/>
        <v>90</v>
      </c>
      <c r="AQ10" s="203" t="str">
        <f t="shared" si="12"/>
        <v/>
      </c>
    </row>
    <row r="11" spans="1:43" s="10" customFormat="1" ht="20.100000000000001" customHeight="1">
      <c r="A11" s="235" t="s">
        <v>113</v>
      </c>
      <c r="B11" s="216">
        <v>56</v>
      </c>
      <c r="C11" s="100">
        <v>46</v>
      </c>
      <c r="D11" s="101"/>
      <c r="E11" s="101">
        <v>41</v>
      </c>
      <c r="F11" s="101"/>
      <c r="G11" s="101">
        <v>69</v>
      </c>
      <c r="H11" s="101"/>
      <c r="I11" s="101"/>
      <c r="J11" s="101">
        <v>45</v>
      </c>
      <c r="K11" s="101"/>
      <c r="L11" s="101"/>
      <c r="M11" s="101"/>
      <c r="N11" s="101"/>
      <c r="O11" s="102"/>
      <c r="P11" s="13">
        <f t="shared" si="0"/>
        <v>201</v>
      </c>
      <c r="Q11" s="11">
        <f t="shared" si="1"/>
        <v>4</v>
      </c>
      <c r="R11" s="62">
        <f t="shared" si="2"/>
        <v>50.25</v>
      </c>
      <c r="S11" s="137">
        <f t="shared" si="3"/>
        <v>89.732142857142861</v>
      </c>
      <c r="T11" s="216">
        <v>56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201</v>
      </c>
      <c r="AM11" s="62">
        <f t="shared" si="8"/>
        <v>4</v>
      </c>
      <c r="AN11" s="62">
        <f t="shared" si="9"/>
        <v>50.25</v>
      </c>
      <c r="AO11" s="137">
        <f t="shared" si="10"/>
        <v>89.732142857142861</v>
      </c>
      <c r="AP11" s="139">
        <f t="shared" si="11"/>
        <v>89.732142857142861</v>
      </c>
      <c r="AQ11" s="203" t="str">
        <f t="shared" si="12"/>
        <v/>
      </c>
    </row>
    <row r="12" spans="1:43" s="10" customFormat="1" ht="20.100000000000001" customHeight="1">
      <c r="A12" s="235" t="s">
        <v>114</v>
      </c>
      <c r="B12" s="216">
        <v>30</v>
      </c>
      <c r="C12" s="100"/>
      <c r="D12" s="101">
        <v>13</v>
      </c>
      <c r="E12" s="101"/>
      <c r="F12" s="101">
        <v>29</v>
      </c>
      <c r="G12" s="101"/>
      <c r="H12" s="101">
        <v>18</v>
      </c>
      <c r="I12" s="101">
        <v>7</v>
      </c>
      <c r="J12" s="101"/>
      <c r="K12" s="101"/>
      <c r="L12" s="101"/>
      <c r="M12" s="101"/>
      <c r="N12" s="101"/>
      <c r="O12" s="102"/>
      <c r="P12" s="13">
        <f t="shared" si="0"/>
        <v>67</v>
      </c>
      <c r="Q12" s="11">
        <f t="shared" si="1"/>
        <v>4</v>
      </c>
      <c r="R12" s="62">
        <f t="shared" si="2"/>
        <v>16.75</v>
      </c>
      <c r="S12" s="137">
        <f t="shared" si="3"/>
        <v>55.833333333333336</v>
      </c>
      <c r="T12" s="216">
        <v>30</v>
      </c>
      <c r="U12" s="100"/>
      <c r="V12" s="101"/>
      <c r="W12" s="101"/>
      <c r="X12" s="206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67</v>
      </c>
      <c r="AM12" s="62">
        <f t="shared" si="8"/>
        <v>4</v>
      </c>
      <c r="AN12" s="62">
        <f t="shared" si="9"/>
        <v>16.75</v>
      </c>
      <c r="AO12" s="137">
        <f t="shared" si="10"/>
        <v>55.833333333333336</v>
      </c>
      <c r="AP12" s="139">
        <f t="shared" si="11"/>
        <v>55.833333333333336</v>
      </c>
      <c r="AQ12" s="203" t="str">
        <f t="shared" si="12"/>
        <v/>
      </c>
    </row>
    <row r="13" spans="1:43" s="10" customFormat="1" ht="20.100000000000001" customHeight="1">
      <c r="A13" s="235" t="s">
        <v>309</v>
      </c>
      <c r="B13" s="216">
        <v>28</v>
      </c>
      <c r="C13" s="100"/>
      <c r="D13" s="101">
        <v>24</v>
      </c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2"/>
      <c r="P13" s="13">
        <f t="shared" si="0"/>
        <v>24</v>
      </c>
      <c r="Q13" s="11">
        <f t="shared" si="1"/>
        <v>1</v>
      </c>
      <c r="R13" s="62">
        <f t="shared" si="2"/>
        <v>24</v>
      </c>
      <c r="S13" s="137">
        <f t="shared" si="3"/>
        <v>85.714285714285708</v>
      </c>
      <c r="T13" s="216">
        <v>28</v>
      </c>
      <c r="U13" s="100"/>
      <c r="V13" s="101"/>
      <c r="W13" s="101"/>
      <c r="X13" s="206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24</v>
      </c>
      <c r="AM13" s="62">
        <f t="shared" si="8"/>
        <v>1</v>
      </c>
      <c r="AN13" s="62">
        <f t="shared" si="9"/>
        <v>24</v>
      </c>
      <c r="AO13" s="137">
        <f t="shared" si="10"/>
        <v>85.714285714285708</v>
      </c>
      <c r="AP13" s="139" t="str">
        <f t="shared" si="11"/>
        <v>0</v>
      </c>
      <c r="AQ13" s="203" t="str">
        <f t="shared" si="12"/>
        <v/>
      </c>
    </row>
    <row r="14" spans="1:43" s="10" customFormat="1" ht="20.100000000000001" customHeight="1">
      <c r="A14" s="235" t="s">
        <v>115</v>
      </c>
      <c r="B14" s="216">
        <v>31</v>
      </c>
      <c r="C14" s="100"/>
      <c r="D14" s="101">
        <v>16</v>
      </c>
      <c r="E14" s="101">
        <v>34</v>
      </c>
      <c r="F14" s="101"/>
      <c r="G14" s="101">
        <v>17</v>
      </c>
      <c r="H14" s="101"/>
      <c r="I14" s="101">
        <v>32</v>
      </c>
      <c r="J14" s="101"/>
      <c r="K14" s="101"/>
      <c r="L14" s="101"/>
      <c r="M14" s="101"/>
      <c r="N14" s="101"/>
      <c r="O14" s="102"/>
      <c r="P14" s="13">
        <f t="shared" si="0"/>
        <v>99</v>
      </c>
      <c r="Q14" s="11">
        <f t="shared" si="1"/>
        <v>4</v>
      </c>
      <c r="R14" s="62">
        <f t="shared" si="2"/>
        <v>24.75</v>
      </c>
      <c r="S14" s="137">
        <f t="shared" si="3"/>
        <v>79.838709677419345</v>
      </c>
      <c r="T14" s="216">
        <v>31</v>
      </c>
      <c r="U14" s="100"/>
      <c r="V14" s="101"/>
      <c r="W14" s="101"/>
      <c r="X14" s="206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99</v>
      </c>
      <c r="AM14" s="62">
        <f t="shared" si="8"/>
        <v>4</v>
      </c>
      <c r="AN14" s="62">
        <f t="shared" si="9"/>
        <v>24.75</v>
      </c>
      <c r="AO14" s="137">
        <f t="shared" si="10"/>
        <v>79.838709677419345</v>
      </c>
      <c r="AP14" s="139">
        <f t="shared" si="11"/>
        <v>79.838709677419345</v>
      </c>
      <c r="AQ14" s="203" t="str">
        <f t="shared" si="12"/>
        <v/>
      </c>
    </row>
    <row r="15" spans="1:43" s="10" customFormat="1" ht="20.100000000000001" customHeight="1">
      <c r="A15" s="235" t="s">
        <v>116</v>
      </c>
      <c r="B15" s="216">
        <v>17</v>
      </c>
      <c r="C15" s="100"/>
      <c r="D15" s="101">
        <v>11</v>
      </c>
      <c r="E15" s="101"/>
      <c r="F15" s="101">
        <v>10</v>
      </c>
      <c r="G15" s="101"/>
      <c r="H15" s="101"/>
      <c r="I15" s="101">
        <v>27</v>
      </c>
      <c r="J15" s="101"/>
      <c r="K15" s="101"/>
      <c r="L15" s="101"/>
      <c r="M15" s="101"/>
      <c r="N15" s="101"/>
      <c r="O15" s="102"/>
      <c r="P15" s="13">
        <f t="shared" si="0"/>
        <v>48</v>
      </c>
      <c r="Q15" s="11">
        <f t="shared" si="1"/>
        <v>3</v>
      </c>
      <c r="R15" s="62">
        <f t="shared" si="2"/>
        <v>16</v>
      </c>
      <c r="S15" s="137">
        <f t="shared" si="3"/>
        <v>94.117647058823522</v>
      </c>
      <c r="T15" s="216">
        <v>17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48</v>
      </c>
      <c r="AM15" s="62">
        <f t="shared" si="8"/>
        <v>3</v>
      </c>
      <c r="AN15" s="62">
        <f t="shared" si="9"/>
        <v>16</v>
      </c>
      <c r="AO15" s="137">
        <f t="shared" si="10"/>
        <v>94.117647058823522</v>
      </c>
      <c r="AP15" s="139" t="str">
        <f t="shared" si="11"/>
        <v>0</v>
      </c>
      <c r="AQ15" s="203" t="str">
        <f t="shared" si="12"/>
        <v/>
      </c>
    </row>
    <row r="16" spans="1:43" s="10" customFormat="1" ht="20.100000000000001" customHeight="1">
      <c r="A16" s="235" t="s">
        <v>117</v>
      </c>
      <c r="B16" s="216">
        <v>40</v>
      </c>
      <c r="C16" s="100">
        <v>33</v>
      </c>
      <c r="D16" s="101"/>
      <c r="E16" s="101">
        <v>48</v>
      </c>
      <c r="F16" s="101"/>
      <c r="G16" s="101"/>
      <c r="H16" s="101">
        <v>49</v>
      </c>
      <c r="I16" s="101">
        <v>32</v>
      </c>
      <c r="J16" s="101">
        <v>27</v>
      </c>
      <c r="K16" s="101"/>
      <c r="L16" s="101"/>
      <c r="M16" s="101"/>
      <c r="N16" s="101"/>
      <c r="O16" s="102"/>
      <c r="P16" s="13">
        <f t="shared" si="0"/>
        <v>189</v>
      </c>
      <c r="Q16" s="11">
        <f t="shared" si="1"/>
        <v>5</v>
      </c>
      <c r="R16" s="62">
        <f t="shared" si="2"/>
        <v>37.799999999999997</v>
      </c>
      <c r="S16" s="137">
        <f t="shared" si="3"/>
        <v>94.5</v>
      </c>
      <c r="T16" s="216">
        <v>40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189</v>
      </c>
      <c r="AM16" s="62">
        <f t="shared" si="8"/>
        <v>5</v>
      </c>
      <c r="AN16" s="62">
        <f t="shared" si="9"/>
        <v>37.799999999999997</v>
      </c>
      <c r="AO16" s="137">
        <f t="shared" si="10"/>
        <v>94.5</v>
      </c>
      <c r="AP16" s="139">
        <f t="shared" si="11"/>
        <v>94.5</v>
      </c>
      <c r="AQ16" s="203" t="str">
        <f t="shared" si="12"/>
        <v/>
      </c>
    </row>
    <row r="17" spans="1:43" s="10" customFormat="1" ht="20.100000000000001" customHeight="1">
      <c r="A17" s="235" t="s">
        <v>118</v>
      </c>
      <c r="B17" s="216">
        <v>48</v>
      </c>
      <c r="C17" s="100"/>
      <c r="D17" s="101">
        <v>12</v>
      </c>
      <c r="E17" s="101"/>
      <c r="F17" s="101">
        <v>48</v>
      </c>
      <c r="G17" s="101">
        <v>50</v>
      </c>
      <c r="H17" s="101"/>
      <c r="I17" s="101">
        <v>22</v>
      </c>
      <c r="J17" s="101"/>
      <c r="K17" s="101"/>
      <c r="L17" s="101"/>
      <c r="M17" s="101"/>
      <c r="N17" s="101"/>
      <c r="O17" s="102"/>
      <c r="P17" s="13">
        <f t="shared" si="0"/>
        <v>132</v>
      </c>
      <c r="Q17" s="11">
        <f t="shared" si="1"/>
        <v>4</v>
      </c>
      <c r="R17" s="62">
        <f t="shared" si="2"/>
        <v>33</v>
      </c>
      <c r="S17" s="137">
        <f t="shared" si="3"/>
        <v>68.75</v>
      </c>
      <c r="T17" s="216">
        <v>48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132</v>
      </c>
      <c r="AM17" s="62">
        <f t="shared" si="8"/>
        <v>4</v>
      </c>
      <c r="AN17" s="62">
        <f t="shared" si="9"/>
        <v>33</v>
      </c>
      <c r="AO17" s="137">
        <f t="shared" si="10"/>
        <v>68.75</v>
      </c>
      <c r="AP17" s="139">
        <f t="shared" si="11"/>
        <v>68.75</v>
      </c>
      <c r="AQ17" s="20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10" customFormat="1" ht="20.100000000000001" customHeight="1" thickBot="1">
      <c r="A19" s="80" t="str">
        <f>"TOTAAL SPELERS "&amp;COUNTA(A4:A18)</f>
        <v>TOTAAL SPELERS 14</v>
      </c>
      <c r="B19" s="109">
        <f t="shared" ref="B19:P19" si="13">SUM(B4:B18)</f>
        <v>455</v>
      </c>
      <c r="C19" s="21">
        <f t="shared" si="13"/>
        <v>180</v>
      </c>
      <c r="D19" s="19">
        <f t="shared" si="13"/>
        <v>101</v>
      </c>
      <c r="E19" s="19">
        <f t="shared" si="13"/>
        <v>194</v>
      </c>
      <c r="F19" s="19">
        <f t="shared" si="13"/>
        <v>161</v>
      </c>
      <c r="G19" s="19">
        <f t="shared" si="13"/>
        <v>213</v>
      </c>
      <c r="H19" s="19">
        <f t="shared" si="13"/>
        <v>182</v>
      </c>
      <c r="I19" s="19">
        <f t="shared" si="13"/>
        <v>156</v>
      </c>
      <c r="J19" s="19">
        <f t="shared" si="13"/>
        <v>165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1352</v>
      </c>
      <c r="Q19" s="19">
        <f>SUM(Q4:Q15)</f>
        <v>39</v>
      </c>
      <c r="R19" s="19">
        <f>P19/Q19</f>
        <v>34.666666666666664</v>
      </c>
      <c r="S19" s="22"/>
      <c r="T19" s="108">
        <f>SUM(T4:T18)</f>
        <v>455</v>
      </c>
      <c r="U19" s="21">
        <f t="shared" ref="U19:AI19" si="14">SUM(U4:U18)</f>
        <v>0</v>
      </c>
      <c r="V19" s="19">
        <f t="shared" si="14"/>
        <v>0</v>
      </c>
      <c r="W19" s="19">
        <f>SUM(W4:W18)</f>
        <v>0</v>
      </c>
      <c r="X19" s="19">
        <f>SUM(X4:X18)</f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>SUM(AH4:AH18)</f>
        <v>0</v>
      </c>
      <c r="AI19" s="18">
        <f t="shared" si="14"/>
        <v>0</v>
      </c>
      <c r="AJ19" s="23" t="e">
        <f>AH19/AI19</f>
        <v>#DIV/0!</v>
      </c>
      <c r="AK19" s="56"/>
      <c r="AL19" s="24">
        <f>SUM(AL4:AL18)</f>
        <v>1352</v>
      </c>
      <c r="AM19" s="18">
        <f>SUM(AM4:AM18)</f>
        <v>48</v>
      </c>
      <c r="AN19" s="18">
        <f>AL19/AM19</f>
        <v>28.166666666666668</v>
      </c>
      <c r="AO19" s="20"/>
      <c r="AQ19" s="204"/>
    </row>
    <row r="24" spans="1:43">
      <c r="A24"/>
    </row>
  </sheetData>
  <sheetProtection algorithmName="SHA-512" hashValue="rXY6OeJc+NI3GBzjjdjGL/1mK2FiVCgmgqWAh13gXHBZiIo2ftp5fEWZw93Aj7lYEHIZL498yGSwiWxFZM3JtA==" saltValue="8cR5nwu8rqkN/DeEwrepoQ==" spinCount="100000" sheet="1" objects="1" scenarios="1"/>
  <mergeCells count="4">
    <mergeCell ref="AQ2:AQ3"/>
    <mergeCell ref="A1:AJ1"/>
    <mergeCell ref="AL1:AO1"/>
    <mergeCell ref="A2:A3"/>
  </mergeCells>
  <conditionalFormatting sqref="A4:A19">
    <cfRule type="cellIs" dxfId="71" priority="3" operator="equal">
      <formula>0</formula>
    </cfRule>
  </conditionalFormatting>
  <conditionalFormatting sqref="A19">
    <cfRule type="containsErrors" dxfId="70" priority="4">
      <formula>ISERROR(A19)</formula>
    </cfRule>
  </conditionalFormatting>
  <conditionalFormatting sqref="B4:B19">
    <cfRule type="cellIs" dxfId="69" priority="10" operator="equal">
      <formula>0</formula>
    </cfRule>
  </conditionalFormatting>
  <conditionalFormatting sqref="C19:S19 U19:AO19">
    <cfRule type="containsErrors" dxfId="68" priority="30">
      <formula>ISERROR(C19)</formula>
    </cfRule>
  </conditionalFormatting>
  <conditionalFormatting sqref="P4:S18 C19:S19">
    <cfRule type="cellIs" dxfId="67" priority="19" operator="equal">
      <formula>0</formula>
    </cfRule>
  </conditionalFormatting>
  <conditionalFormatting sqref="T4:T19">
    <cfRule type="cellIs" dxfId="66" priority="5" operator="equal">
      <formula>0</formula>
    </cfRule>
  </conditionalFormatting>
  <conditionalFormatting sqref="AH4:AO18 U19:AO19">
    <cfRule type="cellIs" dxfId="65" priority="20" operator="equal">
      <formula>0</formula>
    </cfRule>
  </conditionalFormatting>
  <conditionalFormatting sqref="AO1">
    <cfRule type="expression" dxfId="64" priority="6">
      <formula>$AQ$1=26</formula>
    </cfRule>
  </conditionalFormatting>
  <conditionalFormatting sqref="AQ1">
    <cfRule type="expression" dxfId="63" priority="2">
      <formula>$AQ$1=" "</formula>
    </cfRule>
  </conditionalFormatting>
  <conditionalFormatting sqref="AQ2:AQ19">
    <cfRule type="expression" dxfId="6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0">
    <pageSetUpPr fitToPage="1"/>
  </sheetPr>
  <dimension ref="A1:AS24"/>
  <sheetViews>
    <sheetView showGridLines="0" showRowColHeaders="0" zoomScale="80" zoomScaleNormal="80" workbookViewId="0">
      <selection activeCell="J12" sqref="J12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5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5" ht="121.5" customHeight="1" thickBot="1">
      <c r="A2" s="474" t="s">
        <v>119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5" ht="15" customHeight="1" thickBot="1">
      <c r="A3" s="475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5" s="10" customFormat="1" ht="20.100000000000001" customHeight="1">
      <c r="A4" s="234" t="s">
        <v>120</v>
      </c>
      <c r="B4" s="215">
        <v>39</v>
      </c>
      <c r="C4" s="97">
        <v>47</v>
      </c>
      <c r="D4" s="98">
        <v>38</v>
      </c>
      <c r="E4" s="98"/>
      <c r="F4" s="98">
        <v>31</v>
      </c>
      <c r="G4" s="98">
        <v>36</v>
      </c>
      <c r="H4" s="98"/>
      <c r="I4" s="98">
        <v>29</v>
      </c>
      <c r="J4" s="98">
        <v>23</v>
      </c>
      <c r="K4" s="98"/>
      <c r="L4" s="98"/>
      <c r="M4" s="98"/>
      <c r="N4" s="98"/>
      <c r="O4" s="99"/>
      <c r="P4" s="9">
        <f>SUM(C4:O4)</f>
        <v>204</v>
      </c>
      <c r="Q4" s="8">
        <f>COUNTIF(C4:O4,"&gt;0")</f>
        <v>6</v>
      </c>
      <c r="R4" s="74">
        <f>IF(P4=0," ",P4/Q4)</f>
        <v>34</v>
      </c>
      <c r="S4" s="136">
        <f>IF(P4=0," ",P4/(Q4*B4)*100)</f>
        <v>87.179487179487182</v>
      </c>
      <c r="T4" s="215">
        <v>39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204</v>
      </c>
      <c r="AM4" s="74">
        <f>Q4+AI4</f>
        <v>6</v>
      </c>
      <c r="AN4" s="74">
        <f>IF(AL4=0," ",AL4/AM4)</f>
        <v>34</v>
      </c>
      <c r="AO4" s="136">
        <f>IF(AL4=0," ",AL4/(AM4*T4)*100)</f>
        <v>87.179487179487182</v>
      </c>
      <c r="AP4" s="139">
        <f>IF($AM4&gt;=$AP$1,$AL4/($AM4*$T4)*100,"0")</f>
        <v>87.179487179487182</v>
      </c>
      <c r="AQ4" s="212" t="str">
        <f>IF(ISNUMBER($AQ$1), IF(AM4&gt;=4, IFERROR(ROUND(MAX(AL4/AM4, T4*0.9, 15), 0), 0), T4), "")</f>
        <v/>
      </c>
      <c r="AS4" s="130"/>
    </row>
    <row r="5" spans="1:45" s="10" customFormat="1" ht="20.100000000000001" customHeight="1">
      <c r="A5" s="235" t="s">
        <v>121</v>
      </c>
      <c r="B5" s="216">
        <v>19</v>
      </c>
      <c r="C5" s="100">
        <v>8</v>
      </c>
      <c r="D5" s="101">
        <v>21</v>
      </c>
      <c r="E5" s="101"/>
      <c r="F5" s="101">
        <v>10</v>
      </c>
      <c r="G5" s="101">
        <v>19</v>
      </c>
      <c r="H5" s="101">
        <v>21</v>
      </c>
      <c r="I5" s="101">
        <v>24</v>
      </c>
      <c r="J5" s="101">
        <v>16</v>
      </c>
      <c r="K5" s="101"/>
      <c r="L5" s="101"/>
      <c r="M5" s="101"/>
      <c r="N5" s="101"/>
      <c r="O5" s="102"/>
      <c r="P5" s="13">
        <f t="shared" ref="P5:P18" si="0">SUM(C5:O5)</f>
        <v>119</v>
      </c>
      <c r="Q5" s="11">
        <f t="shared" ref="Q5:Q18" si="1">COUNTIF(C5:O5,"&gt;0")</f>
        <v>7</v>
      </c>
      <c r="R5" s="62">
        <f t="shared" ref="R5:R18" si="2">IF(P5=0," ",P5/Q5)</f>
        <v>17</v>
      </c>
      <c r="S5" s="137">
        <f t="shared" ref="S5:S18" si="3">IF(P5=0," ",P5/(Q5*B5)*100)</f>
        <v>89.473684210526315</v>
      </c>
      <c r="T5" s="216">
        <v>19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119</v>
      </c>
      <c r="AM5" s="62">
        <f t="shared" ref="AM5:AM18" si="8">Q5+AI5</f>
        <v>7</v>
      </c>
      <c r="AN5" s="62">
        <f t="shared" ref="AN5:AN18" si="9">IF(AL5=0," ",AL5/AM5)</f>
        <v>17</v>
      </c>
      <c r="AO5" s="137">
        <f t="shared" ref="AO5:AO18" si="10">IF(AL5=0," ",AL5/(AM5*T5)*100)</f>
        <v>89.473684210526315</v>
      </c>
      <c r="AP5" s="139">
        <f t="shared" ref="AP5:AP18" si="11">IF($AM5&gt;=$AP$1,$AL5/($AM5*$T5)*100,"0")</f>
        <v>89.473684210526315</v>
      </c>
      <c r="AQ5" s="203" t="str">
        <f t="shared" ref="AQ5:AQ18" si="12">IF(ISNUMBER($AQ$1), IF(AM5&gt;=4, IFERROR(ROUND(MAX(AL5/AM5, T5*0.9, 15), 0), 0), T5), "")</f>
        <v/>
      </c>
    </row>
    <row r="6" spans="1:45" s="10" customFormat="1" ht="20.100000000000001" customHeight="1">
      <c r="A6" s="241" t="s">
        <v>352</v>
      </c>
      <c r="B6" s="220">
        <v>50</v>
      </c>
      <c r="C6" s="100"/>
      <c r="D6" s="101">
        <v>47</v>
      </c>
      <c r="E6" s="101"/>
      <c r="F6" s="101"/>
      <c r="G6" s="101"/>
      <c r="H6" s="101">
        <v>51</v>
      </c>
      <c r="I6" s="101">
        <v>51</v>
      </c>
      <c r="J6" s="101"/>
      <c r="K6" s="101"/>
      <c r="L6" s="101"/>
      <c r="M6" s="101"/>
      <c r="N6" s="101"/>
      <c r="O6" s="102"/>
      <c r="P6" s="13">
        <f t="shared" si="0"/>
        <v>149</v>
      </c>
      <c r="Q6" s="11">
        <f t="shared" si="1"/>
        <v>3</v>
      </c>
      <c r="R6" s="62">
        <f t="shared" si="2"/>
        <v>49.666666666666664</v>
      </c>
      <c r="S6" s="137">
        <f t="shared" si="3"/>
        <v>99.333333333333329</v>
      </c>
      <c r="T6" s="220">
        <v>50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149</v>
      </c>
      <c r="AM6" s="62">
        <f t="shared" si="8"/>
        <v>3</v>
      </c>
      <c r="AN6" s="62">
        <f t="shared" si="9"/>
        <v>49.666666666666664</v>
      </c>
      <c r="AO6" s="137">
        <f t="shared" si="10"/>
        <v>99.333333333333329</v>
      </c>
      <c r="AP6" s="139" t="str">
        <f t="shared" si="11"/>
        <v>0</v>
      </c>
      <c r="AQ6" s="203" t="str">
        <f t="shared" si="12"/>
        <v/>
      </c>
    </row>
    <row r="7" spans="1:45" s="10" customFormat="1" ht="20.100000000000001" customHeight="1">
      <c r="A7" s="235" t="s">
        <v>122</v>
      </c>
      <c r="B7" s="216">
        <v>15</v>
      </c>
      <c r="C7" s="100"/>
      <c r="D7" s="101">
        <v>14</v>
      </c>
      <c r="E7" s="101">
        <v>14</v>
      </c>
      <c r="F7" s="101"/>
      <c r="G7" s="101">
        <v>15</v>
      </c>
      <c r="H7" s="101">
        <v>9</v>
      </c>
      <c r="I7" s="101">
        <v>9</v>
      </c>
      <c r="J7" s="101">
        <v>17</v>
      </c>
      <c r="K7" s="101"/>
      <c r="L7" s="101"/>
      <c r="M7" s="101"/>
      <c r="N7" s="101"/>
      <c r="O7" s="102"/>
      <c r="P7" s="13">
        <f t="shared" si="0"/>
        <v>78</v>
      </c>
      <c r="Q7" s="11">
        <f t="shared" si="1"/>
        <v>6</v>
      </c>
      <c r="R7" s="62">
        <f t="shared" si="2"/>
        <v>13</v>
      </c>
      <c r="S7" s="137">
        <f t="shared" si="3"/>
        <v>86.666666666666671</v>
      </c>
      <c r="T7" s="216">
        <v>15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78</v>
      </c>
      <c r="AM7" s="62">
        <f t="shared" si="8"/>
        <v>6</v>
      </c>
      <c r="AN7" s="62">
        <f t="shared" si="9"/>
        <v>13</v>
      </c>
      <c r="AO7" s="137">
        <f t="shared" si="10"/>
        <v>86.666666666666671</v>
      </c>
      <c r="AP7" s="139">
        <f t="shared" si="11"/>
        <v>86.666666666666671</v>
      </c>
      <c r="AQ7" s="203" t="str">
        <f t="shared" si="12"/>
        <v/>
      </c>
    </row>
    <row r="8" spans="1:45" s="10" customFormat="1" ht="20.100000000000001" customHeight="1">
      <c r="A8" s="235" t="s">
        <v>252</v>
      </c>
      <c r="B8" s="216">
        <v>21</v>
      </c>
      <c r="C8" s="100">
        <v>37</v>
      </c>
      <c r="D8" s="101"/>
      <c r="E8" s="101">
        <v>18</v>
      </c>
      <c r="F8" s="101"/>
      <c r="G8" s="101">
        <v>17</v>
      </c>
      <c r="H8" s="101"/>
      <c r="I8" s="101">
        <v>29</v>
      </c>
      <c r="J8" s="101">
        <v>12</v>
      </c>
      <c r="K8" s="101"/>
      <c r="L8" s="101"/>
      <c r="M8" s="101"/>
      <c r="N8" s="101"/>
      <c r="O8" s="102"/>
      <c r="P8" s="13">
        <f t="shared" si="0"/>
        <v>113</v>
      </c>
      <c r="Q8" s="11">
        <f t="shared" si="1"/>
        <v>5</v>
      </c>
      <c r="R8" s="62">
        <f t="shared" si="2"/>
        <v>22.6</v>
      </c>
      <c r="S8" s="137">
        <f t="shared" si="3"/>
        <v>107.61904761904762</v>
      </c>
      <c r="T8" s="216">
        <v>21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113</v>
      </c>
      <c r="AM8" s="62">
        <f t="shared" si="8"/>
        <v>5</v>
      </c>
      <c r="AN8" s="62">
        <f t="shared" si="9"/>
        <v>22.6</v>
      </c>
      <c r="AO8" s="137">
        <f t="shared" si="10"/>
        <v>107.61904761904762</v>
      </c>
      <c r="AP8" s="139">
        <f t="shared" si="11"/>
        <v>107.61904761904762</v>
      </c>
      <c r="AQ8" s="203" t="str">
        <f t="shared" si="12"/>
        <v/>
      </c>
    </row>
    <row r="9" spans="1:45" s="10" customFormat="1" ht="20.100000000000001" customHeight="1">
      <c r="A9" s="241" t="s">
        <v>364</v>
      </c>
      <c r="B9" s="220">
        <v>37</v>
      </c>
      <c r="C9" s="100"/>
      <c r="D9" s="101">
        <v>37</v>
      </c>
      <c r="E9" s="101">
        <v>35</v>
      </c>
      <c r="F9" s="101"/>
      <c r="G9" s="101">
        <v>40</v>
      </c>
      <c r="H9" s="101"/>
      <c r="I9" s="101">
        <v>44</v>
      </c>
      <c r="J9" s="101"/>
      <c r="K9" s="101"/>
      <c r="L9" s="101"/>
      <c r="M9" s="101"/>
      <c r="N9" s="101"/>
      <c r="O9" s="102"/>
      <c r="P9" s="13">
        <f t="shared" si="0"/>
        <v>156</v>
      </c>
      <c r="Q9" s="11">
        <f t="shared" si="1"/>
        <v>4</v>
      </c>
      <c r="R9" s="62">
        <f t="shared" si="2"/>
        <v>39</v>
      </c>
      <c r="S9" s="137">
        <f t="shared" si="3"/>
        <v>105.40540540540539</v>
      </c>
      <c r="T9" s="220">
        <v>37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156</v>
      </c>
      <c r="AM9" s="62">
        <f t="shared" si="8"/>
        <v>4</v>
      </c>
      <c r="AN9" s="62">
        <f t="shared" si="9"/>
        <v>39</v>
      </c>
      <c r="AO9" s="137">
        <f t="shared" si="10"/>
        <v>105.40540540540539</v>
      </c>
      <c r="AP9" s="139">
        <f t="shared" si="11"/>
        <v>105.40540540540539</v>
      </c>
      <c r="AQ9" s="203" t="str">
        <f t="shared" si="12"/>
        <v/>
      </c>
    </row>
    <row r="10" spans="1:45" s="10" customFormat="1" ht="20.100000000000001" customHeight="1">
      <c r="A10" s="235" t="s">
        <v>310</v>
      </c>
      <c r="B10" s="216">
        <v>27</v>
      </c>
      <c r="C10" s="100"/>
      <c r="D10" s="101"/>
      <c r="E10" s="101"/>
      <c r="F10" s="101">
        <v>19</v>
      </c>
      <c r="G10" s="101"/>
      <c r="H10" s="101">
        <v>26</v>
      </c>
      <c r="I10" s="101"/>
      <c r="J10" s="101"/>
      <c r="K10" s="101"/>
      <c r="L10" s="101"/>
      <c r="M10" s="101"/>
      <c r="N10" s="101"/>
      <c r="O10" s="102"/>
      <c r="P10" s="13">
        <f t="shared" si="0"/>
        <v>45</v>
      </c>
      <c r="Q10" s="11">
        <f t="shared" si="1"/>
        <v>2</v>
      </c>
      <c r="R10" s="62">
        <f t="shared" si="2"/>
        <v>22.5</v>
      </c>
      <c r="S10" s="137">
        <f t="shared" si="3"/>
        <v>83.333333333333343</v>
      </c>
      <c r="T10" s="216">
        <v>27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45</v>
      </c>
      <c r="AM10" s="62">
        <f t="shared" si="8"/>
        <v>2</v>
      </c>
      <c r="AN10" s="62">
        <f t="shared" si="9"/>
        <v>22.5</v>
      </c>
      <c r="AO10" s="137">
        <f t="shared" si="10"/>
        <v>83.333333333333343</v>
      </c>
      <c r="AP10" s="139" t="str">
        <f t="shared" si="11"/>
        <v>0</v>
      </c>
      <c r="AQ10" s="203" t="str">
        <f t="shared" si="12"/>
        <v/>
      </c>
    </row>
    <row r="11" spans="1:45" s="10" customFormat="1" ht="20.100000000000001" customHeight="1">
      <c r="A11" s="235" t="s">
        <v>123</v>
      </c>
      <c r="B11" s="216">
        <v>36</v>
      </c>
      <c r="C11" s="100">
        <v>36</v>
      </c>
      <c r="D11" s="101">
        <v>55</v>
      </c>
      <c r="E11" s="101">
        <v>22</v>
      </c>
      <c r="F11" s="101">
        <v>28</v>
      </c>
      <c r="G11" s="101"/>
      <c r="H11" s="101">
        <v>25</v>
      </c>
      <c r="I11" s="101"/>
      <c r="J11" s="101">
        <v>53</v>
      </c>
      <c r="K11" s="101"/>
      <c r="L11" s="101"/>
      <c r="M11" s="101"/>
      <c r="N11" s="101"/>
      <c r="O11" s="102"/>
      <c r="P11" s="13">
        <f t="shared" si="0"/>
        <v>219</v>
      </c>
      <c r="Q11" s="11">
        <f t="shared" si="1"/>
        <v>6</v>
      </c>
      <c r="R11" s="62">
        <f t="shared" si="2"/>
        <v>36.5</v>
      </c>
      <c r="S11" s="137">
        <f t="shared" si="3"/>
        <v>101.38888888888889</v>
      </c>
      <c r="T11" s="216">
        <v>36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219</v>
      </c>
      <c r="AM11" s="62">
        <f t="shared" si="8"/>
        <v>6</v>
      </c>
      <c r="AN11" s="62">
        <f t="shared" si="9"/>
        <v>36.5</v>
      </c>
      <c r="AO11" s="137">
        <f t="shared" si="10"/>
        <v>101.38888888888889</v>
      </c>
      <c r="AP11" s="139">
        <f t="shared" si="11"/>
        <v>101.38888888888889</v>
      </c>
      <c r="AQ11" s="203" t="str">
        <f t="shared" si="12"/>
        <v/>
      </c>
    </row>
    <row r="12" spans="1:45" s="10" customFormat="1" ht="20.100000000000001" customHeight="1">
      <c r="A12" s="236" t="s">
        <v>124</v>
      </c>
      <c r="B12" s="216">
        <v>64</v>
      </c>
      <c r="C12" s="100">
        <v>49</v>
      </c>
      <c r="D12" s="101"/>
      <c r="E12" s="101">
        <v>48</v>
      </c>
      <c r="F12" s="101">
        <v>44</v>
      </c>
      <c r="G12" s="101"/>
      <c r="H12" s="101"/>
      <c r="I12" s="101"/>
      <c r="J12" s="101"/>
      <c r="K12" s="101"/>
      <c r="L12" s="101"/>
      <c r="M12" s="101"/>
      <c r="N12" s="101"/>
      <c r="O12" s="102"/>
      <c r="P12" s="13">
        <f t="shared" si="0"/>
        <v>141</v>
      </c>
      <c r="Q12" s="11">
        <f t="shared" si="1"/>
        <v>3</v>
      </c>
      <c r="R12" s="62">
        <f t="shared" si="2"/>
        <v>47</v>
      </c>
      <c r="S12" s="137">
        <f t="shared" si="3"/>
        <v>73.4375</v>
      </c>
      <c r="T12" s="216">
        <v>64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141</v>
      </c>
      <c r="AM12" s="62">
        <f t="shared" si="8"/>
        <v>3</v>
      </c>
      <c r="AN12" s="62">
        <f t="shared" si="9"/>
        <v>47</v>
      </c>
      <c r="AO12" s="137">
        <f t="shared" si="10"/>
        <v>73.4375</v>
      </c>
      <c r="AP12" s="139" t="str">
        <f t="shared" si="11"/>
        <v>0</v>
      </c>
      <c r="AQ12" s="203" t="str">
        <f t="shared" si="12"/>
        <v/>
      </c>
    </row>
    <row r="13" spans="1:45" s="10" customFormat="1" ht="20.100000000000001" customHeight="1">
      <c r="A13" s="235" t="s">
        <v>125</v>
      </c>
      <c r="B13" s="216">
        <v>23</v>
      </c>
      <c r="C13" s="100">
        <v>22</v>
      </c>
      <c r="D13" s="101"/>
      <c r="E13" s="101">
        <v>25</v>
      </c>
      <c r="F13" s="101">
        <v>22</v>
      </c>
      <c r="G13" s="101">
        <v>22</v>
      </c>
      <c r="H13" s="101">
        <v>21</v>
      </c>
      <c r="I13" s="101"/>
      <c r="J13" s="101">
        <v>10</v>
      </c>
      <c r="K13" s="101"/>
      <c r="L13" s="101"/>
      <c r="M13" s="101"/>
      <c r="N13" s="101"/>
      <c r="O13" s="102"/>
      <c r="P13" s="13">
        <f t="shared" si="0"/>
        <v>122</v>
      </c>
      <c r="Q13" s="11">
        <f t="shared" si="1"/>
        <v>6</v>
      </c>
      <c r="R13" s="62">
        <f t="shared" si="2"/>
        <v>20.333333333333332</v>
      </c>
      <c r="S13" s="137">
        <f t="shared" si="3"/>
        <v>88.405797101449281</v>
      </c>
      <c r="T13" s="216">
        <v>23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122</v>
      </c>
      <c r="AM13" s="62">
        <f t="shared" si="8"/>
        <v>6</v>
      </c>
      <c r="AN13" s="62">
        <f t="shared" si="9"/>
        <v>20.333333333333332</v>
      </c>
      <c r="AO13" s="137">
        <f t="shared" si="10"/>
        <v>88.405797101449281</v>
      </c>
      <c r="AP13" s="139">
        <f t="shared" si="11"/>
        <v>88.405797101449281</v>
      </c>
      <c r="AQ13" s="203" t="str">
        <f t="shared" si="12"/>
        <v/>
      </c>
    </row>
    <row r="14" spans="1:45" s="10" customFormat="1" ht="20.100000000000001" customHeight="1">
      <c r="A14" s="235"/>
      <c r="B14" s="216"/>
      <c r="C14" s="100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  <c r="P14" s="13">
        <f t="shared" si="0"/>
        <v>0</v>
      </c>
      <c r="Q14" s="11">
        <f t="shared" si="1"/>
        <v>0</v>
      </c>
      <c r="R14" s="62" t="str">
        <f t="shared" si="2"/>
        <v xml:space="preserve"> </v>
      </c>
      <c r="S14" s="137" t="str">
        <f t="shared" si="3"/>
        <v xml:space="preserve"> </v>
      </c>
      <c r="T14" s="216"/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0</v>
      </c>
      <c r="AM14" s="62">
        <f t="shared" si="8"/>
        <v>0</v>
      </c>
      <c r="AN14" s="62" t="str">
        <f t="shared" si="9"/>
        <v xml:space="preserve"> </v>
      </c>
      <c r="AO14" s="137" t="str">
        <f t="shared" si="10"/>
        <v xml:space="preserve"> </v>
      </c>
      <c r="AP14" s="139" t="str">
        <f t="shared" si="11"/>
        <v>0</v>
      </c>
      <c r="AQ14" s="213" t="str">
        <f t="shared" si="12"/>
        <v/>
      </c>
    </row>
    <row r="15" spans="1:45" s="10" customFormat="1" ht="20.100000000000001" customHeight="1">
      <c r="A15" s="235"/>
      <c r="B15" s="216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 t="str">
        <f t="shared" si="3"/>
        <v xml:space="preserve"> </v>
      </c>
      <c r="T15" s="216"/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5" s="10" customFormat="1" ht="20.100000000000001" customHeight="1">
      <c r="A16" s="235"/>
      <c r="B16" s="216"/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 t="str">
        <f t="shared" si="3"/>
        <v xml:space="preserve"> </v>
      </c>
      <c r="T16" s="216"/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25" customFormat="1" ht="20.100000000000001" customHeight="1" thickBot="1">
      <c r="A19" s="80" t="str">
        <f>"TOTAAL SPELERS "&amp;COUNTA(A4:A18)</f>
        <v>TOTAAL SPELERS 10</v>
      </c>
      <c r="B19" s="109">
        <f>SUM(B4:B18)</f>
        <v>331</v>
      </c>
      <c r="C19" s="21">
        <f>SUM(C4:C15)</f>
        <v>199</v>
      </c>
      <c r="D19" s="19">
        <f>SUM(D4:D15)</f>
        <v>212</v>
      </c>
      <c r="E19" s="19">
        <f t="shared" ref="E19:Q19" si="13">SUM(E4:E15)</f>
        <v>162</v>
      </c>
      <c r="F19" s="19">
        <f t="shared" si="13"/>
        <v>154</v>
      </c>
      <c r="G19" s="19">
        <f t="shared" si="13"/>
        <v>149</v>
      </c>
      <c r="H19" s="19">
        <f t="shared" si="13"/>
        <v>153</v>
      </c>
      <c r="I19" s="19">
        <f t="shared" si="13"/>
        <v>186</v>
      </c>
      <c r="J19" s="19">
        <f t="shared" si="13"/>
        <v>131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1346</v>
      </c>
      <c r="Q19" s="19">
        <f t="shared" si="13"/>
        <v>48</v>
      </c>
      <c r="R19" s="19">
        <f>P19/Q19</f>
        <v>28.041666666666668</v>
      </c>
      <c r="S19" s="22"/>
      <c r="T19" s="108">
        <f>SUM(T4:T18)</f>
        <v>331</v>
      </c>
      <c r="U19" s="21">
        <f>SUM(U4:U15)</f>
        <v>0</v>
      </c>
      <c r="V19" s="19">
        <f>SUM(V4:V15)</f>
        <v>0</v>
      </c>
      <c r="W19" s="19">
        <f t="shared" ref="W19:AF19" si="14">SUM(W4:W15)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SUM(AG4:AG15)</f>
        <v>0</v>
      </c>
      <c r="AH19" s="17">
        <f>SUM(AH4:AH15)</f>
        <v>0</v>
      </c>
      <c r="AI19" s="18">
        <f>SUM(AI4:AI15)</f>
        <v>0</v>
      </c>
      <c r="AJ19" s="23" t="e">
        <f>AH19/AI19</f>
        <v>#DIV/0!</v>
      </c>
      <c r="AK19" s="56"/>
      <c r="AL19" s="134">
        <f>SUM(AL4:AL18)</f>
        <v>1346</v>
      </c>
      <c r="AM19" s="18">
        <f>SUM(AM4:AM15)</f>
        <v>48</v>
      </c>
      <c r="AN19" s="18">
        <f>AL19/AM19</f>
        <v>28.041666666666668</v>
      </c>
      <c r="AO19" s="20"/>
      <c r="AP19" s="10"/>
      <c r="AQ19" s="204"/>
    </row>
    <row r="24" spans="1:43">
      <c r="A24"/>
    </row>
  </sheetData>
  <sheetProtection algorithmName="SHA-512" hashValue="nXk4dWZCjHU+8B49t+DYBWV2lwQYAw/F5RzJbToldiGz/HRwI7+g4AOHxgpYNj9PRqGPTpAkuoiNbbnbD2Y5UA==" saltValue="mlxTPIEUNXiidBKLKhw6Cg==" spinCount="100000" sheet="1" objects="1" scenarios="1"/>
  <sortState xmlns:xlrd2="http://schemas.microsoft.com/office/spreadsheetml/2017/richdata2" ref="A4:B15">
    <sortCondition ref="A4:A15"/>
  </sortState>
  <mergeCells count="4">
    <mergeCell ref="A1:AJ1"/>
    <mergeCell ref="AL1:AO1"/>
    <mergeCell ref="A2:A3"/>
    <mergeCell ref="AQ2:AQ3"/>
  </mergeCells>
  <conditionalFormatting sqref="A4:A19">
    <cfRule type="cellIs" dxfId="61" priority="3" operator="equal">
      <formula>0</formula>
    </cfRule>
  </conditionalFormatting>
  <conditionalFormatting sqref="A19">
    <cfRule type="containsErrors" dxfId="60" priority="4">
      <formula>ISERROR(A19)</formula>
    </cfRule>
  </conditionalFormatting>
  <conditionalFormatting sqref="B4:B19">
    <cfRule type="cellIs" dxfId="59" priority="16" operator="equal">
      <formula>0</formula>
    </cfRule>
  </conditionalFormatting>
  <conditionalFormatting sqref="C19:S19 U19:AO19">
    <cfRule type="containsErrors" dxfId="58" priority="30">
      <formula>ISERROR(C19)</formula>
    </cfRule>
  </conditionalFormatting>
  <conditionalFormatting sqref="P4:S18 C19:S19">
    <cfRule type="cellIs" dxfId="57" priority="23" operator="equal">
      <formula>0</formula>
    </cfRule>
  </conditionalFormatting>
  <conditionalFormatting sqref="T4:T19">
    <cfRule type="cellIs" dxfId="56" priority="5" operator="equal">
      <formula>0</formula>
    </cfRule>
  </conditionalFormatting>
  <conditionalFormatting sqref="AH4:AO18 U19:AO19">
    <cfRule type="cellIs" dxfId="55" priority="24" operator="equal">
      <formula>0</formula>
    </cfRule>
  </conditionalFormatting>
  <conditionalFormatting sqref="AO1">
    <cfRule type="expression" dxfId="54" priority="12">
      <formula>$AQ$1=26</formula>
    </cfRule>
  </conditionalFormatting>
  <conditionalFormatting sqref="AQ1">
    <cfRule type="expression" dxfId="53" priority="2">
      <formula>$AQ$1=" "</formula>
    </cfRule>
  </conditionalFormatting>
  <conditionalFormatting sqref="AQ2:AQ19">
    <cfRule type="expression" dxfId="5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1">
    <pageSetUpPr fitToPage="1"/>
  </sheetPr>
  <dimension ref="A1:AQ24"/>
  <sheetViews>
    <sheetView showGridLines="0" showRowColHeaders="0" zoomScale="80" zoomScaleNormal="80" workbookViewId="0">
      <selection activeCell="J11" sqref="J11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30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194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126</v>
      </c>
      <c r="B4" s="215">
        <v>20</v>
      </c>
      <c r="C4" s="97">
        <v>17</v>
      </c>
      <c r="D4" s="98"/>
      <c r="E4" s="98"/>
      <c r="F4" s="98"/>
      <c r="G4" s="98"/>
      <c r="H4" s="98"/>
      <c r="I4" s="98"/>
      <c r="J4" s="98">
        <v>17</v>
      </c>
      <c r="K4" s="98"/>
      <c r="L4" s="98"/>
      <c r="M4" s="98"/>
      <c r="N4" s="98"/>
      <c r="O4" s="99"/>
      <c r="P4" s="9">
        <f>SUM(C4:O4)</f>
        <v>34</v>
      </c>
      <c r="Q4" s="8">
        <f>COUNTIF(C4:O4,"&gt;0")</f>
        <v>2</v>
      </c>
      <c r="R4" s="74">
        <f>IF(P4=0," ",P4/Q4)</f>
        <v>17</v>
      </c>
      <c r="S4" s="136">
        <f>IF(P4=0," ",P4/(Q4*T4)*100)</f>
        <v>85</v>
      </c>
      <c r="T4" s="215">
        <v>20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34</v>
      </c>
      <c r="AM4" s="74">
        <f>Q4+AI4</f>
        <v>2</v>
      </c>
      <c r="AN4" s="74">
        <f>IF(AL4=0," ",AL4/AM4)</f>
        <v>17</v>
      </c>
      <c r="AO4" s="136">
        <f>IF(AL4=0," ",AL4/(AM4*T4)*100)</f>
        <v>85</v>
      </c>
      <c r="AP4" s="139" t="str">
        <f>IF($AM4&gt;=$AP$1,$AL4/($AM4*$T4)*100,"0")</f>
        <v>0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6" t="s">
        <v>304</v>
      </c>
      <c r="B5" s="216">
        <v>61</v>
      </c>
      <c r="C5" s="100"/>
      <c r="D5" s="101">
        <v>64</v>
      </c>
      <c r="E5" s="101">
        <v>25</v>
      </c>
      <c r="F5" s="101"/>
      <c r="G5" s="101">
        <v>47</v>
      </c>
      <c r="H5" s="101">
        <v>112</v>
      </c>
      <c r="I5" s="101">
        <v>54</v>
      </c>
      <c r="J5" s="101"/>
      <c r="K5" s="101"/>
      <c r="L5" s="101"/>
      <c r="M5" s="101"/>
      <c r="N5" s="101"/>
      <c r="O5" s="102"/>
      <c r="P5" s="13">
        <f t="shared" ref="P5:P18" si="0">SUM(C5:O5)</f>
        <v>302</v>
      </c>
      <c r="Q5" s="11">
        <f t="shared" ref="Q5:Q18" si="1">COUNTIF(C5:O5,"&gt;0")</f>
        <v>5</v>
      </c>
      <c r="R5" s="62">
        <f t="shared" ref="R5:R18" si="2">IF(P5=0," ",P5/Q5)</f>
        <v>60.4</v>
      </c>
      <c r="S5" s="137">
        <f t="shared" ref="S5:S18" si="3">IF(P5=0," ",P5/(Q5*T5)*100)</f>
        <v>99.016393442622956</v>
      </c>
      <c r="T5" s="216">
        <v>61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302</v>
      </c>
      <c r="AM5" s="62">
        <f t="shared" ref="AM5:AM18" si="8">Q5+AI5</f>
        <v>5</v>
      </c>
      <c r="AN5" s="62">
        <f t="shared" ref="AN5:AN18" si="9">IF(AL5=0," ",AL5/AM5)</f>
        <v>60.4</v>
      </c>
      <c r="AO5" s="137">
        <f t="shared" ref="AO5:AO18" si="10">IF(AL5=0," ",AL5/(AM5*T5)*100)</f>
        <v>99.016393442622956</v>
      </c>
      <c r="AP5" s="139">
        <f t="shared" ref="AP5:AP18" si="11">IF($AM5&gt;=$AP$1,$AL5/($AM5*$T5)*100,"0")</f>
        <v>99.016393442622956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5" t="s">
        <v>127</v>
      </c>
      <c r="B6" s="216">
        <v>24</v>
      </c>
      <c r="C6" s="100">
        <v>23</v>
      </c>
      <c r="D6" s="101">
        <v>21</v>
      </c>
      <c r="E6" s="101">
        <v>15</v>
      </c>
      <c r="F6" s="101"/>
      <c r="G6" s="101"/>
      <c r="H6" s="101">
        <v>20</v>
      </c>
      <c r="I6" s="101">
        <v>22</v>
      </c>
      <c r="J6" s="101"/>
      <c r="K6" s="101"/>
      <c r="L6" s="101"/>
      <c r="M6" s="101"/>
      <c r="N6" s="101"/>
      <c r="O6" s="102"/>
      <c r="P6" s="13">
        <f t="shared" si="0"/>
        <v>101</v>
      </c>
      <c r="Q6" s="11">
        <f t="shared" si="1"/>
        <v>5</v>
      </c>
      <c r="R6" s="62">
        <f t="shared" si="2"/>
        <v>20.2</v>
      </c>
      <c r="S6" s="137">
        <f t="shared" si="3"/>
        <v>84.166666666666671</v>
      </c>
      <c r="T6" s="216">
        <v>24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101</v>
      </c>
      <c r="AM6" s="62">
        <f t="shared" si="8"/>
        <v>5</v>
      </c>
      <c r="AN6" s="62">
        <f t="shared" si="9"/>
        <v>20.2</v>
      </c>
      <c r="AO6" s="137">
        <f t="shared" si="10"/>
        <v>84.166666666666671</v>
      </c>
      <c r="AP6" s="139">
        <f t="shared" si="11"/>
        <v>84.166666666666671</v>
      </c>
      <c r="AQ6" s="203" t="str">
        <f t="shared" si="12"/>
        <v/>
      </c>
    </row>
    <row r="7" spans="1:43" s="10" customFormat="1" ht="20.100000000000001" customHeight="1">
      <c r="A7" s="238" t="s">
        <v>317</v>
      </c>
      <c r="B7" s="216">
        <v>53</v>
      </c>
      <c r="C7" s="100"/>
      <c r="D7" s="101">
        <v>26</v>
      </c>
      <c r="E7" s="101"/>
      <c r="F7" s="101"/>
      <c r="G7" s="101">
        <v>33</v>
      </c>
      <c r="H7" s="101">
        <v>46</v>
      </c>
      <c r="I7" s="101"/>
      <c r="J7" s="101"/>
      <c r="K7" s="101"/>
      <c r="L7" s="101"/>
      <c r="M7" s="101"/>
      <c r="N7" s="101"/>
      <c r="O7" s="102"/>
      <c r="P7" s="13">
        <f t="shared" si="0"/>
        <v>105</v>
      </c>
      <c r="Q7" s="11">
        <f t="shared" si="1"/>
        <v>3</v>
      </c>
      <c r="R7" s="62">
        <f t="shared" si="2"/>
        <v>35</v>
      </c>
      <c r="S7" s="137">
        <f t="shared" si="3"/>
        <v>66.037735849056602</v>
      </c>
      <c r="T7" s="216">
        <v>53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105</v>
      </c>
      <c r="AM7" s="62">
        <f t="shared" si="8"/>
        <v>3</v>
      </c>
      <c r="AN7" s="62">
        <f t="shared" si="9"/>
        <v>35</v>
      </c>
      <c r="AO7" s="137">
        <f t="shared" si="10"/>
        <v>66.037735849056602</v>
      </c>
      <c r="AP7" s="139" t="str">
        <f t="shared" si="11"/>
        <v>0</v>
      </c>
      <c r="AQ7" s="203" t="str">
        <f t="shared" si="12"/>
        <v/>
      </c>
    </row>
    <row r="8" spans="1:43" s="10" customFormat="1" ht="20.100000000000001" customHeight="1">
      <c r="A8" s="232" t="s">
        <v>343</v>
      </c>
      <c r="B8" s="220">
        <v>36</v>
      </c>
      <c r="C8" s="100"/>
      <c r="D8" s="101"/>
      <c r="E8" s="101">
        <v>34</v>
      </c>
      <c r="F8" s="101">
        <v>41</v>
      </c>
      <c r="G8" s="101"/>
      <c r="H8" s="101">
        <v>34</v>
      </c>
      <c r="I8" s="101">
        <v>39</v>
      </c>
      <c r="J8" s="101">
        <v>51</v>
      </c>
      <c r="K8" s="101"/>
      <c r="L8" s="101"/>
      <c r="M8" s="101"/>
      <c r="N8" s="101"/>
      <c r="O8" s="102"/>
      <c r="P8" s="13">
        <f t="shared" si="0"/>
        <v>199</v>
      </c>
      <c r="Q8" s="11">
        <f t="shared" si="1"/>
        <v>5</v>
      </c>
      <c r="R8" s="62">
        <f t="shared" si="2"/>
        <v>39.799999999999997</v>
      </c>
      <c r="S8" s="137">
        <f t="shared" si="3"/>
        <v>110.55555555555556</v>
      </c>
      <c r="T8" s="220">
        <v>36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199</v>
      </c>
      <c r="AM8" s="62">
        <f t="shared" si="8"/>
        <v>5</v>
      </c>
      <c r="AN8" s="62">
        <f t="shared" si="9"/>
        <v>39.799999999999997</v>
      </c>
      <c r="AO8" s="137">
        <f t="shared" si="10"/>
        <v>110.55555555555556</v>
      </c>
      <c r="AP8" s="139">
        <f t="shared" si="11"/>
        <v>110.55555555555556</v>
      </c>
      <c r="AQ8" s="203" t="str">
        <f t="shared" si="12"/>
        <v/>
      </c>
    </row>
    <row r="9" spans="1:43" s="10" customFormat="1" ht="20.100000000000001" customHeight="1">
      <c r="A9" s="238" t="s">
        <v>318</v>
      </c>
      <c r="B9" s="216">
        <v>25</v>
      </c>
      <c r="C9" s="100"/>
      <c r="D9" s="101"/>
      <c r="E9" s="101"/>
      <c r="F9" s="101">
        <v>27</v>
      </c>
      <c r="G9" s="101">
        <v>37</v>
      </c>
      <c r="H9" s="101">
        <v>44</v>
      </c>
      <c r="I9" s="101">
        <v>12</v>
      </c>
      <c r="J9" s="101"/>
      <c r="K9" s="101"/>
      <c r="L9" s="101"/>
      <c r="M9" s="101"/>
      <c r="N9" s="101"/>
      <c r="O9" s="102"/>
      <c r="P9" s="13">
        <f t="shared" si="0"/>
        <v>120</v>
      </c>
      <c r="Q9" s="11">
        <f t="shared" si="1"/>
        <v>4</v>
      </c>
      <c r="R9" s="62">
        <f t="shared" si="2"/>
        <v>30</v>
      </c>
      <c r="S9" s="137">
        <f t="shared" si="3"/>
        <v>120</v>
      </c>
      <c r="T9" s="216">
        <v>25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120</v>
      </c>
      <c r="AM9" s="62">
        <f t="shared" si="8"/>
        <v>4</v>
      </c>
      <c r="AN9" s="62">
        <f t="shared" si="9"/>
        <v>30</v>
      </c>
      <c r="AO9" s="137">
        <f t="shared" si="10"/>
        <v>120</v>
      </c>
      <c r="AP9" s="139">
        <f t="shared" si="11"/>
        <v>120</v>
      </c>
      <c r="AQ9" s="203" t="str">
        <f t="shared" si="12"/>
        <v/>
      </c>
    </row>
    <row r="10" spans="1:43" s="10" customFormat="1" ht="20.100000000000001" customHeight="1">
      <c r="A10" s="235" t="s">
        <v>253</v>
      </c>
      <c r="B10" s="216">
        <v>37</v>
      </c>
      <c r="C10" s="100">
        <v>43</v>
      </c>
      <c r="D10" s="101">
        <v>39</v>
      </c>
      <c r="E10" s="101"/>
      <c r="F10" s="101">
        <v>40</v>
      </c>
      <c r="G10" s="101"/>
      <c r="H10" s="101"/>
      <c r="I10" s="101"/>
      <c r="J10" s="101">
        <v>45</v>
      </c>
      <c r="K10" s="101"/>
      <c r="L10" s="101"/>
      <c r="M10" s="101"/>
      <c r="N10" s="101"/>
      <c r="O10" s="102"/>
      <c r="P10" s="13">
        <f t="shared" si="0"/>
        <v>167</v>
      </c>
      <c r="Q10" s="11">
        <f t="shared" si="1"/>
        <v>4</v>
      </c>
      <c r="R10" s="62">
        <f t="shared" si="2"/>
        <v>41.75</v>
      </c>
      <c r="S10" s="137">
        <f t="shared" si="3"/>
        <v>112.83783783783782</v>
      </c>
      <c r="T10" s="216">
        <v>37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167</v>
      </c>
      <c r="AM10" s="62">
        <f t="shared" si="8"/>
        <v>4</v>
      </c>
      <c r="AN10" s="62">
        <f t="shared" si="9"/>
        <v>41.75</v>
      </c>
      <c r="AO10" s="137">
        <f t="shared" si="10"/>
        <v>112.83783783783782</v>
      </c>
      <c r="AP10" s="139">
        <f t="shared" si="11"/>
        <v>112.83783783783782</v>
      </c>
      <c r="AQ10" s="203" t="str">
        <f t="shared" si="12"/>
        <v/>
      </c>
    </row>
    <row r="11" spans="1:43" s="10" customFormat="1" ht="20.100000000000001" customHeight="1">
      <c r="A11" s="235" t="s">
        <v>296</v>
      </c>
      <c r="B11" s="216">
        <v>20</v>
      </c>
      <c r="C11" s="100">
        <v>19</v>
      </c>
      <c r="D11" s="101"/>
      <c r="E11" s="101">
        <v>22</v>
      </c>
      <c r="F11" s="101">
        <v>25</v>
      </c>
      <c r="G11" s="101">
        <v>25</v>
      </c>
      <c r="H11" s="101"/>
      <c r="I11" s="101">
        <v>20</v>
      </c>
      <c r="J11" s="101">
        <v>25</v>
      </c>
      <c r="K11" s="101"/>
      <c r="L11" s="101"/>
      <c r="M11" s="101"/>
      <c r="N11" s="101"/>
      <c r="O11" s="102"/>
      <c r="P11" s="13">
        <f t="shared" si="0"/>
        <v>136</v>
      </c>
      <c r="Q11" s="11">
        <f t="shared" si="1"/>
        <v>6</v>
      </c>
      <c r="R11" s="62">
        <f t="shared" si="2"/>
        <v>22.666666666666668</v>
      </c>
      <c r="S11" s="137">
        <f t="shared" si="3"/>
        <v>113.33333333333333</v>
      </c>
      <c r="T11" s="216">
        <v>20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136</v>
      </c>
      <c r="AM11" s="62">
        <f t="shared" si="8"/>
        <v>6</v>
      </c>
      <c r="AN11" s="62">
        <f t="shared" si="9"/>
        <v>22.666666666666668</v>
      </c>
      <c r="AO11" s="137">
        <f t="shared" si="10"/>
        <v>113.33333333333333</v>
      </c>
      <c r="AP11" s="139">
        <f t="shared" si="11"/>
        <v>113.33333333333333</v>
      </c>
      <c r="AQ11" s="203" t="str">
        <f t="shared" si="12"/>
        <v/>
      </c>
    </row>
    <row r="12" spans="1:43" s="10" customFormat="1" ht="20.100000000000001" customHeight="1">
      <c r="A12" s="235" t="s">
        <v>128</v>
      </c>
      <c r="B12" s="216">
        <v>24</v>
      </c>
      <c r="C12" s="100">
        <v>24</v>
      </c>
      <c r="D12" s="101">
        <v>21</v>
      </c>
      <c r="E12" s="101">
        <v>19</v>
      </c>
      <c r="F12" s="101">
        <v>17</v>
      </c>
      <c r="G12" s="101">
        <v>22</v>
      </c>
      <c r="H12" s="101"/>
      <c r="I12" s="101"/>
      <c r="J12" s="101">
        <v>29</v>
      </c>
      <c r="K12" s="101"/>
      <c r="L12" s="101"/>
      <c r="M12" s="101"/>
      <c r="N12" s="101"/>
      <c r="O12" s="102"/>
      <c r="P12" s="13">
        <f t="shared" si="0"/>
        <v>132</v>
      </c>
      <c r="Q12" s="11">
        <f t="shared" si="1"/>
        <v>6</v>
      </c>
      <c r="R12" s="62">
        <f t="shared" si="2"/>
        <v>22</v>
      </c>
      <c r="S12" s="137">
        <f t="shared" si="3"/>
        <v>91.666666666666657</v>
      </c>
      <c r="T12" s="216">
        <v>24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132</v>
      </c>
      <c r="AM12" s="62">
        <f t="shared" si="8"/>
        <v>6</v>
      </c>
      <c r="AN12" s="62">
        <f t="shared" si="9"/>
        <v>22</v>
      </c>
      <c r="AO12" s="137">
        <f t="shared" si="10"/>
        <v>91.666666666666657</v>
      </c>
      <c r="AP12" s="139">
        <f t="shared" si="11"/>
        <v>91.666666666666657</v>
      </c>
      <c r="AQ12" s="203" t="str">
        <f t="shared" si="12"/>
        <v/>
      </c>
    </row>
    <row r="13" spans="1:43" s="10" customFormat="1" ht="20.100000000000001" customHeight="1">
      <c r="A13" s="235" t="s">
        <v>129</v>
      </c>
      <c r="B13" s="216">
        <v>31</v>
      </c>
      <c r="C13" s="100">
        <v>13</v>
      </c>
      <c r="D13" s="101"/>
      <c r="E13" s="101">
        <v>22</v>
      </c>
      <c r="F13" s="101">
        <v>17</v>
      </c>
      <c r="G13" s="101">
        <v>25</v>
      </c>
      <c r="H13" s="101">
        <v>31</v>
      </c>
      <c r="I13" s="101">
        <v>39</v>
      </c>
      <c r="J13" s="101">
        <v>28</v>
      </c>
      <c r="K13" s="101"/>
      <c r="L13" s="101"/>
      <c r="M13" s="101"/>
      <c r="N13" s="101"/>
      <c r="O13" s="102"/>
      <c r="P13" s="13">
        <f t="shared" si="0"/>
        <v>175</v>
      </c>
      <c r="Q13" s="11">
        <f t="shared" si="1"/>
        <v>7</v>
      </c>
      <c r="R13" s="62">
        <f t="shared" si="2"/>
        <v>25</v>
      </c>
      <c r="S13" s="137">
        <f t="shared" si="3"/>
        <v>80.645161290322577</v>
      </c>
      <c r="T13" s="216">
        <v>31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175</v>
      </c>
      <c r="AM13" s="62">
        <f t="shared" si="8"/>
        <v>7</v>
      </c>
      <c r="AN13" s="62">
        <f t="shared" si="9"/>
        <v>25</v>
      </c>
      <c r="AO13" s="137">
        <f t="shared" si="10"/>
        <v>80.645161290322577</v>
      </c>
      <c r="AP13" s="139">
        <f t="shared" si="11"/>
        <v>80.645161290322577</v>
      </c>
      <c r="AQ13" s="203" t="str">
        <f t="shared" si="12"/>
        <v/>
      </c>
    </row>
    <row r="14" spans="1:43" s="10" customFormat="1" ht="20.100000000000001" customHeight="1">
      <c r="A14" s="235" t="s">
        <v>130</v>
      </c>
      <c r="B14" s="216">
        <v>32</v>
      </c>
      <c r="C14" s="100"/>
      <c r="D14" s="101">
        <v>48</v>
      </c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  <c r="P14" s="13">
        <f t="shared" si="0"/>
        <v>48</v>
      </c>
      <c r="Q14" s="11">
        <f t="shared" si="1"/>
        <v>1</v>
      </c>
      <c r="R14" s="62">
        <f t="shared" si="2"/>
        <v>48</v>
      </c>
      <c r="S14" s="137">
        <f t="shared" si="3"/>
        <v>150</v>
      </c>
      <c r="T14" s="216">
        <v>32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48</v>
      </c>
      <c r="AM14" s="62">
        <f t="shared" si="8"/>
        <v>1</v>
      </c>
      <c r="AN14" s="62">
        <f t="shared" si="9"/>
        <v>48</v>
      </c>
      <c r="AO14" s="137">
        <f t="shared" si="10"/>
        <v>150</v>
      </c>
      <c r="AP14" s="139" t="str">
        <f t="shared" si="11"/>
        <v>0</v>
      </c>
      <c r="AQ14" s="203" t="str">
        <f t="shared" si="12"/>
        <v/>
      </c>
    </row>
    <row r="15" spans="1:43" s="10" customFormat="1" ht="20.100000000000001" customHeight="1">
      <c r="A15" s="235"/>
      <c r="B15" s="216">
        <v>0</v>
      </c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 t="str">
        <f t="shared" si="3"/>
        <v xml:space="preserve"> </v>
      </c>
      <c r="T15" s="216">
        <v>0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3" s="10" customFormat="1" ht="20.100000000000001" customHeight="1">
      <c r="A16" s="235"/>
      <c r="B16" s="216">
        <v>0</v>
      </c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 t="str">
        <f t="shared" si="3"/>
        <v xml:space="preserve"> </v>
      </c>
      <c r="T16" s="216">
        <v>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25" customFormat="1" ht="20.100000000000001" customHeight="1" thickBot="1">
      <c r="A19" s="80" t="str">
        <f>"TOTAAL SPELERS "&amp;COUNTA(A4:A18)</f>
        <v>TOTAAL SPELERS 11</v>
      </c>
      <c r="B19" s="109">
        <f t="shared" ref="B19:G19" si="13">SUM(B4:B18)</f>
        <v>363</v>
      </c>
      <c r="C19" s="21">
        <f t="shared" si="13"/>
        <v>139</v>
      </c>
      <c r="D19" s="19">
        <f t="shared" si="13"/>
        <v>219</v>
      </c>
      <c r="E19" s="19">
        <f t="shared" si="13"/>
        <v>137</v>
      </c>
      <c r="F19" s="19">
        <f t="shared" si="13"/>
        <v>167</v>
      </c>
      <c r="G19" s="19">
        <f t="shared" si="13"/>
        <v>189</v>
      </c>
      <c r="H19" s="19">
        <f t="shared" ref="H19:N19" si="14">SUM(H4:H18)</f>
        <v>287</v>
      </c>
      <c r="I19" s="19">
        <f t="shared" si="14"/>
        <v>186</v>
      </c>
      <c r="J19" s="19">
        <f t="shared" si="14"/>
        <v>195</v>
      </c>
      <c r="K19" s="19">
        <f t="shared" si="14"/>
        <v>0</v>
      </c>
      <c r="L19" s="19">
        <f t="shared" si="14"/>
        <v>0</v>
      </c>
      <c r="M19" s="19">
        <f t="shared" si="14"/>
        <v>0</v>
      </c>
      <c r="N19" s="19">
        <f t="shared" si="14"/>
        <v>0</v>
      </c>
      <c r="O19" s="19">
        <f>SUM(O4:O18)</f>
        <v>0</v>
      </c>
      <c r="P19" s="19">
        <f>SUM(P4:P18)</f>
        <v>1519</v>
      </c>
      <c r="Q19" s="19">
        <f>SUM(Q4:Q18)</f>
        <v>48</v>
      </c>
      <c r="R19" s="19">
        <f>SUM(R4:R18)</f>
        <v>361.81666666666672</v>
      </c>
      <c r="S19" s="22"/>
      <c r="T19" s="108">
        <f>SUM(T4:T18)</f>
        <v>363</v>
      </c>
      <c r="U19" s="21">
        <f>SUM(U4:U18)</f>
        <v>0</v>
      </c>
      <c r="V19" s="19">
        <f>SUM(V4:V18)</f>
        <v>0</v>
      </c>
      <c r="W19" s="19">
        <f t="shared" ref="W19:AG19" si="15">SUM(W4:W18)</f>
        <v>0</v>
      </c>
      <c r="X19" s="19">
        <f t="shared" si="15"/>
        <v>0</v>
      </c>
      <c r="Y19" s="19">
        <f t="shared" si="15"/>
        <v>0</v>
      </c>
      <c r="Z19" s="19">
        <f t="shared" si="15"/>
        <v>0</v>
      </c>
      <c r="AA19" s="19">
        <f t="shared" si="15"/>
        <v>0</v>
      </c>
      <c r="AB19" s="19">
        <f t="shared" si="15"/>
        <v>0</v>
      </c>
      <c r="AC19" s="19">
        <f t="shared" si="15"/>
        <v>0</v>
      </c>
      <c r="AD19" s="19">
        <f t="shared" si="15"/>
        <v>0</v>
      </c>
      <c r="AE19" s="19">
        <f t="shared" si="15"/>
        <v>0</v>
      </c>
      <c r="AF19" s="19">
        <f t="shared" si="15"/>
        <v>0</v>
      </c>
      <c r="AG19" s="22">
        <f t="shared" si="15"/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1519</v>
      </c>
      <c r="AM19" s="18">
        <f>SUM(AM4:AM18)</f>
        <v>48</v>
      </c>
      <c r="AN19" s="18">
        <f>AL19/AM19</f>
        <v>31.645833333333332</v>
      </c>
      <c r="AO19" s="20"/>
      <c r="AP19" s="10"/>
      <c r="AQ19" s="204"/>
    </row>
    <row r="24" spans="1:43">
      <c r="A24"/>
    </row>
  </sheetData>
  <sheetProtection algorithmName="SHA-512" hashValue="yiRE/soF2hCBF+qo8lQsFr6up3jjGudMgIkl11VHwhQEI9w9X0iaTHK9KWZ/tG5hdgzvvYYGJ2Nd7tR5xBwjMA==" saltValue="/l2Ynm8XS+wb0OUnoW/zhg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51" priority="3" operator="equal">
      <formula>0</formula>
    </cfRule>
  </conditionalFormatting>
  <conditionalFormatting sqref="A19">
    <cfRule type="containsErrors" dxfId="50" priority="4">
      <formula>ISERROR(A19)</formula>
    </cfRule>
  </conditionalFormatting>
  <conditionalFormatting sqref="B4:B19">
    <cfRule type="cellIs" dxfId="49" priority="11" operator="equal">
      <formula>0</formula>
    </cfRule>
  </conditionalFormatting>
  <conditionalFormatting sqref="C19:S19 U19:AO19">
    <cfRule type="containsErrors" dxfId="48" priority="24">
      <formula>ISERROR(C19)</formula>
    </cfRule>
  </conditionalFormatting>
  <conditionalFormatting sqref="P4:S18 C19:S19">
    <cfRule type="cellIs" dxfId="47" priority="17" operator="equal">
      <formula>0</formula>
    </cfRule>
  </conditionalFormatting>
  <conditionalFormatting sqref="T4:T19">
    <cfRule type="cellIs" dxfId="46" priority="5" operator="equal">
      <formula>0</formula>
    </cfRule>
  </conditionalFormatting>
  <conditionalFormatting sqref="AH4:AO18 U19:AO19">
    <cfRule type="cellIs" dxfId="45" priority="18" operator="equal">
      <formula>0</formula>
    </cfRule>
  </conditionalFormatting>
  <conditionalFormatting sqref="AO1">
    <cfRule type="expression" dxfId="44" priority="7">
      <formula>$AQ$1=26</formula>
    </cfRule>
  </conditionalFormatting>
  <conditionalFormatting sqref="AQ1">
    <cfRule type="expression" dxfId="43" priority="2">
      <formula>$AQ$1=" "</formula>
    </cfRule>
  </conditionalFormatting>
  <conditionalFormatting sqref="AQ2:AQ19">
    <cfRule type="expression" dxfId="4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">
    <pageSetUpPr fitToPage="1"/>
  </sheetPr>
  <dimension ref="A1:AQ19"/>
  <sheetViews>
    <sheetView showGridLines="0" showRowColHeaders="0" zoomScale="80" zoomScaleNormal="80" workbookViewId="0">
      <selection activeCell="K15" sqref="K15"/>
    </sheetView>
  </sheetViews>
  <sheetFormatPr defaultRowHeight="14.4"/>
  <cols>
    <col min="1" max="1" width="28.33203125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style="52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5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31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193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5">
        <v>26</v>
      </c>
      <c r="AH3" s="266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247</v>
      </c>
      <c r="B4" s="215">
        <v>15</v>
      </c>
      <c r="C4" s="97"/>
      <c r="D4" s="98"/>
      <c r="E4" s="98"/>
      <c r="F4" s="98"/>
      <c r="G4" s="98">
        <v>7</v>
      </c>
      <c r="H4" s="98">
        <v>14</v>
      </c>
      <c r="I4" s="98"/>
      <c r="J4" s="98"/>
      <c r="K4" s="98"/>
      <c r="L4" s="98"/>
      <c r="M4" s="98"/>
      <c r="N4" s="98"/>
      <c r="O4" s="99"/>
      <c r="P4" s="9">
        <f>SUM(C4:O4)</f>
        <v>21</v>
      </c>
      <c r="Q4" s="8">
        <f>COUNTIF(C4:O4,"&gt;0")</f>
        <v>2</v>
      </c>
      <c r="R4" s="74">
        <f>IF(P4=0," ",P4/Q4)</f>
        <v>10.5</v>
      </c>
      <c r="S4" s="136">
        <f>IF(P4=0," ",P4/(Q4*T4)*100)</f>
        <v>70</v>
      </c>
      <c r="T4" s="215">
        <v>15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21</v>
      </c>
      <c r="AM4" s="74">
        <f>Q4+AI4</f>
        <v>2</v>
      </c>
      <c r="AN4" s="74">
        <f>IF(AL4=0," ",AL4/AM4)</f>
        <v>10.5</v>
      </c>
      <c r="AO4" s="136">
        <f>IF(AL4=0," ",AL4/(AM4*T4)*100)</f>
        <v>70</v>
      </c>
      <c r="AP4" s="139" t="str">
        <f>IF($AM4&gt;=$AP$1,$AL4/($AM4*$T4)*100,"0")</f>
        <v>0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5" t="s">
        <v>248</v>
      </c>
      <c r="B5" s="216">
        <v>57</v>
      </c>
      <c r="C5" s="100"/>
      <c r="D5" s="101"/>
      <c r="E5" s="101">
        <v>64</v>
      </c>
      <c r="F5" s="101">
        <v>21</v>
      </c>
      <c r="G5" s="101"/>
      <c r="H5" s="101">
        <v>49</v>
      </c>
      <c r="I5" s="101">
        <v>36</v>
      </c>
      <c r="J5" s="101"/>
      <c r="K5" s="101"/>
      <c r="L5" s="101"/>
      <c r="M5" s="101"/>
      <c r="N5" s="101"/>
      <c r="O5" s="102"/>
      <c r="P5" s="13">
        <f t="shared" ref="P5:P18" si="0">SUM(C5:O5)</f>
        <v>170</v>
      </c>
      <c r="Q5" s="11">
        <f t="shared" ref="Q5:Q18" si="1">COUNTIF(C5:O5,"&gt;0")</f>
        <v>4</v>
      </c>
      <c r="R5" s="62">
        <f t="shared" ref="R5:R18" si="2">IF(P5=0," ",P5/Q5)</f>
        <v>42.5</v>
      </c>
      <c r="S5" s="137">
        <f t="shared" ref="S5:S18" si="3">IF(P5=0," ",P5/(Q5*T5)*100)</f>
        <v>74.561403508771932</v>
      </c>
      <c r="T5" s="216">
        <v>57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170</v>
      </c>
      <c r="AM5" s="62">
        <f t="shared" ref="AM5:AM18" si="8">Q5+AI5</f>
        <v>4</v>
      </c>
      <c r="AN5" s="62">
        <f t="shared" ref="AN5:AN18" si="9">IF(AL5=0," ",AL5/AM5)</f>
        <v>42.5</v>
      </c>
      <c r="AO5" s="137">
        <f t="shared" ref="AO5:AO18" si="10">IF(AL5=0," ",AL5/(AM5*T5)*100)</f>
        <v>74.561403508771932</v>
      </c>
      <c r="AP5" s="139">
        <f t="shared" ref="AP5:AP18" si="11">IF($AM5&gt;=$AP$1,$AL5/($AM5*$T5)*100,"0")</f>
        <v>74.561403508771932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35" t="s">
        <v>249</v>
      </c>
      <c r="B6" s="216">
        <v>30</v>
      </c>
      <c r="C6" s="100">
        <v>25</v>
      </c>
      <c r="D6" s="101">
        <v>34</v>
      </c>
      <c r="E6" s="101">
        <v>26</v>
      </c>
      <c r="F6" s="101">
        <v>28</v>
      </c>
      <c r="G6" s="101">
        <v>17</v>
      </c>
      <c r="H6" s="101"/>
      <c r="I6" s="101">
        <v>26</v>
      </c>
      <c r="J6" s="101">
        <v>31</v>
      </c>
      <c r="K6" s="101"/>
      <c r="L6" s="101"/>
      <c r="M6" s="101"/>
      <c r="N6" s="101"/>
      <c r="O6" s="102"/>
      <c r="P6" s="13">
        <f t="shared" si="0"/>
        <v>187</v>
      </c>
      <c r="Q6" s="11">
        <f t="shared" si="1"/>
        <v>7</v>
      </c>
      <c r="R6" s="62">
        <f t="shared" si="2"/>
        <v>26.714285714285715</v>
      </c>
      <c r="S6" s="137">
        <f t="shared" si="3"/>
        <v>89.047619047619037</v>
      </c>
      <c r="T6" s="216">
        <v>30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187</v>
      </c>
      <c r="AM6" s="62">
        <f t="shared" si="8"/>
        <v>7</v>
      </c>
      <c r="AN6" s="62">
        <f t="shared" si="9"/>
        <v>26.714285714285715</v>
      </c>
      <c r="AO6" s="137">
        <f t="shared" si="10"/>
        <v>89.047619047619037</v>
      </c>
      <c r="AP6" s="139">
        <f t="shared" si="11"/>
        <v>89.047619047619037</v>
      </c>
      <c r="AQ6" s="203" t="str">
        <f t="shared" si="12"/>
        <v/>
      </c>
    </row>
    <row r="7" spans="1:43" s="10" customFormat="1" ht="20.100000000000001" customHeight="1">
      <c r="A7" s="235" t="s">
        <v>297</v>
      </c>
      <c r="B7" s="216">
        <v>31</v>
      </c>
      <c r="C7" s="100">
        <v>29</v>
      </c>
      <c r="D7" s="101">
        <v>48</v>
      </c>
      <c r="E7" s="101"/>
      <c r="F7" s="101">
        <v>26</v>
      </c>
      <c r="G7" s="101">
        <v>44</v>
      </c>
      <c r="H7" s="101"/>
      <c r="I7" s="101"/>
      <c r="J7" s="101">
        <v>35</v>
      </c>
      <c r="K7" s="101"/>
      <c r="L7" s="101"/>
      <c r="M7" s="101"/>
      <c r="N7" s="101"/>
      <c r="O7" s="102"/>
      <c r="P7" s="13">
        <f t="shared" si="0"/>
        <v>182</v>
      </c>
      <c r="Q7" s="11">
        <f t="shared" si="1"/>
        <v>5</v>
      </c>
      <c r="R7" s="62">
        <f t="shared" si="2"/>
        <v>36.4</v>
      </c>
      <c r="S7" s="137">
        <f t="shared" si="3"/>
        <v>117.41935483870967</v>
      </c>
      <c r="T7" s="216">
        <v>31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182</v>
      </c>
      <c r="AM7" s="62">
        <f t="shared" si="8"/>
        <v>5</v>
      </c>
      <c r="AN7" s="62">
        <f t="shared" si="9"/>
        <v>36.4</v>
      </c>
      <c r="AO7" s="137">
        <f t="shared" si="10"/>
        <v>117.41935483870967</v>
      </c>
      <c r="AP7" s="139">
        <f t="shared" si="11"/>
        <v>117.41935483870967</v>
      </c>
      <c r="AQ7" s="203" t="str">
        <f t="shared" si="12"/>
        <v/>
      </c>
    </row>
    <row r="8" spans="1:43" s="10" customFormat="1" ht="20.100000000000001" customHeight="1">
      <c r="A8" s="235" t="s">
        <v>311</v>
      </c>
      <c r="B8" s="216">
        <v>15</v>
      </c>
      <c r="C8" s="100"/>
      <c r="D8" s="101">
        <v>14</v>
      </c>
      <c r="E8" s="101">
        <v>11</v>
      </c>
      <c r="F8" s="101">
        <v>6</v>
      </c>
      <c r="G8" s="101"/>
      <c r="H8" s="101"/>
      <c r="I8" s="101">
        <v>3</v>
      </c>
      <c r="J8" s="101">
        <v>7</v>
      </c>
      <c r="K8" s="101"/>
      <c r="L8" s="101"/>
      <c r="M8" s="101"/>
      <c r="N8" s="101"/>
      <c r="O8" s="102"/>
      <c r="P8" s="13">
        <f t="shared" si="0"/>
        <v>41</v>
      </c>
      <c r="Q8" s="11">
        <f t="shared" si="1"/>
        <v>5</v>
      </c>
      <c r="R8" s="62">
        <f t="shared" si="2"/>
        <v>8.1999999999999993</v>
      </c>
      <c r="S8" s="137">
        <f t="shared" si="3"/>
        <v>54.666666666666664</v>
      </c>
      <c r="T8" s="216">
        <v>15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41</v>
      </c>
      <c r="AM8" s="62">
        <f t="shared" si="8"/>
        <v>5</v>
      </c>
      <c r="AN8" s="62">
        <f t="shared" si="9"/>
        <v>8.1999999999999993</v>
      </c>
      <c r="AO8" s="137">
        <f t="shared" si="10"/>
        <v>54.666666666666664</v>
      </c>
      <c r="AP8" s="139">
        <f t="shared" si="11"/>
        <v>54.666666666666664</v>
      </c>
      <c r="AQ8" s="203" t="str">
        <f t="shared" si="12"/>
        <v/>
      </c>
    </row>
    <row r="9" spans="1:43" s="10" customFormat="1" ht="20.100000000000001" customHeight="1">
      <c r="A9" s="236" t="s">
        <v>131</v>
      </c>
      <c r="B9" s="216">
        <v>40</v>
      </c>
      <c r="C9" s="100">
        <v>32</v>
      </c>
      <c r="D9" s="101"/>
      <c r="E9" s="101"/>
      <c r="F9" s="101"/>
      <c r="G9" s="101">
        <v>31</v>
      </c>
      <c r="H9" s="101"/>
      <c r="I9" s="101"/>
      <c r="J9" s="101">
        <v>42</v>
      </c>
      <c r="K9" s="101"/>
      <c r="L9" s="101"/>
      <c r="M9" s="101"/>
      <c r="N9" s="101"/>
      <c r="O9" s="102"/>
      <c r="P9" s="13">
        <f t="shared" si="0"/>
        <v>105</v>
      </c>
      <c r="Q9" s="11">
        <f t="shared" si="1"/>
        <v>3</v>
      </c>
      <c r="R9" s="62">
        <f t="shared" si="2"/>
        <v>35</v>
      </c>
      <c r="S9" s="137">
        <f t="shared" si="3"/>
        <v>87.5</v>
      </c>
      <c r="T9" s="216">
        <v>40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105</v>
      </c>
      <c r="AM9" s="62">
        <f t="shared" si="8"/>
        <v>3</v>
      </c>
      <c r="AN9" s="62">
        <f t="shared" si="9"/>
        <v>35</v>
      </c>
      <c r="AO9" s="137">
        <f t="shared" si="10"/>
        <v>87.5</v>
      </c>
      <c r="AP9" s="139" t="str">
        <f t="shared" si="11"/>
        <v>0</v>
      </c>
      <c r="AQ9" s="203" t="str">
        <f t="shared" si="12"/>
        <v/>
      </c>
    </row>
    <row r="10" spans="1:43" s="10" customFormat="1" ht="20.100000000000001" customHeight="1">
      <c r="A10" s="235" t="s">
        <v>328</v>
      </c>
      <c r="B10" s="216">
        <v>31</v>
      </c>
      <c r="C10" s="100"/>
      <c r="D10" s="101">
        <v>43</v>
      </c>
      <c r="E10" s="101">
        <v>27</v>
      </c>
      <c r="F10" s="101"/>
      <c r="G10" s="101"/>
      <c r="H10" s="101">
        <v>35</v>
      </c>
      <c r="I10" s="101"/>
      <c r="J10" s="101"/>
      <c r="K10" s="101"/>
      <c r="L10" s="101"/>
      <c r="M10" s="101"/>
      <c r="N10" s="101"/>
      <c r="O10" s="102"/>
      <c r="P10" s="13">
        <f t="shared" si="0"/>
        <v>105</v>
      </c>
      <c r="Q10" s="11">
        <f t="shared" si="1"/>
        <v>3</v>
      </c>
      <c r="R10" s="62">
        <f t="shared" si="2"/>
        <v>35</v>
      </c>
      <c r="S10" s="137">
        <f t="shared" si="3"/>
        <v>112.90322580645163</v>
      </c>
      <c r="T10" s="216">
        <v>31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105</v>
      </c>
      <c r="AM10" s="62">
        <f t="shared" si="8"/>
        <v>3</v>
      </c>
      <c r="AN10" s="62">
        <f t="shared" si="9"/>
        <v>35</v>
      </c>
      <c r="AO10" s="137">
        <f t="shared" si="10"/>
        <v>112.90322580645163</v>
      </c>
      <c r="AP10" s="139" t="str">
        <f t="shared" si="11"/>
        <v>0</v>
      </c>
      <c r="AQ10" s="203" t="str">
        <f t="shared" si="12"/>
        <v/>
      </c>
    </row>
    <row r="11" spans="1:43" s="10" customFormat="1" ht="20.100000000000001" customHeight="1">
      <c r="A11" s="235" t="s">
        <v>132</v>
      </c>
      <c r="B11" s="216">
        <v>32</v>
      </c>
      <c r="C11" s="100"/>
      <c r="D11" s="101"/>
      <c r="E11" s="101">
        <v>38</v>
      </c>
      <c r="F11" s="101">
        <v>19</v>
      </c>
      <c r="G11" s="101"/>
      <c r="H11" s="101">
        <v>37</v>
      </c>
      <c r="I11" s="101">
        <v>32</v>
      </c>
      <c r="J11" s="101"/>
      <c r="K11" s="101"/>
      <c r="L11" s="101"/>
      <c r="M11" s="101"/>
      <c r="N11" s="101"/>
      <c r="O11" s="102"/>
      <c r="P11" s="13">
        <f t="shared" si="0"/>
        <v>126</v>
      </c>
      <c r="Q11" s="11">
        <f t="shared" si="1"/>
        <v>4</v>
      </c>
      <c r="R11" s="62">
        <f t="shared" si="2"/>
        <v>31.5</v>
      </c>
      <c r="S11" s="137">
        <f t="shared" si="3"/>
        <v>98.4375</v>
      </c>
      <c r="T11" s="216">
        <v>32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126</v>
      </c>
      <c r="AM11" s="62">
        <f t="shared" si="8"/>
        <v>4</v>
      </c>
      <c r="AN11" s="62">
        <f t="shared" si="9"/>
        <v>31.5</v>
      </c>
      <c r="AO11" s="137">
        <f t="shared" si="10"/>
        <v>98.4375</v>
      </c>
      <c r="AP11" s="139">
        <f t="shared" si="11"/>
        <v>98.4375</v>
      </c>
      <c r="AQ11" s="203" t="str">
        <f t="shared" si="12"/>
        <v/>
      </c>
    </row>
    <row r="12" spans="1:43" s="10" customFormat="1" ht="20.100000000000001" customHeight="1">
      <c r="A12" s="235" t="s">
        <v>133</v>
      </c>
      <c r="B12" s="216">
        <v>15</v>
      </c>
      <c r="C12" s="100">
        <v>18</v>
      </c>
      <c r="D12" s="101"/>
      <c r="E12" s="101"/>
      <c r="F12" s="101">
        <v>13</v>
      </c>
      <c r="G12" s="101">
        <v>22</v>
      </c>
      <c r="H12" s="101"/>
      <c r="I12" s="101">
        <v>19</v>
      </c>
      <c r="J12" s="101">
        <v>18</v>
      </c>
      <c r="K12" s="101"/>
      <c r="L12" s="101"/>
      <c r="M12" s="101"/>
      <c r="N12" s="101"/>
      <c r="O12" s="102"/>
      <c r="P12" s="13">
        <f t="shared" si="0"/>
        <v>90</v>
      </c>
      <c r="Q12" s="11">
        <f t="shared" si="1"/>
        <v>5</v>
      </c>
      <c r="R12" s="62">
        <f t="shared" si="2"/>
        <v>18</v>
      </c>
      <c r="S12" s="137">
        <f t="shared" si="3"/>
        <v>120</v>
      </c>
      <c r="T12" s="216">
        <v>15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90</v>
      </c>
      <c r="AM12" s="62">
        <f t="shared" si="8"/>
        <v>5</v>
      </c>
      <c r="AN12" s="62">
        <f t="shared" si="9"/>
        <v>18</v>
      </c>
      <c r="AO12" s="137">
        <f t="shared" si="10"/>
        <v>120</v>
      </c>
      <c r="AP12" s="139">
        <f t="shared" si="11"/>
        <v>120</v>
      </c>
      <c r="AQ12" s="203" t="str">
        <f t="shared" si="12"/>
        <v/>
      </c>
    </row>
    <row r="13" spans="1:43" s="10" customFormat="1" ht="20.100000000000001" customHeight="1">
      <c r="A13" s="235" t="s">
        <v>250</v>
      </c>
      <c r="B13" s="216">
        <v>37</v>
      </c>
      <c r="C13" s="100">
        <v>30</v>
      </c>
      <c r="D13" s="101">
        <v>35</v>
      </c>
      <c r="E13" s="101"/>
      <c r="F13" s="101"/>
      <c r="G13" s="101">
        <v>55</v>
      </c>
      <c r="H13" s="101">
        <v>29</v>
      </c>
      <c r="I13" s="101"/>
      <c r="J13" s="101">
        <v>41</v>
      </c>
      <c r="K13" s="101"/>
      <c r="L13" s="101"/>
      <c r="M13" s="101"/>
      <c r="N13" s="101"/>
      <c r="O13" s="102"/>
      <c r="P13" s="13">
        <f t="shared" si="0"/>
        <v>190</v>
      </c>
      <c r="Q13" s="11">
        <f t="shared" si="1"/>
        <v>5</v>
      </c>
      <c r="R13" s="62">
        <f t="shared" si="2"/>
        <v>38</v>
      </c>
      <c r="S13" s="137">
        <f t="shared" si="3"/>
        <v>102.70270270270269</v>
      </c>
      <c r="T13" s="216">
        <v>37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190</v>
      </c>
      <c r="AM13" s="62">
        <f t="shared" si="8"/>
        <v>5</v>
      </c>
      <c r="AN13" s="62">
        <f t="shared" si="9"/>
        <v>38</v>
      </c>
      <c r="AO13" s="137">
        <f t="shared" si="10"/>
        <v>102.70270270270269</v>
      </c>
      <c r="AP13" s="139">
        <f t="shared" si="11"/>
        <v>102.70270270270269</v>
      </c>
      <c r="AQ13" s="203" t="str">
        <f t="shared" si="12"/>
        <v/>
      </c>
    </row>
    <row r="14" spans="1:43" s="10" customFormat="1" ht="20.100000000000001" customHeight="1">
      <c r="A14" s="235" t="s">
        <v>134</v>
      </c>
      <c r="B14" s="216">
        <v>24</v>
      </c>
      <c r="C14" s="100">
        <v>7</v>
      </c>
      <c r="D14" s="101">
        <v>19</v>
      </c>
      <c r="E14" s="101">
        <v>24</v>
      </c>
      <c r="F14" s="101"/>
      <c r="G14" s="101"/>
      <c r="H14" s="101">
        <v>27</v>
      </c>
      <c r="I14" s="101">
        <v>28</v>
      </c>
      <c r="J14" s="101"/>
      <c r="K14" s="101"/>
      <c r="L14" s="101"/>
      <c r="M14" s="101"/>
      <c r="N14" s="101"/>
      <c r="O14" s="102"/>
      <c r="P14" s="13">
        <f t="shared" si="0"/>
        <v>105</v>
      </c>
      <c r="Q14" s="11">
        <f t="shared" si="1"/>
        <v>5</v>
      </c>
      <c r="R14" s="62">
        <f t="shared" si="2"/>
        <v>21</v>
      </c>
      <c r="S14" s="137">
        <f t="shared" si="3"/>
        <v>87.5</v>
      </c>
      <c r="T14" s="216">
        <v>24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105</v>
      </c>
      <c r="AM14" s="62">
        <f t="shared" si="8"/>
        <v>5</v>
      </c>
      <c r="AN14" s="62">
        <f t="shared" si="9"/>
        <v>21</v>
      </c>
      <c r="AO14" s="137">
        <f t="shared" si="10"/>
        <v>87.5</v>
      </c>
      <c r="AP14" s="139">
        <f t="shared" si="11"/>
        <v>87.5</v>
      </c>
      <c r="AQ14" s="203" t="str">
        <f t="shared" si="12"/>
        <v/>
      </c>
    </row>
    <row r="15" spans="1:43" s="10" customFormat="1" ht="20.100000000000001" customHeight="1">
      <c r="A15" s="235"/>
      <c r="B15" s="216">
        <v>0</v>
      </c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0"/>
        <v>0</v>
      </c>
      <c r="Q15" s="11">
        <f t="shared" si="1"/>
        <v>0</v>
      </c>
      <c r="R15" s="62" t="str">
        <f t="shared" si="2"/>
        <v xml:space="preserve"> </v>
      </c>
      <c r="S15" s="137" t="str">
        <f t="shared" si="3"/>
        <v xml:space="preserve"> </v>
      </c>
      <c r="T15" s="216">
        <v>0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0</v>
      </c>
      <c r="AM15" s="62">
        <f t="shared" si="8"/>
        <v>0</v>
      </c>
      <c r="AN15" s="62" t="str">
        <f t="shared" si="9"/>
        <v xml:space="preserve"> </v>
      </c>
      <c r="AO15" s="137" t="str">
        <f t="shared" si="10"/>
        <v xml:space="preserve"> </v>
      </c>
      <c r="AP15" s="139" t="str">
        <f t="shared" si="11"/>
        <v>0</v>
      </c>
      <c r="AQ15" s="213" t="str">
        <f t="shared" si="12"/>
        <v/>
      </c>
    </row>
    <row r="16" spans="1:43" s="10" customFormat="1" ht="20.100000000000001" customHeight="1">
      <c r="A16" s="235"/>
      <c r="B16" s="216">
        <v>0</v>
      </c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0</v>
      </c>
      <c r="Q16" s="11">
        <f t="shared" si="1"/>
        <v>0</v>
      </c>
      <c r="R16" s="62" t="str">
        <f t="shared" si="2"/>
        <v xml:space="preserve"> </v>
      </c>
      <c r="S16" s="137" t="str">
        <f t="shared" si="3"/>
        <v xml:space="preserve"> </v>
      </c>
      <c r="T16" s="216">
        <v>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0</v>
      </c>
      <c r="AM16" s="62">
        <f t="shared" si="8"/>
        <v>0</v>
      </c>
      <c r="AN16" s="62" t="str">
        <f t="shared" si="9"/>
        <v xml:space="preserve"> </v>
      </c>
      <c r="AO16" s="137" t="str">
        <f t="shared" si="10"/>
        <v xml:space="preserve"> </v>
      </c>
      <c r="AP16" s="139" t="str">
        <f t="shared" si="11"/>
        <v>0</v>
      </c>
      <c r="AQ16" s="21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6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6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10" customFormat="1" ht="20.100000000000001" customHeight="1" thickBot="1">
      <c r="A19" s="80" t="str">
        <f>"TOTAAL SPELERS "&amp;COUNTA(A4:A18)</f>
        <v>TOTAAL SPELERS 11</v>
      </c>
      <c r="B19" s="109">
        <f>SUM(B4:B18)</f>
        <v>327</v>
      </c>
      <c r="C19" s="21">
        <f>SUM(C4:C18)</f>
        <v>141</v>
      </c>
      <c r="D19" s="19">
        <f>SUM(D4:D18)</f>
        <v>193</v>
      </c>
      <c r="E19" s="19">
        <f t="shared" ref="E19:Q19" si="13">SUM(E4:E18)</f>
        <v>190</v>
      </c>
      <c r="F19" s="19">
        <f t="shared" si="13"/>
        <v>113</v>
      </c>
      <c r="G19" s="19">
        <f t="shared" si="13"/>
        <v>176</v>
      </c>
      <c r="H19" s="19">
        <f t="shared" si="13"/>
        <v>191</v>
      </c>
      <c r="I19" s="19">
        <f t="shared" si="13"/>
        <v>144</v>
      </c>
      <c r="J19" s="19">
        <f t="shared" si="13"/>
        <v>174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1322</v>
      </c>
      <c r="Q19" s="19">
        <f t="shared" si="13"/>
        <v>48</v>
      </c>
      <c r="R19" s="19">
        <f>P19/Q19</f>
        <v>27.541666666666668</v>
      </c>
      <c r="S19" s="22"/>
      <c r="T19" s="108">
        <f>SUM(T4:T18)</f>
        <v>327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1322</v>
      </c>
      <c r="AM19" s="18">
        <f>SUM(AM4:AM18)</f>
        <v>48</v>
      </c>
      <c r="AN19" s="18">
        <f>AL19/AM19</f>
        <v>27.541666666666668</v>
      </c>
      <c r="AO19" s="20"/>
      <c r="AQ19" s="204"/>
    </row>
  </sheetData>
  <sheetProtection algorithmName="SHA-512" hashValue="JC7fhDBts9iLvFD7E4vypu6XWiscYP791t77/SoN4tZadWcspO3BpR+5b+JTptm65rC25J40ffT4E5eDenzGvg==" saltValue="6ubztrkaI9k6H7/hWluQWg==" spinCount="100000" sheet="1" objects="1" scenarios="1"/>
  <sortState xmlns:xlrd2="http://schemas.microsoft.com/office/spreadsheetml/2017/richdata2" ref="A5:B14">
    <sortCondition ref="A5:A14"/>
  </sortState>
  <mergeCells count="4">
    <mergeCell ref="AQ2:AQ3"/>
    <mergeCell ref="A1:AJ1"/>
    <mergeCell ref="AL1:AO1"/>
    <mergeCell ref="A2:A3"/>
  </mergeCells>
  <conditionalFormatting sqref="A4:A19">
    <cfRule type="cellIs" dxfId="41" priority="3" operator="equal">
      <formula>0</formula>
    </cfRule>
  </conditionalFormatting>
  <conditionalFormatting sqref="A19">
    <cfRule type="containsErrors" dxfId="40" priority="4">
      <formula>ISERROR(A19)</formula>
    </cfRule>
  </conditionalFormatting>
  <conditionalFormatting sqref="B4:B19">
    <cfRule type="cellIs" dxfId="39" priority="12" operator="equal">
      <formula>0</formula>
    </cfRule>
  </conditionalFormatting>
  <conditionalFormatting sqref="C19:S19 U19:AO19">
    <cfRule type="containsErrors" dxfId="38" priority="26">
      <formula>ISERROR(C19)</formula>
    </cfRule>
  </conditionalFormatting>
  <conditionalFormatting sqref="P4:S18 C19:S19">
    <cfRule type="cellIs" dxfId="37" priority="19" operator="equal">
      <formula>0</formula>
    </cfRule>
  </conditionalFormatting>
  <conditionalFormatting sqref="T4:T19">
    <cfRule type="cellIs" dxfId="36" priority="5" operator="equal">
      <formula>0</formula>
    </cfRule>
  </conditionalFormatting>
  <conditionalFormatting sqref="AH4:AO18 U19:AO19">
    <cfRule type="cellIs" dxfId="35" priority="20" operator="equal">
      <formula>0</formula>
    </cfRule>
  </conditionalFormatting>
  <conditionalFormatting sqref="AO1">
    <cfRule type="expression" dxfId="34" priority="8">
      <formula>$AQ$1=26</formula>
    </cfRule>
  </conditionalFormatting>
  <conditionalFormatting sqref="AQ1">
    <cfRule type="expression" dxfId="33" priority="2">
      <formula>$AQ$1=" "</formula>
    </cfRule>
  </conditionalFormatting>
  <conditionalFormatting sqref="AQ2:AQ19">
    <cfRule type="expression" dxfId="3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3" fitToHeight="0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7"/>
  <dimension ref="A1:AQ19"/>
  <sheetViews>
    <sheetView showGridLines="0" showRowColHeaders="0" zoomScale="80" zoomScaleNormal="80" workbookViewId="0">
      <selection activeCell="B17" sqref="B17"/>
    </sheetView>
  </sheetViews>
  <sheetFormatPr defaultRowHeight="14.4"/>
  <cols>
    <col min="1" max="1" width="28.33203125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6640625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33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7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6">
        <v>14</v>
      </c>
      <c r="V3" s="2">
        <v>15</v>
      </c>
      <c r="W3" s="2">
        <v>16</v>
      </c>
      <c r="X3" s="2">
        <v>17</v>
      </c>
      <c r="Y3" s="2">
        <v>18</v>
      </c>
      <c r="Z3" s="2">
        <v>19</v>
      </c>
      <c r="AA3" s="2">
        <v>20</v>
      </c>
      <c r="AB3" s="2">
        <v>21</v>
      </c>
      <c r="AC3" s="2">
        <v>22</v>
      </c>
      <c r="AD3" s="2">
        <v>23</v>
      </c>
      <c r="AE3" s="2">
        <v>24</v>
      </c>
      <c r="AF3" s="2">
        <v>25</v>
      </c>
      <c r="AG3" s="2">
        <v>26</v>
      </c>
      <c r="AH3" s="251"/>
      <c r="AI3" s="253"/>
      <c r="AJ3" s="266"/>
      <c r="AK3" s="54"/>
      <c r="AL3" s="251"/>
      <c r="AM3" s="253"/>
      <c r="AN3" s="253"/>
      <c r="AO3" s="262"/>
      <c r="AQ3" s="466"/>
    </row>
    <row r="4" spans="1:43" ht="20.100000000000001" customHeight="1">
      <c r="A4" s="234" t="s">
        <v>135</v>
      </c>
      <c r="B4" s="215">
        <v>16</v>
      </c>
      <c r="C4" s="97">
        <v>25</v>
      </c>
      <c r="D4" s="98"/>
      <c r="E4" s="98"/>
      <c r="F4" s="98">
        <v>23</v>
      </c>
      <c r="G4" s="98"/>
      <c r="H4" s="98">
        <v>25</v>
      </c>
      <c r="I4" s="98"/>
      <c r="J4" s="98">
        <v>19</v>
      </c>
      <c r="K4" s="98"/>
      <c r="L4" s="98"/>
      <c r="M4" s="98"/>
      <c r="N4" s="98"/>
      <c r="O4" s="99"/>
      <c r="P4" s="9">
        <f>SUM(C4:O4)</f>
        <v>92</v>
      </c>
      <c r="Q4" s="8">
        <f>COUNTIF(C4:O4,"&gt;0")</f>
        <v>4</v>
      </c>
      <c r="R4" s="74">
        <f>IF(P4=0," ",P4/Q4)</f>
        <v>23</v>
      </c>
      <c r="S4" s="136">
        <f>IF(P4=0," ",P4/(Q4*T4)*100)</f>
        <v>143.75</v>
      </c>
      <c r="T4" s="215">
        <v>16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92</v>
      </c>
      <c r="AM4" s="74">
        <f>Q4+AI4</f>
        <v>4</v>
      </c>
      <c r="AN4" s="74">
        <f>IF(AL4=0," ",AL4/AM4)</f>
        <v>23</v>
      </c>
      <c r="AO4" s="136">
        <f>IF(AL4=0," ",AL4/(AM4*T4)*100)</f>
        <v>143.75</v>
      </c>
      <c r="AP4" s="139">
        <f>IF($AM4&gt;=$AP$1,$AL4/($AM4*$T4)*100,"0")</f>
        <v>143.75</v>
      </c>
      <c r="AQ4" s="212" t="str">
        <f>IF(ISNUMBER($AQ$1), IF(AM4&gt;=4, IFERROR(ROUND(MAX(AL4/AM4, T4*0.9, 15), 0), 0), T4), "")</f>
        <v/>
      </c>
    </row>
    <row r="5" spans="1:43" ht="20.100000000000001" customHeight="1">
      <c r="A5" s="235" t="s">
        <v>136</v>
      </c>
      <c r="B5" s="216">
        <v>37</v>
      </c>
      <c r="C5" s="100">
        <v>28</v>
      </c>
      <c r="D5" s="101"/>
      <c r="E5" s="101">
        <v>39</v>
      </c>
      <c r="F5" s="101">
        <v>33</v>
      </c>
      <c r="G5" s="101">
        <v>19</v>
      </c>
      <c r="H5" s="101">
        <v>43</v>
      </c>
      <c r="I5" s="101"/>
      <c r="J5" s="101">
        <v>34</v>
      </c>
      <c r="K5" s="101"/>
      <c r="L5" s="101"/>
      <c r="M5" s="101"/>
      <c r="N5" s="101"/>
      <c r="O5" s="102"/>
      <c r="P5" s="13">
        <f t="shared" ref="P5:P18" si="0">SUM(C5:O5)</f>
        <v>196</v>
      </c>
      <c r="Q5" s="11">
        <f t="shared" ref="Q5:Q18" si="1">COUNTIF(C5:O5,"&gt;0")</f>
        <v>6</v>
      </c>
      <c r="R5" s="62">
        <f t="shared" ref="R5:R18" si="2">IF(P5=0," ",P5/Q5)</f>
        <v>32.666666666666664</v>
      </c>
      <c r="S5" s="137">
        <f t="shared" ref="S5:S18" si="3">IF(P5=0," ",P5/(Q5*T5)*100)</f>
        <v>88.288288288288285</v>
      </c>
      <c r="T5" s="216">
        <v>37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196</v>
      </c>
      <c r="AM5" s="62">
        <f t="shared" ref="AM5:AM18" si="8">Q5+AI5</f>
        <v>6</v>
      </c>
      <c r="AN5" s="62">
        <f t="shared" ref="AN5:AN18" si="9">IF(AL5=0," ",AL5/AM5)</f>
        <v>32.666666666666664</v>
      </c>
      <c r="AO5" s="137">
        <f t="shared" ref="AO5:AO18" si="10">IF(AL5=0," ",AL5/(AM5*T5)*100)</f>
        <v>88.288288288288285</v>
      </c>
      <c r="AP5" s="139">
        <f t="shared" ref="AP5:AP18" si="11">IF($AM5&gt;=$AP$1,$AL5/($AM5*$T5)*100,"0")</f>
        <v>88.288288288288285</v>
      </c>
      <c r="AQ5" s="203" t="str">
        <f t="shared" ref="AQ5:AQ18" si="12">IF(ISNUMBER($AQ$1), IF(AM5&gt;=4, IFERROR(ROUND(MAX(AL5/AM5, T5*0.9, 15), 0), 0), T5), "")</f>
        <v/>
      </c>
    </row>
    <row r="6" spans="1:43" ht="20.100000000000001" customHeight="1">
      <c r="A6" s="235" t="s">
        <v>312</v>
      </c>
      <c r="B6" s="216">
        <v>56</v>
      </c>
      <c r="C6" s="100">
        <v>71</v>
      </c>
      <c r="D6" s="101">
        <v>55</v>
      </c>
      <c r="E6" s="101">
        <v>48</v>
      </c>
      <c r="F6" s="101">
        <v>70</v>
      </c>
      <c r="G6" s="101"/>
      <c r="H6" s="101"/>
      <c r="I6" s="101">
        <v>50</v>
      </c>
      <c r="J6" s="101">
        <v>32</v>
      </c>
      <c r="K6" s="101"/>
      <c r="L6" s="101"/>
      <c r="M6" s="101"/>
      <c r="N6" s="101"/>
      <c r="O6" s="102"/>
      <c r="P6" s="13">
        <f t="shared" si="0"/>
        <v>326</v>
      </c>
      <c r="Q6" s="11">
        <f t="shared" si="1"/>
        <v>6</v>
      </c>
      <c r="R6" s="62">
        <f t="shared" si="2"/>
        <v>54.333333333333336</v>
      </c>
      <c r="S6" s="137">
        <f t="shared" si="3"/>
        <v>97.023809523809518</v>
      </c>
      <c r="T6" s="216">
        <v>56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326</v>
      </c>
      <c r="AM6" s="62">
        <f t="shared" si="8"/>
        <v>6</v>
      </c>
      <c r="AN6" s="62">
        <f t="shared" si="9"/>
        <v>54.333333333333336</v>
      </c>
      <c r="AO6" s="137">
        <f t="shared" si="10"/>
        <v>97.023809523809518</v>
      </c>
      <c r="AP6" s="139">
        <f t="shared" si="11"/>
        <v>97.023809523809518</v>
      </c>
      <c r="AQ6" s="203" t="str">
        <f t="shared" si="12"/>
        <v/>
      </c>
    </row>
    <row r="7" spans="1:43" ht="20.100000000000001" customHeight="1">
      <c r="A7" s="235" t="s">
        <v>137</v>
      </c>
      <c r="B7" s="216">
        <v>15</v>
      </c>
      <c r="C7" s="100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2"/>
      <c r="P7" s="13">
        <f t="shared" si="0"/>
        <v>0</v>
      </c>
      <c r="Q7" s="11">
        <f t="shared" si="1"/>
        <v>0</v>
      </c>
      <c r="R7" s="62" t="str">
        <f t="shared" si="2"/>
        <v xml:space="preserve"> </v>
      </c>
      <c r="S7" s="137" t="str">
        <f t="shared" si="3"/>
        <v xml:space="preserve"> </v>
      </c>
      <c r="T7" s="216">
        <v>15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0</v>
      </c>
      <c r="AM7" s="62">
        <f t="shared" si="8"/>
        <v>0</v>
      </c>
      <c r="AN7" s="62" t="str">
        <f t="shared" si="9"/>
        <v xml:space="preserve"> </v>
      </c>
      <c r="AO7" s="137" t="str">
        <f t="shared" si="10"/>
        <v xml:space="preserve"> </v>
      </c>
      <c r="AP7" s="139" t="str">
        <f t="shared" si="11"/>
        <v>0</v>
      </c>
      <c r="AQ7" s="203" t="str">
        <f t="shared" si="12"/>
        <v/>
      </c>
    </row>
    <row r="8" spans="1:43" ht="20.100000000000001" customHeight="1">
      <c r="A8" s="236" t="s">
        <v>138</v>
      </c>
      <c r="B8" s="216">
        <v>29</v>
      </c>
      <c r="C8" s="100"/>
      <c r="D8" s="101"/>
      <c r="E8" s="101"/>
      <c r="F8" s="101">
        <v>45</v>
      </c>
      <c r="G8" s="101"/>
      <c r="H8" s="101">
        <v>27</v>
      </c>
      <c r="I8" s="101">
        <v>31</v>
      </c>
      <c r="J8" s="101">
        <v>46</v>
      </c>
      <c r="K8" s="101"/>
      <c r="L8" s="101"/>
      <c r="M8" s="101"/>
      <c r="N8" s="101"/>
      <c r="O8" s="102"/>
      <c r="P8" s="13">
        <f t="shared" si="0"/>
        <v>149</v>
      </c>
      <c r="Q8" s="11">
        <f t="shared" si="1"/>
        <v>4</v>
      </c>
      <c r="R8" s="62">
        <f t="shared" si="2"/>
        <v>37.25</v>
      </c>
      <c r="S8" s="137">
        <f t="shared" si="3"/>
        <v>128.44827586206898</v>
      </c>
      <c r="T8" s="216">
        <v>29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149</v>
      </c>
      <c r="AM8" s="62">
        <f t="shared" si="8"/>
        <v>4</v>
      </c>
      <c r="AN8" s="62">
        <f t="shared" si="9"/>
        <v>37.25</v>
      </c>
      <c r="AO8" s="137">
        <f t="shared" si="10"/>
        <v>128.44827586206898</v>
      </c>
      <c r="AP8" s="139">
        <f t="shared" si="11"/>
        <v>128.44827586206898</v>
      </c>
      <c r="AQ8" s="203" t="str">
        <f t="shared" si="12"/>
        <v/>
      </c>
    </row>
    <row r="9" spans="1:43" ht="20.100000000000001" customHeight="1">
      <c r="A9" s="235" t="s">
        <v>139</v>
      </c>
      <c r="B9" s="216">
        <v>21</v>
      </c>
      <c r="C9" s="100">
        <v>33</v>
      </c>
      <c r="D9" s="101">
        <v>27</v>
      </c>
      <c r="E9" s="101">
        <v>30</v>
      </c>
      <c r="F9" s="101">
        <v>17</v>
      </c>
      <c r="G9" s="101"/>
      <c r="H9" s="101"/>
      <c r="I9" s="101"/>
      <c r="J9" s="101"/>
      <c r="K9" s="101"/>
      <c r="L9" s="101"/>
      <c r="M9" s="101"/>
      <c r="N9" s="101"/>
      <c r="O9" s="102"/>
      <c r="P9" s="13">
        <f t="shared" si="0"/>
        <v>107</v>
      </c>
      <c r="Q9" s="11">
        <f t="shared" si="1"/>
        <v>4</v>
      </c>
      <c r="R9" s="62">
        <f t="shared" si="2"/>
        <v>26.75</v>
      </c>
      <c r="S9" s="137">
        <f t="shared" si="3"/>
        <v>127.38095238095238</v>
      </c>
      <c r="T9" s="216">
        <v>21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107</v>
      </c>
      <c r="AM9" s="62">
        <f t="shared" si="8"/>
        <v>4</v>
      </c>
      <c r="AN9" s="62">
        <f t="shared" si="9"/>
        <v>26.75</v>
      </c>
      <c r="AO9" s="137">
        <f t="shared" si="10"/>
        <v>127.38095238095238</v>
      </c>
      <c r="AP9" s="139">
        <f t="shared" si="11"/>
        <v>127.38095238095238</v>
      </c>
      <c r="AQ9" s="203" t="str">
        <f t="shared" si="12"/>
        <v/>
      </c>
    </row>
    <row r="10" spans="1:43" ht="20.100000000000001" customHeight="1">
      <c r="A10" s="235" t="s">
        <v>140</v>
      </c>
      <c r="B10" s="216">
        <v>29</v>
      </c>
      <c r="C10" s="100">
        <v>41</v>
      </c>
      <c r="D10" s="101"/>
      <c r="E10" s="101">
        <v>15</v>
      </c>
      <c r="F10" s="101"/>
      <c r="G10" s="101">
        <v>20</v>
      </c>
      <c r="H10" s="101"/>
      <c r="I10" s="101">
        <v>20</v>
      </c>
      <c r="J10" s="101"/>
      <c r="K10" s="101"/>
      <c r="L10" s="101"/>
      <c r="M10" s="101"/>
      <c r="N10" s="101"/>
      <c r="O10" s="102"/>
      <c r="P10" s="13">
        <f t="shared" si="0"/>
        <v>96</v>
      </c>
      <c r="Q10" s="11">
        <f t="shared" si="1"/>
        <v>4</v>
      </c>
      <c r="R10" s="62">
        <f t="shared" si="2"/>
        <v>24</v>
      </c>
      <c r="S10" s="137">
        <f t="shared" si="3"/>
        <v>82.758620689655174</v>
      </c>
      <c r="T10" s="216">
        <v>29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96</v>
      </c>
      <c r="AM10" s="62">
        <f t="shared" si="8"/>
        <v>4</v>
      </c>
      <c r="AN10" s="62">
        <f t="shared" si="9"/>
        <v>24</v>
      </c>
      <c r="AO10" s="137">
        <f t="shared" si="10"/>
        <v>82.758620689655174</v>
      </c>
      <c r="AP10" s="139">
        <f t="shared" si="11"/>
        <v>82.758620689655174</v>
      </c>
      <c r="AQ10" s="203" t="str">
        <f t="shared" si="12"/>
        <v/>
      </c>
    </row>
    <row r="11" spans="1:43" ht="20.100000000000001" customHeight="1">
      <c r="A11" s="232" t="s">
        <v>357</v>
      </c>
      <c r="B11" s="220">
        <v>25</v>
      </c>
      <c r="C11" s="100"/>
      <c r="D11" s="101"/>
      <c r="E11" s="101"/>
      <c r="F11" s="101"/>
      <c r="G11" s="101">
        <v>25</v>
      </c>
      <c r="H11" s="101"/>
      <c r="I11" s="101"/>
      <c r="J11" s="101">
        <v>22</v>
      </c>
      <c r="K11" s="101"/>
      <c r="L11" s="101"/>
      <c r="M11" s="101"/>
      <c r="N11" s="101"/>
      <c r="O11" s="102"/>
      <c r="P11" s="13">
        <f t="shared" si="0"/>
        <v>47</v>
      </c>
      <c r="Q11" s="11">
        <f t="shared" si="1"/>
        <v>2</v>
      </c>
      <c r="R11" s="62">
        <f t="shared" si="2"/>
        <v>23.5</v>
      </c>
      <c r="S11" s="137">
        <f t="shared" si="3"/>
        <v>94</v>
      </c>
      <c r="T11" s="220">
        <v>25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47</v>
      </c>
      <c r="AM11" s="62">
        <f t="shared" si="8"/>
        <v>2</v>
      </c>
      <c r="AN11" s="62">
        <f t="shared" si="9"/>
        <v>23.5</v>
      </c>
      <c r="AO11" s="137">
        <f t="shared" si="10"/>
        <v>94</v>
      </c>
      <c r="AP11" s="139" t="str">
        <f t="shared" si="11"/>
        <v>0</v>
      </c>
      <c r="AQ11" s="203" t="str">
        <f t="shared" si="12"/>
        <v/>
      </c>
    </row>
    <row r="12" spans="1:43" ht="20.100000000000001" customHeight="1">
      <c r="A12" s="235" t="s">
        <v>254</v>
      </c>
      <c r="B12" s="216">
        <v>37</v>
      </c>
      <c r="C12" s="100"/>
      <c r="D12" s="101">
        <v>37</v>
      </c>
      <c r="E12" s="101">
        <v>28</v>
      </c>
      <c r="F12" s="101"/>
      <c r="G12" s="101"/>
      <c r="H12" s="101"/>
      <c r="I12" s="101"/>
      <c r="J12" s="101"/>
      <c r="K12" s="101"/>
      <c r="L12" s="101"/>
      <c r="M12" s="101"/>
      <c r="N12" s="101"/>
      <c r="O12" s="102"/>
      <c r="P12" s="13">
        <f t="shared" si="0"/>
        <v>65</v>
      </c>
      <c r="Q12" s="11">
        <f t="shared" si="1"/>
        <v>2</v>
      </c>
      <c r="R12" s="62">
        <f t="shared" si="2"/>
        <v>32.5</v>
      </c>
      <c r="S12" s="137">
        <f t="shared" si="3"/>
        <v>87.837837837837839</v>
      </c>
      <c r="T12" s="216">
        <v>37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65</v>
      </c>
      <c r="AM12" s="62">
        <f t="shared" si="8"/>
        <v>2</v>
      </c>
      <c r="AN12" s="62">
        <f t="shared" si="9"/>
        <v>32.5</v>
      </c>
      <c r="AO12" s="137">
        <f t="shared" si="10"/>
        <v>87.837837837837839</v>
      </c>
      <c r="AP12" s="139" t="str">
        <f t="shared" si="11"/>
        <v>0</v>
      </c>
      <c r="AQ12" s="203" t="str">
        <f t="shared" si="12"/>
        <v/>
      </c>
    </row>
    <row r="13" spans="1:43" ht="20.100000000000001" customHeight="1">
      <c r="A13" s="235" t="s">
        <v>334</v>
      </c>
      <c r="B13" s="216">
        <v>85</v>
      </c>
      <c r="C13" s="100"/>
      <c r="D13" s="101">
        <v>107</v>
      </c>
      <c r="E13" s="101">
        <v>82</v>
      </c>
      <c r="F13" s="101"/>
      <c r="G13" s="101">
        <v>85</v>
      </c>
      <c r="H13" s="101">
        <v>65</v>
      </c>
      <c r="I13" s="101">
        <v>49</v>
      </c>
      <c r="J13" s="101"/>
      <c r="K13" s="101"/>
      <c r="L13" s="101"/>
      <c r="M13" s="101"/>
      <c r="N13" s="101"/>
      <c r="O13" s="102"/>
      <c r="P13" s="13">
        <f t="shared" si="0"/>
        <v>388</v>
      </c>
      <c r="Q13" s="11">
        <f t="shared" si="1"/>
        <v>5</v>
      </c>
      <c r="R13" s="62">
        <f t="shared" si="2"/>
        <v>77.599999999999994</v>
      </c>
      <c r="S13" s="137">
        <f t="shared" si="3"/>
        <v>91.294117647058826</v>
      </c>
      <c r="T13" s="216">
        <v>85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388</v>
      </c>
      <c r="AM13" s="62">
        <f t="shared" si="8"/>
        <v>5</v>
      </c>
      <c r="AN13" s="62">
        <f t="shared" si="9"/>
        <v>77.599999999999994</v>
      </c>
      <c r="AO13" s="137">
        <f t="shared" si="10"/>
        <v>91.294117647058826</v>
      </c>
      <c r="AP13" s="139">
        <f t="shared" si="11"/>
        <v>91.294117647058826</v>
      </c>
      <c r="AQ13" s="203" t="str">
        <f t="shared" si="12"/>
        <v/>
      </c>
    </row>
    <row r="14" spans="1:43" ht="20.100000000000001" customHeight="1">
      <c r="A14" s="235" t="s">
        <v>141</v>
      </c>
      <c r="B14" s="216">
        <v>27</v>
      </c>
      <c r="C14" s="100">
        <v>22</v>
      </c>
      <c r="D14" s="101">
        <v>24</v>
      </c>
      <c r="E14" s="101"/>
      <c r="F14" s="101"/>
      <c r="G14" s="101">
        <v>21</v>
      </c>
      <c r="H14" s="101"/>
      <c r="I14" s="101"/>
      <c r="J14" s="101"/>
      <c r="K14" s="101"/>
      <c r="L14" s="101"/>
      <c r="M14" s="101"/>
      <c r="N14" s="101"/>
      <c r="O14" s="102"/>
      <c r="P14" s="13">
        <f t="shared" si="0"/>
        <v>67</v>
      </c>
      <c r="Q14" s="11">
        <f t="shared" si="1"/>
        <v>3</v>
      </c>
      <c r="R14" s="62">
        <f t="shared" si="2"/>
        <v>22.333333333333332</v>
      </c>
      <c r="S14" s="137">
        <f t="shared" si="3"/>
        <v>82.716049382716051</v>
      </c>
      <c r="T14" s="216">
        <v>27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67</v>
      </c>
      <c r="AM14" s="62">
        <f t="shared" si="8"/>
        <v>3</v>
      </c>
      <c r="AN14" s="62">
        <f t="shared" si="9"/>
        <v>22.333333333333332</v>
      </c>
      <c r="AO14" s="137">
        <f t="shared" si="10"/>
        <v>82.716049382716051</v>
      </c>
      <c r="AP14" s="139" t="str">
        <f t="shared" si="11"/>
        <v>0</v>
      </c>
      <c r="AQ14" s="203" t="str">
        <f t="shared" si="12"/>
        <v/>
      </c>
    </row>
    <row r="15" spans="1:43" ht="20.100000000000001" customHeight="1">
      <c r="A15" s="235" t="s">
        <v>142</v>
      </c>
      <c r="B15" s="216">
        <v>20</v>
      </c>
      <c r="C15" s="100"/>
      <c r="D15" s="101"/>
      <c r="E15" s="101"/>
      <c r="F15" s="101"/>
      <c r="G15" s="101"/>
      <c r="H15" s="101">
        <v>15</v>
      </c>
      <c r="I15" s="101">
        <v>39</v>
      </c>
      <c r="J15" s="101"/>
      <c r="K15" s="101"/>
      <c r="L15" s="101"/>
      <c r="M15" s="101"/>
      <c r="N15" s="101"/>
      <c r="O15" s="102"/>
      <c r="P15" s="13">
        <f t="shared" si="0"/>
        <v>54</v>
      </c>
      <c r="Q15" s="11">
        <f t="shared" si="1"/>
        <v>2</v>
      </c>
      <c r="R15" s="62">
        <f t="shared" si="2"/>
        <v>27</v>
      </c>
      <c r="S15" s="137">
        <f t="shared" si="3"/>
        <v>135</v>
      </c>
      <c r="T15" s="216">
        <v>20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54</v>
      </c>
      <c r="AM15" s="62">
        <f t="shared" si="8"/>
        <v>2</v>
      </c>
      <c r="AN15" s="62">
        <f t="shared" si="9"/>
        <v>27</v>
      </c>
      <c r="AO15" s="137">
        <f t="shared" si="10"/>
        <v>135</v>
      </c>
      <c r="AP15" s="139" t="str">
        <f t="shared" si="11"/>
        <v>0</v>
      </c>
      <c r="AQ15" s="203" t="str">
        <f t="shared" si="12"/>
        <v/>
      </c>
    </row>
    <row r="16" spans="1:43" ht="20.100000000000001" customHeight="1">
      <c r="A16" s="241" t="s">
        <v>356</v>
      </c>
      <c r="B16" s="220">
        <v>17</v>
      </c>
      <c r="C16" s="100"/>
      <c r="D16" s="101"/>
      <c r="E16" s="101"/>
      <c r="F16" s="101"/>
      <c r="G16" s="101">
        <v>13</v>
      </c>
      <c r="H16" s="101"/>
      <c r="I16" s="101">
        <v>20</v>
      </c>
      <c r="J16" s="101">
        <v>19</v>
      </c>
      <c r="K16" s="101"/>
      <c r="L16" s="101"/>
      <c r="M16" s="101"/>
      <c r="N16" s="101"/>
      <c r="O16" s="102"/>
      <c r="P16" s="13">
        <f t="shared" si="0"/>
        <v>52</v>
      </c>
      <c r="Q16" s="11">
        <f t="shared" si="1"/>
        <v>3</v>
      </c>
      <c r="R16" s="62">
        <f t="shared" si="2"/>
        <v>17.333333333333332</v>
      </c>
      <c r="S16" s="137">
        <f t="shared" si="3"/>
        <v>86.666666666666671</v>
      </c>
      <c r="T16" s="220">
        <v>20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52</v>
      </c>
      <c r="AM16" s="62">
        <f t="shared" si="8"/>
        <v>3</v>
      </c>
      <c r="AN16" s="62">
        <f t="shared" si="9"/>
        <v>17.333333333333332</v>
      </c>
      <c r="AO16" s="137">
        <f t="shared" si="10"/>
        <v>86.666666666666671</v>
      </c>
      <c r="AP16" s="139" t="str">
        <f t="shared" si="11"/>
        <v>0</v>
      </c>
      <c r="AQ16" s="203" t="str">
        <f t="shared" si="12"/>
        <v/>
      </c>
    </row>
    <row r="17" spans="1:43" ht="20.100000000000001" customHeight="1">
      <c r="A17" s="235" t="s">
        <v>313</v>
      </c>
      <c r="B17" s="216">
        <v>15</v>
      </c>
      <c r="C17" s="100"/>
      <c r="D17" s="101">
        <v>19</v>
      </c>
      <c r="E17" s="101"/>
      <c r="F17" s="101">
        <v>18</v>
      </c>
      <c r="G17" s="101"/>
      <c r="H17" s="101">
        <v>17</v>
      </c>
      <c r="I17" s="101"/>
      <c r="J17" s="101"/>
      <c r="K17" s="101"/>
      <c r="L17" s="101"/>
      <c r="M17" s="101"/>
      <c r="N17" s="101"/>
      <c r="O17" s="102"/>
      <c r="P17" s="13">
        <f>SUM(C17:O17)</f>
        <v>54</v>
      </c>
      <c r="Q17" s="11">
        <f>COUNTIF(C17:O17,"&gt;0")</f>
        <v>3</v>
      </c>
      <c r="R17" s="62">
        <f>IF(P17=0," ",P17/Q17)</f>
        <v>18</v>
      </c>
      <c r="S17" s="137">
        <f>IF(P17=0," ",P17/(Q17*T17)*100)</f>
        <v>120</v>
      </c>
      <c r="T17" s="216">
        <v>15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>SUM(U17:AG17)</f>
        <v>0</v>
      </c>
      <c r="AI17" s="11">
        <f>COUNTIF(U17:AG17,"&gt;0")</f>
        <v>0</v>
      </c>
      <c r="AJ17" s="12" t="str">
        <f>IF(AH17=0," ",AH17/AI17)</f>
        <v xml:space="preserve"> </v>
      </c>
      <c r="AK17" s="55"/>
      <c r="AL17" s="75">
        <f>P17+AH17</f>
        <v>54</v>
      </c>
      <c r="AM17" s="62">
        <f>Q17+AI17</f>
        <v>3</v>
      </c>
      <c r="AN17" s="62">
        <f>IF(AL17=0," ",AL17/AM17)</f>
        <v>18</v>
      </c>
      <c r="AO17" s="137">
        <f>IF(AL17=0," ",AL17/(AM17*T17)*100)</f>
        <v>120</v>
      </c>
      <c r="AP17" s="139" t="str">
        <f t="shared" si="11"/>
        <v>0</v>
      </c>
      <c r="AQ17" s="203" t="str">
        <f t="shared" si="12"/>
        <v/>
      </c>
    </row>
    <row r="18" spans="1:43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ht="20.100000000000001" customHeight="1" thickBot="1">
      <c r="A19" s="80" t="str">
        <f>"TOTAAL SPELERS "&amp;COUNTA(A4:A18)</f>
        <v>TOTAAL SPELERS 14</v>
      </c>
      <c r="B19" s="109">
        <f>SUM(B4:B17)</f>
        <v>429</v>
      </c>
      <c r="C19" s="21">
        <f t="shared" ref="C19:Q19" si="13">SUM(C4:C18)</f>
        <v>220</v>
      </c>
      <c r="D19" s="19">
        <f t="shared" si="13"/>
        <v>269</v>
      </c>
      <c r="E19" s="19">
        <f t="shared" si="13"/>
        <v>242</v>
      </c>
      <c r="F19" s="19">
        <f t="shared" si="13"/>
        <v>206</v>
      </c>
      <c r="G19" s="19">
        <f t="shared" si="13"/>
        <v>183</v>
      </c>
      <c r="H19" s="19">
        <f t="shared" si="13"/>
        <v>192</v>
      </c>
      <c r="I19" s="19">
        <f t="shared" si="13"/>
        <v>209</v>
      </c>
      <c r="J19" s="19">
        <f t="shared" si="13"/>
        <v>172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 t="shared" si="13"/>
        <v>0</v>
      </c>
      <c r="O19" s="19">
        <f t="shared" si="13"/>
        <v>0</v>
      </c>
      <c r="P19" s="19">
        <f t="shared" si="13"/>
        <v>1693</v>
      </c>
      <c r="Q19" s="19">
        <f t="shared" si="13"/>
        <v>48</v>
      </c>
      <c r="R19" s="19">
        <f>P19/Q19</f>
        <v>35.270833333333336</v>
      </c>
      <c r="S19" s="22"/>
      <c r="T19" s="108">
        <f t="shared" ref="T19:AH19" si="14">SUM(T4:T18)</f>
        <v>432</v>
      </c>
      <c r="U19" s="21">
        <f t="shared" si="14"/>
        <v>0</v>
      </c>
      <c r="V19" s="19">
        <f t="shared" si="14"/>
        <v>0</v>
      </c>
      <c r="W19" s="19">
        <f t="shared" si="14"/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 t="shared" si="14"/>
        <v>0</v>
      </c>
      <c r="AH19" s="17">
        <f t="shared" si="14"/>
        <v>0</v>
      </c>
      <c r="AI19" s="18">
        <f>SUM(AI4:AI15)</f>
        <v>0</v>
      </c>
      <c r="AJ19" s="23" t="e">
        <f>AH19/AI19</f>
        <v>#DIV/0!</v>
      </c>
      <c r="AK19" s="56"/>
      <c r="AL19" s="24">
        <f>SUM(AL4:AL18)</f>
        <v>1693</v>
      </c>
      <c r="AM19" s="18">
        <f>SUM(AM4:AM18)</f>
        <v>48</v>
      </c>
      <c r="AN19" s="18">
        <f>AL19/AM19</f>
        <v>35.270833333333336</v>
      </c>
      <c r="AO19" s="20"/>
      <c r="AP19" s="10"/>
      <c r="AQ19" s="204"/>
    </row>
  </sheetData>
  <sheetProtection algorithmName="SHA-512" hashValue="WBaIzuCBr6vXw+Y9ki+XaZa/ewwqQCxJRUVtnvS8kYIi2lRzgWNNPwbXam5BukkUevnQeqUQZD7oBLFTmmLftQ==" saltValue="o3lQgprQbIO1BHWGbIyszA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31" priority="3" operator="equal">
      <formula>0</formula>
    </cfRule>
  </conditionalFormatting>
  <conditionalFormatting sqref="A19">
    <cfRule type="containsErrors" dxfId="30" priority="4">
      <formula>ISERROR(A19)</formula>
    </cfRule>
  </conditionalFormatting>
  <conditionalFormatting sqref="B4:B19">
    <cfRule type="cellIs" dxfId="29" priority="12" operator="equal">
      <formula>0</formula>
    </cfRule>
  </conditionalFormatting>
  <conditionalFormatting sqref="C19:S19 U19:AO19">
    <cfRule type="containsErrors" dxfId="28" priority="28">
      <formula>ISERROR(C19)</formula>
    </cfRule>
  </conditionalFormatting>
  <conditionalFormatting sqref="P4:S18 AH4:AO18 C19:S19">
    <cfRule type="cellIs" dxfId="27" priority="23" operator="equal">
      <formula>0</formula>
    </cfRule>
  </conditionalFormatting>
  <conditionalFormatting sqref="T4:T19">
    <cfRule type="cellIs" dxfId="26" priority="5" operator="equal">
      <formula>0</formula>
    </cfRule>
  </conditionalFormatting>
  <conditionalFormatting sqref="U19:AO19">
    <cfRule type="cellIs" dxfId="25" priority="26" operator="equal">
      <formula>0</formula>
    </cfRule>
  </conditionalFormatting>
  <conditionalFormatting sqref="AO1">
    <cfRule type="expression" dxfId="24" priority="7">
      <formula>$AQ$1=26</formula>
    </cfRule>
  </conditionalFormatting>
  <conditionalFormatting sqref="AQ1">
    <cfRule type="expression" dxfId="23" priority="2">
      <formula>$AQ$1=" "</formula>
    </cfRule>
  </conditionalFormatting>
  <conditionalFormatting sqref="AQ2:AQ19">
    <cfRule type="expression" dxfId="22" priority="1">
      <formula>NOT(ISNUMBER($AQ$1))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8">
    <pageSetUpPr fitToPage="1"/>
  </sheetPr>
  <dimension ref="A1:AQ24"/>
  <sheetViews>
    <sheetView showGridLines="0" showRowColHeaders="0" zoomScale="80" zoomScaleNormal="80" workbookViewId="0">
      <selection activeCell="T6" sqref="T6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34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143</v>
      </c>
      <c r="B4" s="215">
        <v>41</v>
      </c>
      <c r="C4" s="97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9"/>
      <c r="P4" s="9">
        <f>SUM(C4:O4)</f>
        <v>0</v>
      </c>
      <c r="Q4" s="8">
        <f>COUNTIF(C4:O4,"&gt;0")</f>
        <v>0</v>
      </c>
      <c r="R4" s="74" t="str">
        <f>IF(P4=0," ",P4/Q4)</f>
        <v xml:space="preserve"> </v>
      </c>
      <c r="S4" s="136" t="str">
        <f>IF(P4=0," ",P4/(Q4*T4)*100)</f>
        <v xml:space="preserve"> </v>
      </c>
      <c r="T4" s="215">
        <v>41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>P4+AH4</f>
        <v>0</v>
      </c>
      <c r="AM4" s="74">
        <f>Q4+AI4</f>
        <v>0</v>
      </c>
      <c r="AN4" s="74" t="str">
        <f>IF(AL4=0," ",AL4/AM4)</f>
        <v xml:space="preserve"> </v>
      </c>
      <c r="AO4" s="136" t="str">
        <f>IF(AL4=0," ",AL4/(AM4*T4)*100)</f>
        <v xml:space="preserve"> </v>
      </c>
      <c r="AP4" s="139" t="str">
        <f>IF($AM4&gt;=$AP$1,$AL4/($AM4*$T4)*100,"0")</f>
        <v>0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41" t="s">
        <v>340</v>
      </c>
      <c r="B5" s="220">
        <v>25</v>
      </c>
      <c r="C5" s="100">
        <v>17</v>
      </c>
      <c r="D5" s="101"/>
      <c r="E5" s="206"/>
      <c r="F5" s="101"/>
      <c r="G5" s="101"/>
      <c r="H5" s="206"/>
      <c r="I5" s="101"/>
      <c r="J5" s="101">
        <v>26</v>
      </c>
      <c r="K5" s="101"/>
      <c r="L5" s="101"/>
      <c r="M5" s="101"/>
      <c r="N5" s="101"/>
      <c r="O5" s="102"/>
      <c r="P5" s="13">
        <f t="shared" ref="P5:P18" si="0">SUM(C5:O5)</f>
        <v>43</v>
      </c>
      <c r="Q5" s="11">
        <f t="shared" ref="Q5:Q18" si="1">COUNTIF(C5:O5,"&gt;0")</f>
        <v>2</v>
      </c>
      <c r="R5" s="62">
        <f t="shared" ref="R5:R18" si="2">IF(P5=0," ",P5/Q5)</f>
        <v>21.5</v>
      </c>
      <c r="S5" s="137">
        <f t="shared" ref="S5:S18" si="3">IF(P5=0," ",P5/(Q5*T5)*100)</f>
        <v>86</v>
      </c>
      <c r="T5" s="220">
        <v>25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4">SUM(U5:AG5)</f>
        <v>0</v>
      </c>
      <c r="AI5" s="11">
        <f t="shared" ref="AI5:AI18" si="5">COUNTIF(U5:AG5,"&gt;0")</f>
        <v>0</v>
      </c>
      <c r="AJ5" s="12" t="str">
        <f t="shared" ref="AJ5:AJ18" si="6">IF(AH5=0," ",AH5/AI5)</f>
        <v xml:space="preserve"> </v>
      </c>
      <c r="AK5" s="55"/>
      <c r="AL5" s="75">
        <f t="shared" ref="AL5:AL18" si="7">P5+AH5</f>
        <v>43</v>
      </c>
      <c r="AM5" s="62">
        <f t="shared" ref="AM5:AM18" si="8">Q5+AI5</f>
        <v>2</v>
      </c>
      <c r="AN5" s="62">
        <f t="shared" ref="AN5:AN18" si="9">IF(AL5=0," ",AL5/AM5)</f>
        <v>21.5</v>
      </c>
      <c r="AO5" s="137">
        <f t="shared" ref="AO5:AO18" si="10">IF(AL5=0," ",AL5/(AM5*T5)*100)</f>
        <v>86</v>
      </c>
      <c r="AP5" s="139" t="str">
        <f t="shared" ref="AP5:AP18" si="11">IF($AM5&gt;=$AP$1,$AL5/($AM5*$T5)*100,"0")</f>
        <v>0</v>
      </c>
      <c r="AQ5" s="203" t="str">
        <f t="shared" ref="AQ5:AQ18" si="12">IF(ISNUMBER($AQ$1), IF(AM5&gt;=4, IFERROR(ROUND(MAX(AL5/AM5, T5*0.9, 15), 0), 0), T5), "")</f>
        <v/>
      </c>
    </row>
    <row r="6" spans="1:43" s="10" customFormat="1" ht="20.100000000000001" customHeight="1">
      <c r="A6" s="241" t="s">
        <v>341</v>
      </c>
      <c r="B6" s="220">
        <v>21</v>
      </c>
      <c r="C6" s="100">
        <v>37</v>
      </c>
      <c r="D6" s="206"/>
      <c r="E6" s="206">
        <v>12</v>
      </c>
      <c r="F6" s="101"/>
      <c r="G6" s="101"/>
      <c r="H6" s="206"/>
      <c r="I6" s="101"/>
      <c r="J6" s="101">
        <v>15</v>
      </c>
      <c r="K6" s="101"/>
      <c r="L6" s="101"/>
      <c r="M6" s="101"/>
      <c r="N6" s="101"/>
      <c r="O6" s="102"/>
      <c r="P6" s="13">
        <f>SUM(C6:O6)</f>
        <v>64</v>
      </c>
      <c r="Q6" s="11">
        <f>COUNTIF(C6:O6,"&gt;0")</f>
        <v>3</v>
      </c>
      <c r="R6" s="62">
        <f t="shared" si="2"/>
        <v>21.333333333333332</v>
      </c>
      <c r="S6" s="137">
        <f t="shared" si="3"/>
        <v>101.58730158730158</v>
      </c>
      <c r="T6" s="220">
        <v>21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4"/>
        <v>0</v>
      </c>
      <c r="AI6" s="11">
        <f t="shared" si="5"/>
        <v>0</v>
      </c>
      <c r="AJ6" s="12" t="str">
        <f t="shared" si="6"/>
        <v xml:space="preserve"> </v>
      </c>
      <c r="AK6" s="55"/>
      <c r="AL6" s="75">
        <f t="shared" si="7"/>
        <v>64</v>
      </c>
      <c r="AM6" s="62">
        <f t="shared" si="8"/>
        <v>3</v>
      </c>
      <c r="AN6" s="62">
        <f t="shared" si="9"/>
        <v>21.333333333333332</v>
      </c>
      <c r="AO6" s="137">
        <f t="shared" si="10"/>
        <v>101.58730158730158</v>
      </c>
      <c r="AP6" s="139" t="str">
        <f t="shared" si="11"/>
        <v>0</v>
      </c>
      <c r="AQ6" s="203" t="str">
        <f t="shared" si="12"/>
        <v/>
      </c>
    </row>
    <row r="7" spans="1:43" s="10" customFormat="1" ht="20.100000000000001" customHeight="1">
      <c r="A7" s="235" t="s">
        <v>144</v>
      </c>
      <c r="B7" s="216">
        <v>33</v>
      </c>
      <c r="C7" s="100"/>
      <c r="D7" s="101">
        <v>24</v>
      </c>
      <c r="E7" s="101">
        <v>22</v>
      </c>
      <c r="F7" s="101"/>
      <c r="G7" s="101">
        <v>27</v>
      </c>
      <c r="H7" s="206"/>
      <c r="I7" s="206">
        <v>27</v>
      </c>
      <c r="J7" s="101"/>
      <c r="K7" s="101"/>
      <c r="L7" s="101"/>
      <c r="M7" s="101"/>
      <c r="N7" s="101"/>
      <c r="O7" s="102"/>
      <c r="P7" s="13">
        <f t="shared" si="0"/>
        <v>100</v>
      </c>
      <c r="Q7" s="11">
        <f t="shared" si="1"/>
        <v>4</v>
      </c>
      <c r="R7" s="62">
        <f t="shared" si="2"/>
        <v>25</v>
      </c>
      <c r="S7" s="137">
        <f t="shared" si="3"/>
        <v>75.757575757575751</v>
      </c>
      <c r="T7" s="216">
        <v>33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4"/>
        <v>0</v>
      </c>
      <c r="AI7" s="11">
        <f t="shared" si="5"/>
        <v>0</v>
      </c>
      <c r="AJ7" s="12" t="str">
        <f t="shared" si="6"/>
        <v xml:space="preserve"> </v>
      </c>
      <c r="AK7" s="55"/>
      <c r="AL7" s="75">
        <f t="shared" si="7"/>
        <v>100</v>
      </c>
      <c r="AM7" s="62">
        <f t="shared" si="8"/>
        <v>4</v>
      </c>
      <c r="AN7" s="62">
        <f t="shared" si="9"/>
        <v>25</v>
      </c>
      <c r="AO7" s="137">
        <f t="shared" si="10"/>
        <v>75.757575757575751</v>
      </c>
      <c r="AP7" s="139">
        <f t="shared" si="11"/>
        <v>75.757575757575751</v>
      </c>
      <c r="AQ7" s="203" t="str">
        <f t="shared" si="12"/>
        <v/>
      </c>
    </row>
    <row r="8" spans="1:43" s="10" customFormat="1" ht="20.100000000000001" customHeight="1">
      <c r="A8" s="235" t="s">
        <v>145</v>
      </c>
      <c r="B8" s="216">
        <v>41</v>
      </c>
      <c r="C8" s="100"/>
      <c r="D8" s="101">
        <v>25</v>
      </c>
      <c r="E8" s="101">
        <v>29</v>
      </c>
      <c r="F8" s="101"/>
      <c r="G8" s="101"/>
      <c r="H8" s="101">
        <v>35</v>
      </c>
      <c r="I8" s="101">
        <v>53</v>
      </c>
      <c r="J8" s="101"/>
      <c r="K8" s="101"/>
      <c r="L8" s="101"/>
      <c r="M8" s="101"/>
      <c r="N8" s="101"/>
      <c r="O8" s="102"/>
      <c r="P8" s="13">
        <f t="shared" si="0"/>
        <v>142</v>
      </c>
      <c r="Q8" s="11">
        <f t="shared" si="1"/>
        <v>4</v>
      </c>
      <c r="R8" s="62">
        <f t="shared" si="2"/>
        <v>35.5</v>
      </c>
      <c r="S8" s="137">
        <f t="shared" si="3"/>
        <v>86.58536585365853</v>
      </c>
      <c r="T8" s="216">
        <v>41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4"/>
        <v>0</v>
      </c>
      <c r="AI8" s="11">
        <f t="shared" si="5"/>
        <v>0</v>
      </c>
      <c r="AJ8" s="12" t="str">
        <f t="shared" si="6"/>
        <v xml:space="preserve"> </v>
      </c>
      <c r="AK8" s="55"/>
      <c r="AL8" s="75">
        <f t="shared" si="7"/>
        <v>142</v>
      </c>
      <c r="AM8" s="62">
        <f t="shared" si="8"/>
        <v>4</v>
      </c>
      <c r="AN8" s="62">
        <f t="shared" si="9"/>
        <v>35.5</v>
      </c>
      <c r="AO8" s="137">
        <f t="shared" si="10"/>
        <v>86.58536585365853</v>
      </c>
      <c r="AP8" s="139">
        <f t="shared" si="11"/>
        <v>86.58536585365853</v>
      </c>
      <c r="AQ8" s="203" t="str">
        <f t="shared" si="12"/>
        <v/>
      </c>
    </row>
    <row r="9" spans="1:43" s="10" customFormat="1" ht="20.100000000000001" customHeight="1">
      <c r="A9" s="236" t="s">
        <v>146</v>
      </c>
      <c r="B9" s="216">
        <v>49</v>
      </c>
      <c r="C9" s="100">
        <v>48</v>
      </c>
      <c r="D9" s="101">
        <v>30</v>
      </c>
      <c r="E9" s="101"/>
      <c r="F9" s="101">
        <v>33</v>
      </c>
      <c r="G9" s="101">
        <v>50</v>
      </c>
      <c r="H9" s="101">
        <v>64</v>
      </c>
      <c r="I9" s="101">
        <v>58</v>
      </c>
      <c r="J9" s="101">
        <v>40</v>
      </c>
      <c r="K9" s="101"/>
      <c r="L9" s="101"/>
      <c r="M9" s="101"/>
      <c r="N9" s="101"/>
      <c r="O9" s="102"/>
      <c r="P9" s="13">
        <f t="shared" si="0"/>
        <v>323</v>
      </c>
      <c r="Q9" s="11">
        <f t="shared" si="1"/>
        <v>7</v>
      </c>
      <c r="R9" s="62">
        <f t="shared" si="2"/>
        <v>46.142857142857146</v>
      </c>
      <c r="S9" s="137">
        <f t="shared" si="3"/>
        <v>94.169096209912539</v>
      </c>
      <c r="T9" s="216">
        <v>49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4"/>
        <v>0</v>
      </c>
      <c r="AI9" s="11">
        <f t="shared" si="5"/>
        <v>0</v>
      </c>
      <c r="AJ9" s="12" t="str">
        <f t="shared" si="6"/>
        <v xml:space="preserve"> </v>
      </c>
      <c r="AK9" s="55"/>
      <c r="AL9" s="75">
        <f t="shared" si="7"/>
        <v>323</v>
      </c>
      <c r="AM9" s="62">
        <f t="shared" si="8"/>
        <v>7</v>
      </c>
      <c r="AN9" s="62">
        <f t="shared" si="9"/>
        <v>46.142857142857146</v>
      </c>
      <c r="AO9" s="137">
        <f t="shared" si="10"/>
        <v>94.169096209912539</v>
      </c>
      <c r="AP9" s="139">
        <f t="shared" si="11"/>
        <v>94.169096209912539</v>
      </c>
      <c r="AQ9" s="203" t="str">
        <f t="shared" si="12"/>
        <v/>
      </c>
    </row>
    <row r="10" spans="1:43" s="10" customFormat="1" ht="20.100000000000001" customHeight="1">
      <c r="A10" s="235" t="s">
        <v>147</v>
      </c>
      <c r="B10" s="216">
        <v>36</v>
      </c>
      <c r="C10" s="100"/>
      <c r="D10" s="101">
        <v>31</v>
      </c>
      <c r="E10" s="101"/>
      <c r="F10" s="101">
        <v>14</v>
      </c>
      <c r="G10" s="101">
        <v>25</v>
      </c>
      <c r="H10" s="101">
        <v>24</v>
      </c>
      <c r="I10" s="101">
        <v>26</v>
      </c>
      <c r="J10" s="101"/>
      <c r="K10" s="101"/>
      <c r="L10" s="101"/>
      <c r="M10" s="101"/>
      <c r="N10" s="101"/>
      <c r="O10" s="102"/>
      <c r="P10" s="13">
        <f t="shared" si="0"/>
        <v>120</v>
      </c>
      <c r="Q10" s="11">
        <f t="shared" si="1"/>
        <v>5</v>
      </c>
      <c r="R10" s="62">
        <f t="shared" si="2"/>
        <v>24</v>
      </c>
      <c r="S10" s="137">
        <f t="shared" si="3"/>
        <v>66.666666666666657</v>
      </c>
      <c r="T10" s="216">
        <v>36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4"/>
        <v>0</v>
      </c>
      <c r="AI10" s="11">
        <f t="shared" si="5"/>
        <v>0</v>
      </c>
      <c r="AJ10" s="12" t="str">
        <f t="shared" si="6"/>
        <v xml:space="preserve"> </v>
      </c>
      <c r="AK10" s="55"/>
      <c r="AL10" s="75">
        <f t="shared" si="7"/>
        <v>120</v>
      </c>
      <c r="AM10" s="62">
        <f t="shared" si="8"/>
        <v>5</v>
      </c>
      <c r="AN10" s="62">
        <f t="shared" si="9"/>
        <v>24</v>
      </c>
      <c r="AO10" s="137">
        <f t="shared" si="10"/>
        <v>66.666666666666657</v>
      </c>
      <c r="AP10" s="139">
        <f t="shared" si="11"/>
        <v>66.666666666666657</v>
      </c>
      <c r="AQ10" s="203" t="str">
        <f t="shared" si="12"/>
        <v/>
      </c>
    </row>
    <row r="11" spans="1:43" s="10" customFormat="1" ht="20.100000000000001" customHeight="1">
      <c r="A11" s="235" t="s">
        <v>314</v>
      </c>
      <c r="B11" s="216">
        <v>35</v>
      </c>
      <c r="C11" s="100"/>
      <c r="D11" s="101">
        <v>40</v>
      </c>
      <c r="E11" s="101">
        <v>14</v>
      </c>
      <c r="F11" s="101"/>
      <c r="G11" s="101"/>
      <c r="H11" s="206">
        <v>41</v>
      </c>
      <c r="I11" s="101">
        <v>35</v>
      </c>
      <c r="J11" s="101">
        <v>42</v>
      </c>
      <c r="K11" s="101"/>
      <c r="L11" s="101"/>
      <c r="M11" s="101"/>
      <c r="N11" s="101"/>
      <c r="O11" s="102"/>
      <c r="P11" s="13">
        <f t="shared" si="0"/>
        <v>172</v>
      </c>
      <c r="Q11" s="11">
        <f t="shared" si="1"/>
        <v>5</v>
      </c>
      <c r="R11" s="62">
        <f t="shared" si="2"/>
        <v>34.4</v>
      </c>
      <c r="S11" s="137">
        <f t="shared" si="3"/>
        <v>98.285714285714292</v>
      </c>
      <c r="T11" s="216">
        <v>35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4"/>
        <v>0</v>
      </c>
      <c r="AI11" s="11">
        <f t="shared" si="5"/>
        <v>0</v>
      </c>
      <c r="AJ11" s="12" t="str">
        <f t="shared" si="6"/>
        <v xml:space="preserve"> </v>
      </c>
      <c r="AK11" s="55"/>
      <c r="AL11" s="75">
        <f t="shared" si="7"/>
        <v>172</v>
      </c>
      <c r="AM11" s="62">
        <f t="shared" si="8"/>
        <v>5</v>
      </c>
      <c r="AN11" s="62">
        <f t="shared" si="9"/>
        <v>34.4</v>
      </c>
      <c r="AO11" s="137">
        <f t="shared" si="10"/>
        <v>98.285714285714292</v>
      </c>
      <c r="AP11" s="139">
        <f t="shared" si="11"/>
        <v>98.285714285714292</v>
      </c>
      <c r="AQ11" s="203" t="str">
        <f t="shared" si="12"/>
        <v/>
      </c>
    </row>
    <row r="12" spans="1:43" s="10" customFormat="1" ht="20.100000000000001" customHeight="1">
      <c r="A12" s="235" t="s">
        <v>315</v>
      </c>
      <c r="B12" s="216">
        <v>42</v>
      </c>
      <c r="C12" s="100"/>
      <c r="D12" s="101"/>
      <c r="E12" s="101"/>
      <c r="F12" s="101">
        <v>36</v>
      </c>
      <c r="G12" s="101"/>
      <c r="H12" s="101"/>
      <c r="I12" s="101">
        <v>40</v>
      </c>
      <c r="J12" s="101"/>
      <c r="K12" s="101"/>
      <c r="L12" s="101"/>
      <c r="M12" s="101"/>
      <c r="N12" s="101"/>
      <c r="O12" s="102"/>
      <c r="P12" s="13">
        <f t="shared" si="0"/>
        <v>76</v>
      </c>
      <c r="Q12" s="11">
        <f t="shared" si="1"/>
        <v>2</v>
      </c>
      <c r="R12" s="62">
        <f t="shared" si="2"/>
        <v>38</v>
      </c>
      <c r="S12" s="137">
        <f t="shared" si="3"/>
        <v>90.476190476190482</v>
      </c>
      <c r="T12" s="216">
        <v>42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4"/>
        <v>0</v>
      </c>
      <c r="AI12" s="11">
        <f t="shared" si="5"/>
        <v>0</v>
      </c>
      <c r="AJ12" s="12" t="str">
        <f t="shared" si="6"/>
        <v xml:space="preserve"> </v>
      </c>
      <c r="AK12" s="55"/>
      <c r="AL12" s="75">
        <f t="shared" si="7"/>
        <v>76</v>
      </c>
      <c r="AM12" s="62">
        <f t="shared" si="8"/>
        <v>2</v>
      </c>
      <c r="AN12" s="62">
        <f t="shared" si="9"/>
        <v>38</v>
      </c>
      <c r="AO12" s="137">
        <f t="shared" si="10"/>
        <v>90.476190476190482</v>
      </c>
      <c r="AP12" s="139" t="str">
        <f t="shared" si="11"/>
        <v>0</v>
      </c>
      <c r="AQ12" s="203" t="str">
        <f t="shared" si="12"/>
        <v/>
      </c>
    </row>
    <row r="13" spans="1:43" s="10" customFormat="1" ht="20.100000000000001" customHeight="1">
      <c r="A13" s="232" t="s">
        <v>351</v>
      </c>
      <c r="B13" s="220">
        <v>45</v>
      </c>
      <c r="C13" s="100">
        <v>38</v>
      </c>
      <c r="D13" s="101"/>
      <c r="E13" s="206"/>
      <c r="F13" s="101">
        <v>55</v>
      </c>
      <c r="G13" s="101">
        <v>43</v>
      </c>
      <c r="H13" s="206"/>
      <c r="I13" s="101"/>
      <c r="J13" s="101">
        <v>44</v>
      </c>
      <c r="K13" s="101"/>
      <c r="L13" s="101"/>
      <c r="M13" s="101"/>
      <c r="N13" s="101"/>
      <c r="O13" s="102"/>
      <c r="P13" s="13">
        <f t="shared" si="0"/>
        <v>180</v>
      </c>
      <c r="Q13" s="11">
        <f t="shared" si="1"/>
        <v>4</v>
      </c>
      <c r="R13" s="62">
        <f t="shared" si="2"/>
        <v>45</v>
      </c>
      <c r="S13" s="137">
        <f t="shared" si="3"/>
        <v>100</v>
      </c>
      <c r="T13" s="220">
        <v>45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4"/>
        <v>0</v>
      </c>
      <c r="AI13" s="11">
        <f t="shared" si="5"/>
        <v>0</v>
      </c>
      <c r="AJ13" s="12" t="str">
        <f t="shared" si="6"/>
        <v xml:space="preserve"> </v>
      </c>
      <c r="AK13" s="55"/>
      <c r="AL13" s="75">
        <f t="shared" si="7"/>
        <v>180</v>
      </c>
      <c r="AM13" s="62">
        <f t="shared" si="8"/>
        <v>4</v>
      </c>
      <c r="AN13" s="62">
        <f t="shared" si="9"/>
        <v>45</v>
      </c>
      <c r="AO13" s="137">
        <f t="shared" si="10"/>
        <v>100</v>
      </c>
      <c r="AP13" s="139">
        <f t="shared" si="11"/>
        <v>100</v>
      </c>
      <c r="AQ13" s="203" t="str">
        <f t="shared" si="12"/>
        <v/>
      </c>
    </row>
    <row r="14" spans="1:43" s="10" customFormat="1" ht="20.100000000000001" customHeight="1">
      <c r="A14" s="235" t="s">
        <v>148</v>
      </c>
      <c r="B14" s="216">
        <v>50</v>
      </c>
      <c r="C14" s="100">
        <v>58</v>
      </c>
      <c r="D14" s="101"/>
      <c r="E14" s="206">
        <v>47</v>
      </c>
      <c r="F14" s="101">
        <v>23</v>
      </c>
      <c r="G14" s="101"/>
      <c r="H14" s="101">
        <v>53</v>
      </c>
      <c r="I14" s="101"/>
      <c r="J14" s="101"/>
      <c r="K14" s="101"/>
      <c r="L14" s="101"/>
      <c r="M14" s="101"/>
      <c r="N14" s="101"/>
      <c r="O14" s="102"/>
      <c r="P14" s="13">
        <f t="shared" si="0"/>
        <v>181</v>
      </c>
      <c r="Q14" s="11">
        <f t="shared" si="1"/>
        <v>4</v>
      </c>
      <c r="R14" s="62">
        <f t="shared" si="2"/>
        <v>45.25</v>
      </c>
      <c r="S14" s="137">
        <f t="shared" si="3"/>
        <v>90.5</v>
      </c>
      <c r="T14" s="216">
        <v>50</v>
      </c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4"/>
        <v>0</v>
      </c>
      <c r="AI14" s="11">
        <f t="shared" si="5"/>
        <v>0</v>
      </c>
      <c r="AJ14" s="12" t="str">
        <f t="shared" si="6"/>
        <v xml:space="preserve"> </v>
      </c>
      <c r="AK14" s="55"/>
      <c r="AL14" s="75">
        <f t="shared" si="7"/>
        <v>181</v>
      </c>
      <c r="AM14" s="62">
        <f t="shared" si="8"/>
        <v>4</v>
      </c>
      <c r="AN14" s="62">
        <f t="shared" si="9"/>
        <v>45.25</v>
      </c>
      <c r="AO14" s="137">
        <f t="shared" si="10"/>
        <v>90.5</v>
      </c>
      <c r="AP14" s="139">
        <f t="shared" si="11"/>
        <v>90.5</v>
      </c>
      <c r="AQ14" s="203" t="str">
        <f t="shared" si="12"/>
        <v/>
      </c>
    </row>
    <row r="15" spans="1:43" s="10" customFormat="1" ht="20.100000000000001" customHeight="1">
      <c r="A15" s="235" t="s">
        <v>149</v>
      </c>
      <c r="B15" s="216">
        <v>32</v>
      </c>
      <c r="C15" s="100">
        <v>13</v>
      </c>
      <c r="D15" s="101"/>
      <c r="E15" s="206"/>
      <c r="F15" s="101"/>
      <c r="G15" s="101">
        <v>19</v>
      </c>
      <c r="H15" s="101">
        <v>24</v>
      </c>
      <c r="I15" s="101"/>
      <c r="J15" s="101">
        <v>38</v>
      </c>
      <c r="K15" s="101"/>
      <c r="L15" s="101"/>
      <c r="M15" s="101"/>
      <c r="N15" s="101"/>
      <c r="O15" s="102"/>
      <c r="P15" s="13">
        <f t="shared" si="0"/>
        <v>94</v>
      </c>
      <c r="Q15" s="11">
        <f t="shared" si="1"/>
        <v>4</v>
      </c>
      <c r="R15" s="62">
        <f t="shared" si="2"/>
        <v>23.5</v>
      </c>
      <c r="S15" s="137">
        <f t="shared" si="3"/>
        <v>73.4375</v>
      </c>
      <c r="T15" s="216">
        <v>32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4"/>
        <v>0</v>
      </c>
      <c r="AI15" s="11">
        <f t="shared" si="5"/>
        <v>0</v>
      </c>
      <c r="AJ15" s="12" t="str">
        <f t="shared" si="6"/>
        <v xml:space="preserve"> </v>
      </c>
      <c r="AK15" s="55"/>
      <c r="AL15" s="75">
        <f t="shared" si="7"/>
        <v>94</v>
      </c>
      <c r="AM15" s="62">
        <f t="shared" si="8"/>
        <v>4</v>
      </c>
      <c r="AN15" s="62">
        <f t="shared" si="9"/>
        <v>23.5</v>
      </c>
      <c r="AO15" s="137">
        <f t="shared" si="10"/>
        <v>73.4375</v>
      </c>
      <c r="AP15" s="139">
        <f t="shared" si="11"/>
        <v>73.4375</v>
      </c>
      <c r="AQ15" s="203" t="str">
        <f t="shared" si="12"/>
        <v/>
      </c>
    </row>
    <row r="16" spans="1:43" s="10" customFormat="1" ht="20.100000000000001" customHeight="1">
      <c r="A16" s="235" t="s">
        <v>150</v>
      </c>
      <c r="B16" s="216">
        <v>67</v>
      </c>
      <c r="C16" s="100"/>
      <c r="D16" s="101">
        <v>45</v>
      </c>
      <c r="E16" s="101">
        <v>48</v>
      </c>
      <c r="F16" s="101">
        <v>33</v>
      </c>
      <c r="G16" s="101">
        <v>76</v>
      </c>
      <c r="H16" s="101"/>
      <c r="I16" s="101"/>
      <c r="J16" s="101"/>
      <c r="K16" s="101"/>
      <c r="L16" s="101"/>
      <c r="M16" s="101"/>
      <c r="N16" s="101"/>
      <c r="O16" s="102"/>
      <c r="P16" s="13">
        <f t="shared" si="0"/>
        <v>202</v>
      </c>
      <c r="Q16" s="11">
        <f t="shared" si="1"/>
        <v>4</v>
      </c>
      <c r="R16" s="62">
        <f t="shared" si="2"/>
        <v>50.5</v>
      </c>
      <c r="S16" s="137">
        <f t="shared" si="3"/>
        <v>75.373134328358205</v>
      </c>
      <c r="T16" s="216">
        <v>67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4"/>
        <v>0</v>
      </c>
      <c r="AI16" s="11">
        <f t="shared" si="5"/>
        <v>0</v>
      </c>
      <c r="AJ16" s="12" t="str">
        <f t="shared" si="6"/>
        <v xml:space="preserve"> </v>
      </c>
      <c r="AK16" s="55"/>
      <c r="AL16" s="75">
        <f t="shared" si="7"/>
        <v>202</v>
      </c>
      <c r="AM16" s="62">
        <f t="shared" si="8"/>
        <v>4</v>
      </c>
      <c r="AN16" s="62">
        <f t="shared" si="9"/>
        <v>50.5</v>
      </c>
      <c r="AO16" s="137">
        <f t="shared" si="10"/>
        <v>75.373134328358205</v>
      </c>
      <c r="AP16" s="139">
        <f t="shared" si="11"/>
        <v>75.373134328358205</v>
      </c>
      <c r="AQ16" s="203" t="str">
        <f t="shared" si="12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0"/>
        <v>0</v>
      </c>
      <c r="Q17" s="11">
        <f t="shared" si="1"/>
        <v>0</v>
      </c>
      <c r="R17" s="62" t="str">
        <f t="shared" si="2"/>
        <v xml:space="preserve"> </v>
      </c>
      <c r="S17" s="137" t="str">
        <f t="shared" si="3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4"/>
        <v>0</v>
      </c>
      <c r="AI17" s="11">
        <f t="shared" si="5"/>
        <v>0</v>
      </c>
      <c r="AJ17" s="12" t="str">
        <f t="shared" si="6"/>
        <v xml:space="preserve"> </v>
      </c>
      <c r="AK17" s="55"/>
      <c r="AL17" s="75">
        <f t="shared" si="7"/>
        <v>0</v>
      </c>
      <c r="AM17" s="62">
        <f t="shared" si="8"/>
        <v>0</v>
      </c>
      <c r="AN17" s="62" t="str">
        <f t="shared" si="9"/>
        <v xml:space="preserve"> </v>
      </c>
      <c r="AO17" s="137" t="str">
        <f t="shared" si="10"/>
        <v xml:space="preserve"> </v>
      </c>
      <c r="AP17" s="139" t="str">
        <f t="shared" si="11"/>
        <v>0</v>
      </c>
      <c r="AQ17" s="213" t="str">
        <f t="shared" si="12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0"/>
        <v>0</v>
      </c>
      <c r="Q18" s="14">
        <f t="shared" si="1"/>
        <v>0</v>
      </c>
      <c r="R18" s="77" t="str">
        <f t="shared" si="2"/>
        <v xml:space="preserve"> </v>
      </c>
      <c r="S18" s="138" t="str">
        <f t="shared" si="3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4"/>
        <v>0</v>
      </c>
      <c r="AI18" s="14">
        <f t="shared" si="5"/>
        <v>0</v>
      </c>
      <c r="AJ18" s="15" t="str">
        <f t="shared" si="6"/>
        <v xml:space="preserve"> </v>
      </c>
      <c r="AK18" s="55"/>
      <c r="AL18" s="76">
        <f t="shared" si="7"/>
        <v>0</v>
      </c>
      <c r="AM18" s="77">
        <f t="shared" si="8"/>
        <v>0</v>
      </c>
      <c r="AN18" s="77" t="str">
        <f t="shared" si="9"/>
        <v xml:space="preserve"> </v>
      </c>
      <c r="AO18" s="138" t="str">
        <f t="shared" si="10"/>
        <v xml:space="preserve"> </v>
      </c>
      <c r="AP18" s="139" t="str">
        <f t="shared" si="11"/>
        <v>0</v>
      </c>
      <c r="AQ18" s="214" t="str">
        <f t="shared" si="12"/>
        <v/>
      </c>
    </row>
    <row r="19" spans="1:43" s="10" customFormat="1" ht="20.100000000000001" customHeight="1" thickBot="1">
      <c r="A19" s="80" t="str">
        <f>"TOTAAL SPELERS "&amp;COUNTA(A4:A18)</f>
        <v>TOTAAL SPELERS 13</v>
      </c>
      <c r="B19" s="109">
        <f>SUM(B4:B18)</f>
        <v>517</v>
      </c>
      <c r="C19" s="21">
        <f>SUM(C4:C18)</f>
        <v>211</v>
      </c>
      <c r="D19" s="19">
        <f>SUM(D4:D18)</f>
        <v>195</v>
      </c>
      <c r="E19" s="19">
        <f>SUM(E4:E18)</f>
        <v>172</v>
      </c>
      <c r="F19" s="19">
        <f t="shared" ref="F19:Q19" si="13">SUM(F4:F18)</f>
        <v>194</v>
      </c>
      <c r="G19" s="19">
        <f t="shared" si="13"/>
        <v>240</v>
      </c>
      <c r="H19" s="19">
        <f>SUM(H4:H18)</f>
        <v>241</v>
      </c>
      <c r="I19" s="19">
        <f>SUM(I4:I18)</f>
        <v>239</v>
      </c>
      <c r="J19" s="19">
        <f t="shared" si="13"/>
        <v>205</v>
      </c>
      <c r="K19" s="19">
        <f t="shared" si="13"/>
        <v>0</v>
      </c>
      <c r="L19" s="19">
        <f t="shared" si="13"/>
        <v>0</v>
      </c>
      <c r="M19" s="19">
        <f t="shared" si="13"/>
        <v>0</v>
      </c>
      <c r="N19" s="19">
        <f>SUM(N4:N18)</f>
        <v>0</v>
      </c>
      <c r="O19" s="19">
        <f>SUM(O4:O18)</f>
        <v>0</v>
      </c>
      <c r="P19" s="19">
        <f t="shared" si="13"/>
        <v>1697</v>
      </c>
      <c r="Q19" s="19">
        <f t="shared" si="13"/>
        <v>48</v>
      </c>
      <c r="R19" s="19">
        <f>P19/Q19</f>
        <v>35.354166666666664</v>
      </c>
      <c r="S19" s="22"/>
      <c r="T19" s="108">
        <f>SUM(T4:T18)</f>
        <v>517</v>
      </c>
      <c r="U19" s="21">
        <f>SUM(U4:U18)</f>
        <v>0</v>
      </c>
      <c r="V19" s="19">
        <f>SUM(V4:V18)</f>
        <v>0</v>
      </c>
      <c r="W19" s="19">
        <f t="shared" ref="W19:AF19" si="14">SUM(W4:W18)</f>
        <v>0</v>
      </c>
      <c r="X19" s="19">
        <f t="shared" si="14"/>
        <v>0</v>
      </c>
      <c r="Y19" s="19">
        <f t="shared" si="14"/>
        <v>0</v>
      </c>
      <c r="Z19" s="19">
        <f t="shared" si="14"/>
        <v>0</v>
      </c>
      <c r="AA19" s="19">
        <f t="shared" si="14"/>
        <v>0</v>
      </c>
      <c r="AB19" s="19">
        <f t="shared" si="14"/>
        <v>0</v>
      </c>
      <c r="AC19" s="19">
        <f t="shared" si="14"/>
        <v>0</v>
      </c>
      <c r="AD19" s="19">
        <f t="shared" si="14"/>
        <v>0</v>
      </c>
      <c r="AE19" s="19">
        <f t="shared" si="14"/>
        <v>0</v>
      </c>
      <c r="AF19" s="19">
        <f t="shared" si="14"/>
        <v>0</v>
      </c>
      <c r="AG19" s="22">
        <f>SUM(AG4:AG18)</f>
        <v>0</v>
      </c>
      <c r="AH19" s="17">
        <f>SUM(AH4:AH18)</f>
        <v>0</v>
      </c>
      <c r="AI19" s="18">
        <f>SUM(AI4:AI18)</f>
        <v>0</v>
      </c>
      <c r="AJ19" s="23" t="e">
        <f>AH19/AI19</f>
        <v>#DIV/0!</v>
      </c>
      <c r="AK19" s="56"/>
      <c r="AL19" s="24">
        <f>SUM(AL4:AL18)</f>
        <v>1697</v>
      </c>
      <c r="AM19" s="18">
        <f>SUM(AM4:AM18)</f>
        <v>48</v>
      </c>
      <c r="AN19" s="18">
        <f>AL19/AM19</f>
        <v>35.354166666666664</v>
      </c>
      <c r="AO19" s="20"/>
      <c r="AQ19" s="204"/>
    </row>
    <row r="24" spans="1:43">
      <c r="A24"/>
    </row>
  </sheetData>
  <sheetProtection algorithmName="SHA-512" hashValue="pqD5mosd+TQJ+ro5Ip8GNQn8KgNQIdcRZKHxvb3IS/TzIYMoBsVDMoSzghDJJIhyvC1Tq7CCA7ANogB8Eq5lyg==" saltValue="W0ym0G4ZKl66ob7yAG451Q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21" priority="3" operator="equal">
      <formula>0</formula>
    </cfRule>
  </conditionalFormatting>
  <conditionalFormatting sqref="A19">
    <cfRule type="containsErrors" dxfId="20" priority="4">
      <formula>ISERROR(A19)</formula>
    </cfRule>
  </conditionalFormatting>
  <conditionalFormatting sqref="B4:B19">
    <cfRule type="cellIs" dxfId="19" priority="13" operator="equal">
      <formula>0</formula>
    </cfRule>
  </conditionalFormatting>
  <conditionalFormatting sqref="C19:S19 U19:AO19">
    <cfRule type="containsErrors" dxfId="18" priority="27">
      <formula>ISERROR(C19)</formula>
    </cfRule>
  </conditionalFormatting>
  <conditionalFormatting sqref="P4:S18 C19:S19">
    <cfRule type="cellIs" dxfId="17" priority="21" operator="equal">
      <formula>0</formula>
    </cfRule>
  </conditionalFormatting>
  <conditionalFormatting sqref="T4:T19">
    <cfRule type="cellIs" dxfId="16" priority="5" operator="equal">
      <formula>0</formula>
    </cfRule>
  </conditionalFormatting>
  <conditionalFormatting sqref="AH4:AO18 U19:AO19">
    <cfRule type="cellIs" dxfId="15" priority="22" operator="equal">
      <formula>0</formula>
    </cfRule>
  </conditionalFormatting>
  <conditionalFormatting sqref="AO1">
    <cfRule type="expression" dxfId="14" priority="9">
      <formula>$AQ$1=26</formula>
    </cfRule>
  </conditionalFormatting>
  <conditionalFormatting sqref="AQ1">
    <cfRule type="expression" dxfId="13" priority="2">
      <formula>$AQ$1=" "</formula>
    </cfRule>
  </conditionalFormatting>
  <conditionalFormatting sqref="AQ2:AQ19">
    <cfRule type="expression" dxfId="1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8">
    <pageSetUpPr fitToPage="1"/>
  </sheetPr>
  <dimension ref="A1:AQ24"/>
  <sheetViews>
    <sheetView showGridLines="0" showRowColHeaders="0" zoomScale="80" zoomScaleNormal="80" workbookViewId="0">
      <selection activeCell="J9" sqref="J9"/>
    </sheetView>
  </sheetViews>
  <sheetFormatPr defaultRowHeight="14.4"/>
  <cols>
    <col min="1" max="1" width="28.33203125" style="7" customWidth="1"/>
    <col min="2" max="2" width="4.6640625" customWidth="1"/>
    <col min="3" max="15" width="4" customWidth="1"/>
    <col min="16" max="16" width="5.33203125" customWidth="1"/>
    <col min="17" max="20" width="4.6640625" customWidth="1"/>
    <col min="21" max="33" width="4" customWidth="1"/>
    <col min="34" max="34" width="5.33203125" customWidth="1"/>
    <col min="35" max="36" width="4.6640625" customWidth="1"/>
    <col min="37" max="37" width="1.33203125" customWidth="1"/>
    <col min="38" max="38" width="5.33203125" customWidth="1"/>
    <col min="39" max="41" width="4.6640625" customWidth="1"/>
    <col min="42" max="42" width="8.88671875" hidden="1" customWidth="1"/>
    <col min="43" max="43" width="4.88671875" customWidth="1"/>
  </cols>
  <sheetData>
    <row r="1" spans="1:43" ht="30" customHeight="1" thickBot="1">
      <c r="A1" s="467" t="s">
        <v>339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68"/>
      <c r="AA1" s="468"/>
      <c r="AB1" s="468"/>
      <c r="AC1" s="468"/>
      <c r="AD1" s="468"/>
      <c r="AE1" s="468"/>
      <c r="AF1" s="468"/>
      <c r="AG1" s="468"/>
      <c r="AH1" s="468"/>
      <c r="AI1" s="468"/>
      <c r="AJ1" s="468"/>
      <c r="AK1" s="1"/>
      <c r="AL1" s="469" t="s">
        <v>39</v>
      </c>
      <c r="AM1" s="470"/>
      <c r="AN1" s="470"/>
      <c r="AO1" s="471"/>
      <c r="AP1" s="140">
        <f>IF(Rangschikking!A3&gt;=27,0,Rangschikking!A3)</f>
        <v>4</v>
      </c>
      <c r="AQ1" s="202" t="str">
        <f>IF(Rangschikking!A8&lt;26, " ", 26)</f>
        <v xml:space="preserve"> </v>
      </c>
    </row>
    <row r="2" spans="1:43" ht="121.5" customHeight="1" thickBot="1">
      <c r="A2" s="472" t="s">
        <v>246</v>
      </c>
      <c r="B2" s="259" t="s">
        <v>362</v>
      </c>
      <c r="C2" s="272" t="s">
        <v>360</v>
      </c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4"/>
      <c r="P2" s="254" t="s">
        <v>40</v>
      </c>
      <c r="Q2" s="252" t="s">
        <v>41</v>
      </c>
      <c r="R2" s="252" t="s">
        <v>42</v>
      </c>
      <c r="S2" s="257" t="s">
        <v>359</v>
      </c>
      <c r="T2" s="259" t="s">
        <v>43</v>
      </c>
      <c r="U2" s="272" t="s">
        <v>361</v>
      </c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1"/>
      <c r="AH2" s="250" t="s">
        <v>40</v>
      </c>
      <c r="AI2" s="252" t="s">
        <v>41</v>
      </c>
      <c r="AJ2" s="261" t="s">
        <v>44</v>
      </c>
      <c r="AK2" s="53"/>
      <c r="AL2" s="250" t="s">
        <v>40</v>
      </c>
      <c r="AM2" s="252" t="s">
        <v>41</v>
      </c>
      <c r="AN2" s="252" t="s">
        <v>45</v>
      </c>
      <c r="AO2" s="261" t="s">
        <v>359</v>
      </c>
      <c r="AQ2" s="465" t="str">
        <f>IF(ISNUMBER($AQ$1), "Gemiddelde 2027-2028", "")</f>
        <v/>
      </c>
    </row>
    <row r="3" spans="1:43" ht="15" customHeight="1" thickBot="1">
      <c r="A3" s="473"/>
      <c r="B3" s="260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55"/>
      <c r="Q3" s="256"/>
      <c r="R3" s="256"/>
      <c r="S3" s="258"/>
      <c r="T3" s="260"/>
      <c r="U3" s="3">
        <v>14</v>
      </c>
      <c r="V3" s="4">
        <v>15</v>
      </c>
      <c r="W3" s="4">
        <v>16</v>
      </c>
      <c r="X3" s="4">
        <v>17</v>
      </c>
      <c r="Y3" s="4">
        <v>18</v>
      </c>
      <c r="Z3" s="4">
        <v>19</v>
      </c>
      <c r="AA3" s="4">
        <v>20</v>
      </c>
      <c r="AB3" s="4">
        <v>21</v>
      </c>
      <c r="AC3" s="4">
        <v>22</v>
      </c>
      <c r="AD3" s="4">
        <v>23</v>
      </c>
      <c r="AE3" s="4">
        <v>24</v>
      </c>
      <c r="AF3" s="4">
        <v>25</v>
      </c>
      <c r="AG3" s="4">
        <v>26</v>
      </c>
      <c r="AH3" s="251"/>
      <c r="AI3" s="253"/>
      <c r="AJ3" s="262"/>
      <c r="AK3" s="54"/>
      <c r="AL3" s="251"/>
      <c r="AM3" s="253"/>
      <c r="AN3" s="253"/>
      <c r="AO3" s="262"/>
      <c r="AQ3" s="466"/>
    </row>
    <row r="4" spans="1:43" s="10" customFormat="1" ht="20.100000000000001" customHeight="1">
      <c r="A4" s="234" t="s">
        <v>151</v>
      </c>
      <c r="B4" s="215">
        <v>29</v>
      </c>
      <c r="C4" s="97">
        <v>17</v>
      </c>
      <c r="D4" s="98"/>
      <c r="E4" s="98">
        <v>36</v>
      </c>
      <c r="F4" s="98"/>
      <c r="G4" s="98"/>
      <c r="H4" s="98">
        <v>28</v>
      </c>
      <c r="I4" s="98">
        <v>35</v>
      </c>
      <c r="J4" s="98">
        <v>34</v>
      </c>
      <c r="K4" s="98"/>
      <c r="L4" s="98"/>
      <c r="M4" s="98"/>
      <c r="N4" s="98"/>
      <c r="O4" s="99"/>
      <c r="P4" s="9">
        <f>SUM(C4:O4)</f>
        <v>150</v>
      </c>
      <c r="Q4" s="8">
        <f>COUNTIF(C4:O4,"&gt;0")</f>
        <v>5</v>
      </c>
      <c r="R4" s="74">
        <f>IF(P4=0," ",P4/Q4)</f>
        <v>30</v>
      </c>
      <c r="S4" s="136">
        <f t="shared" ref="S4:S18" si="0">IF(P4=0," ",P4/(Q4*T4)*100)</f>
        <v>103.44827586206897</v>
      </c>
      <c r="T4" s="215">
        <v>29</v>
      </c>
      <c r="U4" s="97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9"/>
      <c r="AH4" s="9">
        <f>SUM(U4:AG4)</f>
        <v>0</v>
      </c>
      <c r="AI4" s="8">
        <f>COUNTIF(U4:AG4,"&gt;0")</f>
        <v>0</v>
      </c>
      <c r="AJ4" s="61" t="str">
        <f>IF(AH4=0," ",AH4/AI4)</f>
        <v xml:space="preserve"> </v>
      </c>
      <c r="AK4" s="55"/>
      <c r="AL4" s="73">
        <f t="shared" ref="AL4:AM18" si="1">P4+AH4</f>
        <v>150</v>
      </c>
      <c r="AM4" s="74">
        <f t="shared" si="1"/>
        <v>5</v>
      </c>
      <c r="AN4" s="74">
        <f>IF(AL4=0," ",AL4/AM4)</f>
        <v>30</v>
      </c>
      <c r="AO4" s="136">
        <f>IF(AL4=0," ",AL4/(AM4*T4)*100)</f>
        <v>103.44827586206897</v>
      </c>
      <c r="AP4" s="139">
        <f>IF($AM4&gt;=$AP$1,$AL4/($AM4*$T4)*100,"0")</f>
        <v>103.44827586206897</v>
      </c>
      <c r="AQ4" s="212" t="str">
        <f>IF(ISNUMBER($AQ$1), IF(AM4&gt;=4, IFERROR(ROUND(MAX(AL4/AM4, T4*0.9, 15), 0), 0), T4), "")</f>
        <v/>
      </c>
    </row>
    <row r="5" spans="1:43" s="10" customFormat="1" ht="20.100000000000001" customHeight="1">
      <c r="A5" s="236" t="s">
        <v>152</v>
      </c>
      <c r="B5" s="216">
        <v>42</v>
      </c>
      <c r="C5" s="100">
        <v>47</v>
      </c>
      <c r="D5" s="101">
        <v>35</v>
      </c>
      <c r="E5" s="101">
        <v>44</v>
      </c>
      <c r="F5" s="101"/>
      <c r="G5" s="101"/>
      <c r="H5" s="101">
        <v>42</v>
      </c>
      <c r="I5" s="101">
        <v>20</v>
      </c>
      <c r="J5" s="101">
        <v>41</v>
      </c>
      <c r="K5" s="101"/>
      <c r="L5" s="101"/>
      <c r="M5" s="101"/>
      <c r="N5" s="101"/>
      <c r="O5" s="102"/>
      <c r="P5" s="13">
        <f t="shared" ref="P5:P18" si="2">SUM(C5:O5)</f>
        <v>229</v>
      </c>
      <c r="Q5" s="11">
        <f t="shared" ref="Q5:Q18" si="3">COUNTIF(C5:O5,"&gt;0")</f>
        <v>6</v>
      </c>
      <c r="R5" s="62">
        <f t="shared" ref="R5:R18" si="4">IF(P5=0," ",P5/Q5)</f>
        <v>38.166666666666664</v>
      </c>
      <c r="S5" s="137">
        <f t="shared" si="0"/>
        <v>90.873015873015873</v>
      </c>
      <c r="T5" s="216">
        <v>42</v>
      </c>
      <c r="U5" s="100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2"/>
      <c r="AH5" s="13">
        <f t="shared" ref="AH5:AH18" si="5">SUM(U5:AG5)</f>
        <v>0</v>
      </c>
      <c r="AI5" s="11">
        <f t="shared" ref="AI5:AI18" si="6">COUNTIF(U5:AG5,"&gt;0")</f>
        <v>0</v>
      </c>
      <c r="AJ5" s="12" t="str">
        <f t="shared" ref="AJ5:AJ18" si="7">IF(AH5=0," ",AH5/AI5)</f>
        <v xml:space="preserve"> </v>
      </c>
      <c r="AK5" s="55"/>
      <c r="AL5" s="75">
        <f t="shared" si="1"/>
        <v>229</v>
      </c>
      <c r="AM5" s="62">
        <f t="shared" si="1"/>
        <v>6</v>
      </c>
      <c r="AN5" s="62">
        <f t="shared" ref="AN5:AN18" si="8">IF(AL5=0," ",AL5/AM5)</f>
        <v>38.166666666666664</v>
      </c>
      <c r="AO5" s="137">
        <f t="shared" ref="AO5:AO18" si="9">IF(AL5=0," ",AL5/(AM5*T5)*100)</f>
        <v>90.873015873015873</v>
      </c>
      <c r="AP5" s="139">
        <f t="shared" ref="AP5:AP18" si="10">IF($AM5&gt;=$AP$1,$AL5/($AM5*$T5)*100,"0")</f>
        <v>90.873015873015873</v>
      </c>
      <c r="AQ5" s="203" t="str">
        <f t="shared" ref="AQ5:AQ18" si="11">IF(ISNUMBER($AQ$1), IF(AM5&gt;=4, IFERROR(ROUND(MAX(AL5/AM5, T5*0.9, 15), 0), 0), T5), "")</f>
        <v/>
      </c>
    </row>
    <row r="6" spans="1:43" s="10" customFormat="1" ht="20.100000000000001" customHeight="1">
      <c r="A6" s="235" t="s">
        <v>153</v>
      </c>
      <c r="B6" s="216">
        <v>46</v>
      </c>
      <c r="C6" s="100">
        <v>40</v>
      </c>
      <c r="D6" s="101"/>
      <c r="E6" s="101">
        <v>54</v>
      </c>
      <c r="F6" s="101">
        <v>47</v>
      </c>
      <c r="G6" s="101">
        <v>34</v>
      </c>
      <c r="H6" s="101">
        <v>41</v>
      </c>
      <c r="I6" s="101">
        <v>39</v>
      </c>
      <c r="J6" s="101">
        <v>57</v>
      </c>
      <c r="K6" s="101"/>
      <c r="L6" s="101"/>
      <c r="M6" s="101"/>
      <c r="N6" s="101"/>
      <c r="O6" s="102"/>
      <c r="P6" s="13">
        <f t="shared" si="2"/>
        <v>312</v>
      </c>
      <c r="Q6" s="11">
        <f t="shared" si="3"/>
        <v>7</v>
      </c>
      <c r="R6" s="62">
        <f t="shared" si="4"/>
        <v>44.571428571428569</v>
      </c>
      <c r="S6" s="137">
        <f t="shared" si="0"/>
        <v>96.894409937888199</v>
      </c>
      <c r="T6" s="216">
        <v>46</v>
      </c>
      <c r="U6" s="100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2"/>
      <c r="AH6" s="13">
        <f t="shared" si="5"/>
        <v>0</v>
      </c>
      <c r="AI6" s="11">
        <f t="shared" si="6"/>
        <v>0</v>
      </c>
      <c r="AJ6" s="12" t="str">
        <f t="shared" si="7"/>
        <v xml:space="preserve"> </v>
      </c>
      <c r="AK6" s="55"/>
      <c r="AL6" s="75">
        <f t="shared" si="1"/>
        <v>312</v>
      </c>
      <c r="AM6" s="62">
        <f t="shared" si="1"/>
        <v>7</v>
      </c>
      <c r="AN6" s="62">
        <f t="shared" si="8"/>
        <v>44.571428571428569</v>
      </c>
      <c r="AO6" s="137">
        <f t="shared" si="9"/>
        <v>96.894409937888199</v>
      </c>
      <c r="AP6" s="139">
        <f t="shared" si="10"/>
        <v>96.894409937888199</v>
      </c>
      <c r="AQ6" s="203" t="str">
        <f t="shared" si="11"/>
        <v/>
      </c>
    </row>
    <row r="7" spans="1:43" s="10" customFormat="1" ht="20.100000000000001" customHeight="1">
      <c r="A7" s="235" t="s">
        <v>154</v>
      </c>
      <c r="B7" s="216">
        <v>33</v>
      </c>
      <c r="C7" s="100">
        <v>47</v>
      </c>
      <c r="D7" s="101">
        <v>33</v>
      </c>
      <c r="E7" s="101"/>
      <c r="F7" s="101">
        <v>47</v>
      </c>
      <c r="G7" s="101">
        <v>40</v>
      </c>
      <c r="H7" s="101"/>
      <c r="I7" s="101"/>
      <c r="J7" s="101"/>
      <c r="K7" s="101"/>
      <c r="L7" s="101"/>
      <c r="M7" s="101"/>
      <c r="N7" s="101"/>
      <c r="O7" s="102"/>
      <c r="P7" s="13">
        <f t="shared" si="2"/>
        <v>167</v>
      </c>
      <c r="Q7" s="11">
        <f t="shared" si="3"/>
        <v>4</v>
      </c>
      <c r="R7" s="62">
        <f t="shared" si="4"/>
        <v>41.75</v>
      </c>
      <c r="S7" s="137">
        <f t="shared" si="0"/>
        <v>126.51515151515152</v>
      </c>
      <c r="T7" s="216">
        <v>33</v>
      </c>
      <c r="U7" s="100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2"/>
      <c r="AH7" s="13">
        <f t="shared" si="5"/>
        <v>0</v>
      </c>
      <c r="AI7" s="11">
        <f t="shared" si="6"/>
        <v>0</v>
      </c>
      <c r="AJ7" s="12" t="str">
        <f t="shared" si="7"/>
        <v xml:space="preserve"> </v>
      </c>
      <c r="AK7" s="55"/>
      <c r="AL7" s="75">
        <f t="shared" si="1"/>
        <v>167</v>
      </c>
      <c r="AM7" s="62">
        <f t="shared" si="1"/>
        <v>4</v>
      </c>
      <c r="AN7" s="62">
        <f t="shared" si="8"/>
        <v>41.75</v>
      </c>
      <c r="AO7" s="137">
        <f t="shared" si="9"/>
        <v>126.51515151515152</v>
      </c>
      <c r="AP7" s="139">
        <f t="shared" si="10"/>
        <v>126.51515151515152</v>
      </c>
      <c r="AQ7" s="203" t="str">
        <f t="shared" si="11"/>
        <v/>
      </c>
    </row>
    <row r="8" spans="1:43" s="10" customFormat="1" ht="20.100000000000001" customHeight="1">
      <c r="A8" s="235" t="s">
        <v>155</v>
      </c>
      <c r="B8" s="216">
        <v>22</v>
      </c>
      <c r="C8" s="100">
        <v>20</v>
      </c>
      <c r="D8" s="101"/>
      <c r="E8" s="101">
        <v>11</v>
      </c>
      <c r="F8" s="101"/>
      <c r="G8" s="101">
        <v>14</v>
      </c>
      <c r="H8" s="101">
        <v>22</v>
      </c>
      <c r="I8" s="101"/>
      <c r="J8" s="101">
        <v>17</v>
      </c>
      <c r="K8" s="101"/>
      <c r="L8" s="101"/>
      <c r="M8" s="101"/>
      <c r="N8" s="101"/>
      <c r="O8" s="102"/>
      <c r="P8" s="13">
        <f t="shared" si="2"/>
        <v>84</v>
      </c>
      <c r="Q8" s="11">
        <f t="shared" si="3"/>
        <v>5</v>
      </c>
      <c r="R8" s="62">
        <f t="shared" si="4"/>
        <v>16.8</v>
      </c>
      <c r="S8" s="137">
        <f t="shared" si="0"/>
        <v>76.363636363636374</v>
      </c>
      <c r="T8" s="216">
        <v>22</v>
      </c>
      <c r="U8" s="100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2"/>
      <c r="AH8" s="13">
        <f t="shared" si="5"/>
        <v>0</v>
      </c>
      <c r="AI8" s="11">
        <f t="shared" si="6"/>
        <v>0</v>
      </c>
      <c r="AJ8" s="12" t="str">
        <f t="shared" si="7"/>
        <v xml:space="preserve"> </v>
      </c>
      <c r="AK8" s="55"/>
      <c r="AL8" s="75">
        <f t="shared" si="1"/>
        <v>84</v>
      </c>
      <c r="AM8" s="62">
        <f t="shared" si="1"/>
        <v>5</v>
      </c>
      <c r="AN8" s="62">
        <f t="shared" si="8"/>
        <v>16.8</v>
      </c>
      <c r="AO8" s="137">
        <f t="shared" si="9"/>
        <v>76.363636363636374</v>
      </c>
      <c r="AP8" s="139">
        <f t="shared" si="10"/>
        <v>76.363636363636374</v>
      </c>
      <c r="AQ8" s="203" t="str">
        <f t="shared" si="11"/>
        <v/>
      </c>
    </row>
    <row r="9" spans="1:43" s="10" customFormat="1" ht="20.100000000000001" customHeight="1">
      <c r="A9" s="235" t="s">
        <v>156</v>
      </c>
      <c r="B9" s="216">
        <v>21</v>
      </c>
      <c r="C9" s="100"/>
      <c r="D9" s="101">
        <v>29</v>
      </c>
      <c r="E9" s="101"/>
      <c r="F9" s="101">
        <v>18</v>
      </c>
      <c r="G9" s="101"/>
      <c r="H9" s="101">
        <v>18</v>
      </c>
      <c r="I9" s="101">
        <v>17</v>
      </c>
      <c r="J9" s="101">
        <v>22</v>
      </c>
      <c r="K9" s="101"/>
      <c r="L9" s="101"/>
      <c r="M9" s="101"/>
      <c r="N9" s="101"/>
      <c r="O9" s="102"/>
      <c r="P9" s="13">
        <f t="shared" si="2"/>
        <v>104</v>
      </c>
      <c r="Q9" s="11">
        <f t="shared" si="3"/>
        <v>5</v>
      </c>
      <c r="R9" s="62">
        <f t="shared" si="4"/>
        <v>20.8</v>
      </c>
      <c r="S9" s="137">
        <f t="shared" si="0"/>
        <v>99.047619047619051</v>
      </c>
      <c r="T9" s="216">
        <v>21</v>
      </c>
      <c r="U9" s="100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2"/>
      <c r="AH9" s="13">
        <f t="shared" si="5"/>
        <v>0</v>
      </c>
      <c r="AI9" s="11">
        <f t="shared" si="6"/>
        <v>0</v>
      </c>
      <c r="AJ9" s="12" t="str">
        <f t="shared" si="7"/>
        <v xml:space="preserve"> </v>
      </c>
      <c r="AK9" s="55"/>
      <c r="AL9" s="75">
        <f t="shared" si="1"/>
        <v>104</v>
      </c>
      <c r="AM9" s="62">
        <f t="shared" si="1"/>
        <v>5</v>
      </c>
      <c r="AN9" s="62">
        <f t="shared" si="8"/>
        <v>20.8</v>
      </c>
      <c r="AO9" s="137">
        <f t="shared" si="9"/>
        <v>99.047619047619051</v>
      </c>
      <c r="AP9" s="139">
        <f t="shared" si="10"/>
        <v>99.047619047619051</v>
      </c>
      <c r="AQ9" s="203" t="str">
        <f t="shared" si="11"/>
        <v/>
      </c>
    </row>
    <row r="10" spans="1:43" s="10" customFormat="1" ht="20.100000000000001" customHeight="1">
      <c r="A10" s="235" t="s">
        <v>157</v>
      </c>
      <c r="B10" s="216">
        <v>28</v>
      </c>
      <c r="C10" s="100"/>
      <c r="D10" s="101">
        <v>44</v>
      </c>
      <c r="E10" s="101"/>
      <c r="F10" s="101">
        <v>27</v>
      </c>
      <c r="G10" s="101">
        <v>31</v>
      </c>
      <c r="H10" s="101"/>
      <c r="I10" s="101">
        <v>22</v>
      </c>
      <c r="J10" s="101"/>
      <c r="K10" s="101"/>
      <c r="L10" s="101"/>
      <c r="M10" s="101"/>
      <c r="N10" s="101"/>
      <c r="O10" s="102"/>
      <c r="P10" s="13">
        <f t="shared" si="2"/>
        <v>124</v>
      </c>
      <c r="Q10" s="11">
        <f t="shared" si="3"/>
        <v>4</v>
      </c>
      <c r="R10" s="62">
        <f t="shared" si="4"/>
        <v>31</v>
      </c>
      <c r="S10" s="137">
        <f t="shared" si="0"/>
        <v>110.71428571428572</v>
      </c>
      <c r="T10" s="216">
        <v>28</v>
      </c>
      <c r="U10" s="100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2"/>
      <c r="AH10" s="13">
        <f t="shared" si="5"/>
        <v>0</v>
      </c>
      <c r="AI10" s="11">
        <f t="shared" si="6"/>
        <v>0</v>
      </c>
      <c r="AJ10" s="12" t="str">
        <f t="shared" si="7"/>
        <v xml:space="preserve"> </v>
      </c>
      <c r="AK10" s="55"/>
      <c r="AL10" s="75">
        <f t="shared" si="1"/>
        <v>124</v>
      </c>
      <c r="AM10" s="62">
        <f t="shared" si="1"/>
        <v>4</v>
      </c>
      <c r="AN10" s="62">
        <f t="shared" si="8"/>
        <v>31</v>
      </c>
      <c r="AO10" s="137">
        <f t="shared" si="9"/>
        <v>110.71428571428572</v>
      </c>
      <c r="AP10" s="139">
        <f t="shared" si="10"/>
        <v>110.71428571428572</v>
      </c>
      <c r="AQ10" s="203" t="str">
        <f t="shared" si="11"/>
        <v/>
      </c>
    </row>
    <row r="11" spans="1:43" s="10" customFormat="1" ht="20.100000000000001" customHeight="1">
      <c r="A11" s="235" t="s">
        <v>158</v>
      </c>
      <c r="B11" s="216">
        <v>42</v>
      </c>
      <c r="C11" s="100">
        <v>53</v>
      </c>
      <c r="D11" s="101">
        <v>37</v>
      </c>
      <c r="E11" s="101">
        <v>33</v>
      </c>
      <c r="F11" s="101"/>
      <c r="G11" s="101">
        <v>28</v>
      </c>
      <c r="H11" s="101">
        <v>44</v>
      </c>
      <c r="I11" s="101">
        <v>46</v>
      </c>
      <c r="J11" s="101">
        <v>50</v>
      </c>
      <c r="K11" s="101"/>
      <c r="L11" s="101"/>
      <c r="M11" s="101"/>
      <c r="N11" s="101"/>
      <c r="O11" s="102"/>
      <c r="P11" s="13">
        <f t="shared" si="2"/>
        <v>291</v>
      </c>
      <c r="Q11" s="11">
        <f t="shared" si="3"/>
        <v>7</v>
      </c>
      <c r="R11" s="62">
        <f t="shared" si="4"/>
        <v>41.571428571428569</v>
      </c>
      <c r="S11" s="137">
        <f t="shared" si="0"/>
        <v>98.979591836734699</v>
      </c>
      <c r="T11" s="216">
        <v>42</v>
      </c>
      <c r="U11" s="100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  <c r="AH11" s="13">
        <f t="shared" si="5"/>
        <v>0</v>
      </c>
      <c r="AI11" s="11">
        <f t="shared" si="6"/>
        <v>0</v>
      </c>
      <c r="AJ11" s="12" t="str">
        <f t="shared" si="7"/>
        <v xml:space="preserve"> </v>
      </c>
      <c r="AK11" s="55"/>
      <c r="AL11" s="75">
        <f t="shared" si="1"/>
        <v>291</v>
      </c>
      <c r="AM11" s="62">
        <f t="shared" si="1"/>
        <v>7</v>
      </c>
      <c r="AN11" s="62">
        <f t="shared" si="8"/>
        <v>41.571428571428569</v>
      </c>
      <c r="AO11" s="137">
        <f t="shared" si="9"/>
        <v>98.979591836734699</v>
      </c>
      <c r="AP11" s="139">
        <f t="shared" si="10"/>
        <v>98.979591836734699</v>
      </c>
      <c r="AQ11" s="203" t="str">
        <f t="shared" si="11"/>
        <v/>
      </c>
    </row>
    <row r="12" spans="1:43" s="10" customFormat="1" ht="20.100000000000001" customHeight="1">
      <c r="A12" s="231" t="s">
        <v>159</v>
      </c>
      <c r="B12" s="216">
        <v>28</v>
      </c>
      <c r="C12" s="100"/>
      <c r="D12" s="101">
        <v>19</v>
      </c>
      <c r="E12" s="101">
        <v>10</v>
      </c>
      <c r="F12" s="101">
        <v>34</v>
      </c>
      <c r="G12" s="101">
        <v>45</v>
      </c>
      <c r="H12" s="101"/>
      <c r="I12" s="101"/>
      <c r="J12" s="101"/>
      <c r="K12" s="101"/>
      <c r="L12" s="101"/>
      <c r="M12" s="101"/>
      <c r="N12" s="101"/>
      <c r="O12" s="102"/>
      <c r="P12" s="13">
        <f t="shared" si="2"/>
        <v>108</v>
      </c>
      <c r="Q12" s="11">
        <f t="shared" si="3"/>
        <v>4</v>
      </c>
      <c r="R12" s="62">
        <f t="shared" si="4"/>
        <v>27</v>
      </c>
      <c r="S12" s="137">
        <f t="shared" si="0"/>
        <v>96.428571428571431</v>
      </c>
      <c r="T12" s="216">
        <v>28</v>
      </c>
      <c r="U12" s="100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2"/>
      <c r="AH12" s="13">
        <f t="shared" si="5"/>
        <v>0</v>
      </c>
      <c r="AI12" s="11">
        <f t="shared" si="6"/>
        <v>0</v>
      </c>
      <c r="AJ12" s="12" t="str">
        <f t="shared" si="7"/>
        <v xml:space="preserve"> </v>
      </c>
      <c r="AK12" s="55"/>
      <c r="AL12" s="75">
        <f t="shared" si="1"/>
        <v>108</v>
      </c>
      <c r="AM12" s="62">
        <f t="shared" si="1"/>
        <v>4</v>
      </c>
      <c r="AN12" s="62">
        <f t="shared" si="8"/>
        <v>27</v>
      </c>
      <c r="AO12" s="137">
        <f t="shared" si="9"/>
        <v>96.428571428571431</v>
      </c>
      <c r="AP12" s="139">
        <f t="shared" si="10"/>
        <v>96.428571428571431</v>
      </c>
      <c r="AQ12" s="203" t="str">
        <f t="shared" si="11"/>
        <v/>
      </c>
    </row>
    <row r="13" spans="1:43" s="10" customFormat="1" ht="20.100000000000001" customHeight="1">
      <c r="A13" s="235" t="s">
        <v>160</v>
      </c>
      <c r="B13" s="216">
        <v>33</v>
      </c>
      <c r="C13" s="100"/>
      <c r="D13" s="101"/>
      <c r="E13" s="101"/>
      <c r="F13" s="101">
        <v>36</v>
      </c>
      <c r="G13" s="101"/>
      <c r="H13" s="101"/>
      <c r="I13" s="101"/>
      <c r="J13" s="101"/>
      <c r="K13" s="101"/>
      <c r="L13" s="101"/>
      <c r="M13" s="101"/>
      <c r="N13" s="101"/>
      <c r="O13" s="102"/>
      <c r="P13" s="13">
        <f t="shared" si="2"/>
        <v>36</v>
      </c>
      <c r="Q13" s="11">
        <f t="shared" si="3"/>
        <v>1</v>
      </c>
      <c r="R13" s="62">
        <f t="shared" si="4"/>
        <v>36</v>
      </c>
      <c r="S13" s="137">
        <f t="shared" si="0"/>
        <v>109.09090909090908</v>
      </c>
      <c r="T13" s="216">
        <v>33</v>
      </c>
      <c r="U13" s="100"/>
      <c r="V13" s="101"/>
      <c r="W13" s="101"/>
      <c r="X13" s="101"/>
      <c r="Y13" s="101"/>
      <c r="Z13" s="101"/>
      <c r="AA13" s="101"/>
      <c r="AB13" s="101"/>
      <c r="AC13" s="101"/>
      <c r="AD13" s="101"/>
      <c r="AE13" s="101"/>
      <c r="AF13" s="101"/>
      <c r="AG13" s="102"/>
      <c r="AH13" s="13">
        <f t="shared" si="5"/>
        <v>0</v>
      </c>
      <c r="AI13" s="11">
        <f t="shared" si="6"/>
        <v>0</v>
      </c>
      <c r="AJ13" s="12" t="str">
        <f t="shared" si="7"/>
        <v xml:space="preserve"> </v>
      </c>
      <c r="AK13" s="55"/>
      <c r="AL13" s="75">
        <f t="shared" si="1"/>
        <v>36</v>
      </c>
      <c r="AM13" s="62">
        <f t="shared" si="1"/>
        <v>1</v>
      </c>
      <c r="AN13" s="62">
        <f t="shared" si="8"/>
        <v>36</v>
      </c>
      <c r="AO13" s="137">
        <f t="shared" si="9"/>
        <v>109.09090909090908</v>
      </c>
      <c r="AP13" s="139" t="str">
        <f t="shared" si="10"/>
        <v>0</v>
      </c>
      <c r="AQ13" s="203" t="str">
        <f t="shared" si="11"/>
        <v/>
      </c>
    </row>
    <row r="14" spans="1:43" s="10" customFormat="1" ht="20.100000000000001" customHeight="1">
      <c r="A14" s="235"/>
      <c r="B14" s="216"/>
      <c r="C14" s="100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2"/>
      <c r="P14" s="13">
        <f t="shared" si="2"/>
        <v>0</v>
      </c>
      <c r="Q14" s="11">
        <f t="shared" si="3"/>
        <v>0</v>
      </c>
      <c r="R14" s="62" t="str">
        <f t="shared" si="4"/>
        <v xml:space="preserve"> </v>
      </c>
      <c r="S14" s="137" t="str">
        <f t="shared" si="0"/>
        <v xml:space="preserve"> </v>
      </c>
      <c r="T14" s="216"/>
      <c r="U14" s="100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  <c r="AH14" s="13">
        <f t="shared" si="5"/>
        <v>0</v>
      </c>
      <c r="AI14" s="11">
        <f t="shared" si="6"/>
        <v>0</v>
      </c>
      <c r="AJ14" s="12" t="str">
        <f t="shared" si="7"/>
        <v xml:space="preserve"> </v>
      </c>
      <c r="AK14" s="55"/>
      <c r="AL14" s="75">
        <f t="shared" si="1"/>
        <v>0</v>
      </c>
      <c r="AM14" s="62">
        <f t="shared" si="1"/>
        <v>0</v>
      </c>
      <c r="AN14" s="62" t="str">
        <f t="shared" si="8"/>
        <v xml:space="preserve"> </v>
      </c>
      <c r="AO14" s="137" t="str">
        <f t="shared" si="9"/>
        <v xml:space="preserve"> </v>
      </c>
      <c r="AP14" s="139" t="str">
        <f t="shared" si="10"/>
        <v>0</v>
      </c>
      <c r="AQ14" s="213" t="str">
        <f t="shared" si="11"/>
        <v/>
      </c>
    </row>
    <row r="15" spans="1:43" s="10" customFormat="1" ht="20.100000000000001" customHeight="1">
      <c r="A15" s="235"/>
      <c r="B15" s="216">
        <v>0</v>
      </c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2"/>
      <c r="P15" s="13">
        <f t="shared" si="2"/>
        <v>0</v>
      </c>
      <c r="Q15" s="11">
        <f t="shared" si="3"/>
        <v>0</v>
      </c>
      <c r="R15" s="62" t="str">
        <f t="shared" si="4"/>
        <v xml:space="preserve"> </v>
      </c>
      <c r="S15" s="137" t="str">
        <f t="shared" si="0"/>
        <v xml:space="preserve"> </v>
      </c>
      <c r="T15" s="216">
        <v>0</v>
      </c>
      <c r="U15" s="100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2"/>
      <c r="AH15" s="13">
        <f t="shared" si="5"/>
        <v>0</v>
      </c>
      <c r="AI15" s="11">
        <f t="shared" si="6"/>
        <v>0</v>
      </c>
      <c r="AJ15" s="12" t="str">
        <f t="shared" si="7"/>
        <v xml:space="preserve"> </v>
      </c>
      <c r="AK15" s="55"/>
      <c r="AL15" s="75">
        <f t="shared" si="1"/>
        <v>0</v>
      </c>
      <c r="AM15" s="62">
        <f t="shared" si="1"/>
        <v>0</v>
      </c>
      <c r="AN15" s="62" t="str">
        <f t="shared" si="8"/>
        <v xml:space="preserve"> </v>
      </c>
      <c r="AO15" s="137" t="str">
        <f t="shared" si="9"/>
        <v xml:space="preserve"> </v>
      </c>
      <c r="AP15" s="139" t="str">
        <f t="shared" si="10"/>
        <v>0</v>
      </c>
      <c r="AQ15" s="213" t="str">
        <f t="shared" si="11"/>
        <v/>
      </c>
    </row>
    <row r="16" spans="1:43" s="10" customFormat="1" ht="20.100000000000001" customHeight="1">
      <c r="A16" s="235"/>
      <c r="B16" s="216">
        <v>0</v>
      </c>
      <c r="C16" s="100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2"/>
      <c r="P16" s="13">
        <f t="shared" si="2"/>
        <v>0</v>
      </c>
      <c r="Q16" s="11">
        <f t="shared" si="3"/>
        <v>0</v>
      </c>
      <c r="R16" s="62" t="str">
        <f t="shared" si="4"/>
        <v xml:space="preserve"> </v>
      </c>
      <c r="S16" s="137" t="str">
        <f t="shared" si="0"/>
        <v xml:space="preserve"> </v>
      </c>
      <c r="T16" s="216">
        <v>0</v>
      </c>
      <c r="U16" s="100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2"/>
      <c r="AH16" s="13">
        <f t="shared" si="5"/>
        <v>0</v>
      </c>
      <c r="AI16" s="11">
        <f t="shared" si="6"/>
        <v>0</v>
      </c>
      <c r="AJ16" s="12" t="str">
        <f t="shared" si="7"/>
        <v xml:space="preserve"> </v>
      </c>
      <c r="AK16" s="55"/>
      <c r="AL16" s="75">
        <f t="shared" si="1"/>
        <v>0</v>
      </c>
      <c r="AM16" s="62">
        <f t="shared" si="1"/>
        <v>0</v>
      </c>
      <c r="AN16" s="62" t="str">
        <f t="shared" si="8"/>
        <v xml:space="preserve"> </v>
      </c>
      <c r="AO16" s="137" t="str">
        <f t="shared" si="9"/>
        <v xml:space="preserve"> </v>
      </c>
      <c r="AP16" s="139" t="str">
        <f t="shared" si="10"/>
        <v>0</v>
      </c>
      <c r="AQ16" s="213" t="str">
        <f t="shared" si="11"/>
        <v/>
      </c>
    </row>
    <row r="17" spans="1:43" s="10" customFormat="1" ht="20.100000000000001" customHeight="1">
      <c r="A17" s="235"/>
      <c r="B17" s="216">
        <v>0</v>
      </c>
      <c r="C17" s="100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2"/>
      <c r="P17" s="13">
        <f t="shared" si="2"/>
        <v>0</v>
      </c>
      <c r="Q17" s="11">
        <f t="shared" si="3"/>
        <v>0</v>
      </c>
      <c r="R17" s="62" t="str">
        <f t="shared" si="4"/>
        <v xml:space="preserve"> </v>
      </c>
      <c r="S17" s="137" t="str">
        <f t="shared" si="0"/>
        <v xml:space="preserve"> </v>
      </c>
      <c r="T17" s="216">
        <v>0</v>
      </c>
      <c r="U17" s="100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2"/>
      <c r="AH17" s="13">
        <f t="shared" si="5"/>
        <v>0</v>
      </c>
      <c r="AI17" s="11">
        <f t="shared" si="6"/>
        <v>0</v>
      </c>
      <c r="AJ17" s="12" t="str">
        <f t="shared" si="7"/>
        <v xml:space="preserve"> </v>
      </c>
      <c r="AK17" s="55"/>
      <c r="AL17" s="75">
        <f t="shared" si="1"/>
        <v>0</v>
      </c>
      <c r="AM17" s="62">
        <f t="shared" si="1"/>
        <v>0</v>
      </c>
      <c r="AN17" s="62" t="str">
        <f t="shared" si="8"/>
        <v xml:space="preserve"> </v>
      </c>
      <c r="AO17" s="137" t="str">
        <f t="shared" si="9"/>
        <v xml:space="preserve"> </v>
      </c>
      <c r="AP17" s="139" t="str">
        <f t="shared" si="10"/>
        <v>0</v>
      </c>
      <c r="AQ17" s="213" t="str">
        <f t="shared" si="11"/>
        <v/>
      </c>
    </row>
    <row r="18" spans="1:43" s="10" customFormat="1" ht="20.100000000000001" customHeight="1" thickBot="1">
      <c r="A18" s="237"/>
      <c r="B18" s="217">
        <v>0</v>
      </c>
      <c r="C18" s="103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5"/>
      <c r="P18" s="65">
        <f t="shared" si="2"/>
        <v>0</v>
      </c>
      <c r="Q18" s="14">
        <f t="shared" si="3"/>
        <v>0</v>
      </c>
      <c r="R18" s="77" t="str">
        <f t="shared" si="4"/>
        <v xml:space="preserve"> </v>
      </c>
      <c r="S18" s="138" t="str">
        <f t="shared" si="0"/>
        <v xml:space="preserve"> </v>
      </c>
      <c r="T18" s="217">
        <v>0</v>
      </c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5"/>
      <c r="AH18" s="16">
        <f t="shared" si="5"/>
        <v>0</v>
      </c>
      <c r="AI18" s="14">
        <f t="shared" si="6"/>
        <v>0</v>
      </c>
      <c r="AJ18" s="15" t="str">
        <f t="shared" si="7"/>
        <v xml:space="preserve"> </v>
      </c>
      <c r="AK18" s="55"/>
      <c r="AL18" s="76">
        <f t="shared" si="1"/>
        <v>0</v>
      </c>
      <c r="AM18" s="77">
        <f t="shared" si="1"/>
        <v>0</v>
      </c>
      <c r="AN18" s="77" t="str">
        <f t="shared" si="8"/>
        <v xml:space="preserve"> </v>
      </c>
      <c r="AO18" s="138" t="str">
        <f t="shared" si="9"/>
        <v xml:space="preserve"> </v>
      </c>
      <c r="AP18" s="139" t="str">
        <f t="shared" si="10"/>
        <v>0</v>
      </c>
      <c r="AQ18" s="214" t="str">
        <f t="shared" si="11"/>
        <v/>
      </c>
    </row>
    <row r="19" spans="1:43" s="25" customFormat="1" ht="20.100000000000001" customHeight="1" thickBot="1">
      <c r="A19" s="80" t="str">
        <f>"TOTAAL SPELERS "&amp;COUNTA(A4:A18)</f>
        <v>TOTAAL SPELERS 10</v>
      </c>
      <c r="B19" s="109">
        <f>SUM(B4:B18)</f>
        <v>324</v>
      </c>
      <c r="C19" s="21">
        <f>SUM(C4:C18)</f>
        <v>224</v>
      </c>
      <c r="D19" s="19">
        <f>SUM(D4:D18)</f>
        <v>197</v>
      </c>
      <c r="E19" s="19">
        <f t="shared" ref="E19:R19" si="12">SUM(E4:E18)</f>
        <v>188</v>
      </c>
      <c r="F19" s="19">
        <f t="shared" si="12"/>
        <v>209</v>
      </c>
      <c r="G19" s="19">
        <f t="shared" si="12"/>
        <v>192</v>
      </c>
      <c r="H19" s="19">
        <f t="shared" si="12"/>
        <v>195</v>
      </c>
      <c r="I19" s="19">
        <f t="shared" si="12"/>
        <v>179</v>
      </c>
      <c r="J19" s="19">
        <f t="shared" si="12"/>
        <v>221</v>
      </c>
      <c r="K19" s="19">
        <f t="shared" si="12"/>
        <v>0</v>
      </c>
      <c r="L19" s="19">
        <f t="shared" si="12"/>
        <v>0</v>
      </c>
      <c r="M19" s="19">
        <f t="shared" si="12"/>
        <v>0</v>
      </c>
      <c r="N19" s="19">
        <f t="shared" si="12"/>
        <v>0</v>
      </c>
      <c r="O19" s="19">
        <f t="shared" si="12"/>
        <v>0</v>
      </c>
      <c r="P19" s="19">
        <f t="shared" si="12"/>
        <v>1605</v>
      </c>
      <c r="Q19" s="19">
        <f t="shared" si="12"/>
        <v>48</v>
      </c>
      <c r="R19" s="19">
        <f t="shared" si="12"/>
        <v>327.65952380952382</v>
      </c>
      <c r="S19" s="22"/>
      <c r="T19" s="108">
        <f>SUM(T4:T18)</f>
        <v>324</v>
      </c>
      <c r="U19" s="21">
        <f>SUM(U4:U18)</f>
        <v>0</v>
      </c>
      <c r="V19" s="19">
        <f>SUM(V4:V18)</f>
        <v>0</v>
      </c>
      <c r="W19" s="19">
        <f t="shared" ref="W19:AI19" si="13">SUM(W4:W18)</f>
        <v>0</v>
      </c>
      <c r="X19" s="19">
        <f t="shared" si="13"/>
        <v>0</v>
      </c>
      <c r="Y19" s="19">
        <f t="shared" si="13"/>
        <v>0</v>
      </c>
      <c r="Z19" s="19">
        <f t="shared" si="13"/>
        <v>0</v>
      </c>
      <c r="AA19" s="19">
        <f t="shared" si="13"/>
        <v>0</v>
      </c>
      <c r="AB19" s="19">
        <f t="shared" si="13"/>
        <v>0</v>
      </c>
      <c r="AC19" s="19">
        <f t="shared" si="13"/>
        <v>0</v>
      </c>
      <c r="AD19" s="19">
        <f t="shared" si="13"/>
        <v>0</v>
      </c>
      <c r="AE19" s="19">
        <f t="shared" si="13"/>
        <v>0</v>
      </c>
      <c r="AF19" s="19">
        <f t="shared" si="13"/>
        <v>0</v>
      </c>
      <c r="AG19" s="22">
        <f t="shared" si="13"/>
        <v>0</v>
      </c>
      <c r="AH19" s="17">
        <f t="shared" si="13"/>
        <v>0</v>
      </c>
      <c r="AI19" s="18">
        <f t="shared" si="13"/>
        <v>0</v>
      </c>
      <c r="AJ19" s="23" t="e">
        <f>AH19/AI19</f>
        <v>#DIV/0!</v>
      </c>
      <c r="AK19" s="56"/>
      <c r="AL19" s="24">
        <f>SUM(AL4:AL18)</f>
        <v>1605</v>
      </c>
      <c r="AM19" s="18">
        <f>SUM(AM4:AM18)</f>
        <v>48</v>
      </c>
      <c r="AN19" s="18">
        <f>AL19/AM19</f>
        <v>33.4375</v>
      </c>
      <c r="AO19" s="20"/>
      <c r="AP19" s="10"/>
      <c r="AQ19" s="204"/>
    </row>
    <row r="24" spans="1:43">
      <c r="A24"/>
    </row>
  </sheetData>
  <sheetProtection algorithmName="SHA-512" hashValue="pDTBGtpVFvr/gHITupp20I3bFz9i2lEea+8cAOg6nQJb4BitluMP7n3NmcPqYrwubxz7x2prXIWKD8vQW8YfRA==" saltValue="q+nOJ6cZmGhnt9ytAWYUwQ==" spinCount="100000" sheet="1" objects="1" scenarios="1"/>
  <mergeCells count="4">
    <mergeCell ref="A1:AJ1"/>
    <mergeCell ref="AL1:AO1"/>
    <mergeCell ref="A2:A3"/>
    <mergeCell ref="AQ2:AQ3"/>
  </mergeCells>
  <conditionalFormatting sqref="A4:A19">
    <cfRule type="cellIs" dxfId="11" priority="3" operator="equal">
      <formula>0</formula>
    </cfRule>
  </conditionalFormatting>
  <conditionalFormatting sqref="A19">
    <cfRule type="containsErrors" dxfId="10" priority="4">
      <formula>ISERROR(A19)</formula>
    </cfRule>
  </conditionalFormatting>
  <conditionalFormatting sqref="B4:B19">
    <cfRule type="cellIs" dxfId="9" priority="10" operator="equal">
      <formula>0</formula>
    </cfRule>
  </conditionalFormatting>
  <conditionalFormatting sqref="C19:S19 U19:AO19">
    <cfRule type="containsErrors" dxfId="8" priority="27">
      <formula>ISERROR(C19)</formula>
    </cfRule>
  </conditionalFormatting>
  <conditionalFormatting sqref="P4:S18 C19:S19">
    <cfRule type="cellIs" dxfId="7" priority="18" operator="equal">
      <formula>0</formula>
    </cfRule>
  </conditionalFormatting>
  <conditionalFormatting sqref="T4:T19">
    <cfRule type="cellIs" dxfId="6" priority="5" operator="equal">
      <formula>0</formula>
    </cfRule>
  </conditionalFormatting>
  <conditionalFormatting sqref="AH4:AO18 U19:AO19">
    <cfRule type="cellIs" dxfId="5" priority="19" operator="equal">
      <formula>0</formula>
    </cfRule>
  </conditionalFormatting>
  <conditionalFormatting sqref="AO1">
    <cfRule type="expression" dxfId="4" priority="6">
      <formula>$AQ$1=26</formula>
    </cfRule>
  </conditionalFormatting>
  <conditionalFormatting sqref="AQ1">
    <cfRule type="expression" dxfId="3" priority="2">
      <formula>$AQ$1=" "</formula>
    </cfRule>
  </conditionalFormatting>
  <conditionalFormatting sqref="AQ2:AQ19">
    <cfRule type="expression" dxfId="2" priority="1">
      <formula>NOT(ISNUMBER($AQ$1))</formula>
    </cfRule>
  </conditionalFormatting>
  <pageMargins left="3.937007874015748E-2" right="3.937007874015748E-2" top="0.74803149606299213" bottom="0.74803149606299213" header="0.31496062992125984" footer="0.31496062992125984"/>
  <pageSetup paperSize="9" scale="75" fitToHeight="0" orientation="landscape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19">
    <pageSetUpPr fitToPage="1"/>
  </sheetPr>
  <dimension ref="B1:I88"/>
  <sheetViews>
    <sheetView showGridLines="0" showRowColHeaders="0" workbookViewId="0">
      <selection activeCell="F59" sqref="F59"/>
    </sheetView>
  </sheetViews>
  <sheetFormatPr defaultRowHeight="14.4"/>
  <cols>
    <col min="1" max="1" width="4.6640625" customWidth="1"/>
    <col min="2" max="2" width="22.5546875" customWidth="1"/>
    <col min="3" max="3" width="6.6640625" style="26" customWidth="1"/>
    <col min="4" max="4" width="2.6640625" customWidth="1"/>
    <col min="5" max="5" width="24.6640625" customWidth="1"/>
    <col min="6" max="6" width="6.6640625" style="26" customWidth="1"/>
    <col min="7" max="7" width="2.6640625" customWidth="1"/>
    <col min="8" max="8" width="22.5546875" customWidth="1"/>
    <col min="9" max="9" width="6.6640625" style="26" customWidth="1"/>
    <col min="10" max="10" width="2.6640625" customWidth="1"/>
  </cols>
  <sheetData>
    <row r="1" spans="2:9" ht="24.9" customHeight="1">
      <c r="B1" s="49" t="s">
        <v>291</v>
      </c>
      <c r="H1" s="60"/>
    </row>
    <row r="2" spans="2:9" s="7" customFormat="1" ht="12.9" customHeight="1" thickBot="1">
      <c r="B2" s="7" t="s">
        <v>22</v>
      </c>
      <c r="C2" s="27"/>
      <c r="E2" s="7" t="s">
        <v>23</v>
      </c>
      <c r="F2" s="27"/>
      <c r="H2" s="7" t="s">
        <v>24</v>
      </c>
      <c r="I2" s="39"/>
    </row>
    <row r="3" spans="2:9" ht="12.9" customHeight="1">
      <c r="B3" s="33" t="str">
        <f>Horendonk!A4</f>
        <v>Ansems Ferre</v>
      </c>
      <c r="C3" s="36">
        <f>Horendonk!T4</f>
        <v>22</v>
      </c>
      <c r="E3" s="33" t="str">
        <f>Kerkuilen!A4</f>
        <v xml:space="preserve">Antonissen Gust      </v>
      </c>
      <c r="F3" s="36">
        <f>Kerkuilen!T4</f>
        <v>38</v>
      </c>
      <c r="H3" s="33" t="str">
        <f>Meeuwen1!A4</f>
        <v>Aerts Adri</v>
      </c>
      <c r="I3" s="36">
        <f>Meeuwen1!T4</f>
        <v>34</v>
      </c>
    </row>
    <row r="4" spans="2:9" ht="12.9" customHeight="1">
      <c r="B4" s="70" t="str">
        <f>Horendonk!A5</f>
        <v xml:space="preserve">Arnouts Louis    </v>
      </c>
      <c r="C4" s="37">
        <f>Horendonk!T5</f>
        <v>34</v>
      </c>
      <c r="E4" s="34" t="str">
        <f>Kerkuilen!A5</f>
        <v>De Kaey Piet</v>
      </c>
      <c r="F4" s="37">
        <f>Kerkuilen!T5</f>
        <v>60</v>
      </c>
      <c r="H4" s="34" t="str">
        <f>Meeuwen1!A5</f>
        <v>Bocken Jean Pierre</v>
      </c>
      <c r="I4" s="37">
        <f>Meeuwen1!T5</f>
        <v>16</v>
      </c>
    </row>
    <row r="5" spans="2:9" ht="12.9" customHeight="1">
      <c r="B5" s="70" t="str">
        <f>Horendonk!A6</f>
        <v>De Backer Jef</v>
      </c>
      <c r="C5" s="37">
        <f>Horendonk!T6</f>
        <v>25</v>
      </c>
      <c r="E5" s="34" t="str">
        <f>Kerkuilen!A6</f>
        <v>Elst Stan</v>
      </c>
      <c r="F5" s="37">
        <f>Kerkuilen!T6</f>
        <v>38</v>
      </c>
      <c r="H5" s="34" t="str">
        <f>Meeuwen1!A6</f>
        <v xml:space="preserve">Bocken Lambert  </v>
      </c>
      <c r="I5" s="37">
        <f>Meeuwen1!T6</f>
        <v>26</v>
      </c>
    </row>
    <row r="6" spans="2:9" ht="12.9" customHeight="1">
      <c r="B6" s="70" t="str">
        <f>Horendonk!A7</f>
        <v>Herreyers Remy</v>
      </c>
      <c r="C6" s="37">
        <f>Horendonk!T7</f>
        <v>43</v>
      </c>
      <c r="E6" s="34" t="str">
        <f>Kerkuilen!A7</f>
        <v>Hectors Hugo</v>
      </c>
      <c r="F6" s="37">
        <f>Kerkuilen!T7</f>
        <v>18</v>
      </c>
      <c r="H6" s="131" t="str">
        <f>Meeuwen1!A7</f>
        <v>Gabriels Johnny [ OS ]</v>
      </c>
      <c r="I6" s="240">
        <f>Meeuwen1!T7</f>
        <v>32</v>
      </c>
    </row>
    <row r="7" spans="2:9" ht="12.9" customHeight="1">
      <c r="B7" s="81" t="str">
        <f>Horendonk!A8</f>
        <v>Maas Guy</v>
      </c>
      <c r="C7" s="37">
        <f>Horendonk!T8</f>
        <v>23</v>
      </c>
      <c r="E7" s="34" t="str">
        <f>Kerkuilen!A8</f>
        <v xml:space="preserve">Jacobis Martin </v>
      </c>
      <c r="F7" s="37">
        <f>Kerkuilen!T8</f>
        <v>24</v>
      </c>
      <c r="H7" s="34" t="str">
        <f>Meeuwen1!A8</f>
        <v>Goetschalkx Herman</v>
      </c>
      <c r="I7" s="37">
        <f>Meeuwen1!T8</f>
        <v>15</v>
      </c>
    </row>
    <row r="8" spans="2:9" ht="12.9" customHeight="1">
      <c r="B8" s="70" t="str">
        <f>Horendonk!A9</f>
        <v xml:space="preserve">Nelen Johan  </v>
      </c>
      <c r="C8" s="37">
        <f>Horendonk!T9</f>
        <v>15</v>
      </c>
      <c r="E8" s="34" t="str">
        <f>Kerkuilen!A9</f>
        <v>Lambrechts Jef</v>
      </c>
      <c r="F8" s="37">
        <f>Kerkuilen!T9</f>
        <v>48</v>
      </c>
      <c r="H8" s="34" t="str">
        <f>Meeuwen1!A9</f>
        <v>Grauwmans Rik</v>
      </c>
      <c r="I8" s="37">
        <f>Meeuwen1!T9</f>
        <v>32</v>
      </c>
    </row>
    <row r="9" spans="2:9" ht="12.9" customHeight="1">
      <c r="B9" s="70" t="str">
        <f>Horendonk!A10</f>
        <v>Oerlemans Willy</v>
      </c>
      <c r="C9" s="37">
        <f>Horendonk!T10</f>
        <v>27</v>
      </c>
      <c r="E9" s="34" t="str">
        <f>Kerkuilen!A10</f>
        <v>Naulaerts Rik</v>
      </c>
      <c r="F9" s="37">
        <f>Kerkuilen!T10</f>
        <v>51</v>
      </c>
      <c r="H9" s="34" t="str">
        <f>Meeuwen1!A10</f>
        <v>Meeusen Marc</v>
      </c>
      <c r="I9" s="37">
        <f>Meeuwen1!T10</f>
        <v>123</v>
      </c>
    </row>
    <row r="10" spans="2:9" ht="12.9" customHeight="1">
      <c r="B10" s="70" t="str">
        <f>Horendonk!A11</f>
        <v>Siemons Jos</v>
      </c>
      <c r="C10" s="37">
        <f>Horendonk!T11</f>
        <v>25</v>
      </c>
      <c r="E10" s="34" t="str">
        <f>Kerkuilen!A11</f>
        <v>Peeters Wies</v>
      </c>
      <c r="F10" s="37">
        <f>Kerkuilen!T11</f>
        <v>26</v>
      </c>
      <c r="H10" s="34" t="str">
        <f>Meeuwen1!A11</f>
        <v>Van Loon Marc</v>
      </c>
      <c r="I10" s="37">
        <f>Meeuwen1!T11</f>
        <v>15</v>
      </c>
    </row>
    <row r="11" spans="2:9" ht="12.9" customHeight="1">
      <c r="B11" s="70" t="str">
        <f>Horendonk!A12</f>
        <v>Van Aert André</v>
      </c>
      <c r="C11" s="37">
        <f>Horendonk!T12</f>
        <v>29</v>
      </c>
      <c r="E11" s="34" t="str">
        <f>Kerkuilen!A12</f>
        <v>Pleysier Luc</v>
      </c>
      <c r="F11" s="37">
        <f>Kerkuilen!T12</f>
        <v>81</v>
      </c>
      <c r="H11" s="34" t="str">
        <f>Meeuwen1!A12</f>
        <v>Veraart Jos</v>
      </c>
      <c r="I11" s="37">
        <f>Meeuwen1!T12</f>
        <v>15</v>
      </c>
    </row>
    <row r="12" spans="2:9" ht="12.9" customHeight="1">
      <c r="B12" s="248" t="str">
        <f>Horendonk!A13</f>
        <v>Van De Pas Erik [NS 20]</v>
      </c>
      <c r="C12" s="106">
        <f>Horendonk!T13</f>
        <v>15</v>
      </c>
      <c r="E12" s="34" t="str">
        <f>Kerkuilen!A13</f>
        <v xml:space="preserve">Quick Gerard </v>
      </c>
      <c r="F12" s="37">
        <f>Kerkuilen!T13</f>
        <v>28</v>
      </c>
      <c r="H12" s="50" t="str">
        <f>Meeuwen1!A13</f>
        <v>Vossen Filip</v>
      </c>
      <c r="I12" s="37">
        <f>Meeuwen1!T13</f>
        <v>17</v>
      </c>
    </row>
    <row r="13" spans="2:9" ht="12.9" customHeight="1">
      <c r="B13" s="195" t="str">
        <f>Horendonk!A14</f>
        <v>Vergouwen René</v>
      </c>
      <c r="C13" s="88">
        <f>Horendonk!T14</f>
        <v>28</v>
      </c>
      <c r="E13" s="50" t="str">
        <f>Kerkuilen!A14</f>
        <v>Schrooyen Jef</v>
      </c>
      <c r="F13" s="37">
        <f>Kerkuilen!T14</f>
        <v>49</v>
      </c>
      <c r="H13" s="87" t="str">
        <f>Meeuwen1!A14</f>
        <v>Vossen Ronny</v>
      </c>
      <c r="I13" s="88">
        <f>Meeuwen1!T14</f>
        <v>15</v>
      </c>
    </row>
    <row r="14" spans="2:9" ht="12.9" customHeight="1">
      <c r="B14" s="70">
        <f>Horendonk!A15</f>
        <v>0</v>
      </c>
      <c r="C14" s="37">
        <f>Horendonk!T15</f>
        <v>0</v>
      </c>
      <c r="E14" s="34" t="str">
        <f>Kerkuilen!A15</f>
        <v>Uytdewilligen Hubert</v>
      </c>
      <c r="F14" s="37">
        <f>Kerkuilen!T15</f>
        <v>33</v>
      </c>
      <c r="H14" s="34">
        <f>Meeuwen1!A15</f>
        <v>0</v>
      </c>
      <c r="I14" s="37">
        <f>Meeuwen1!T15</f>
        <v>0</v>
      </c>
    </row>
    <row r="15" spans="2:9" ht="12.9" customHeight="1">
      <c r="B15" s="70">
        <f>Horendonk!A16</f>
        <v>0</v>
      </c>
      <c r="C15" s="37">
        <f>Horendonk!T16</f>
        <v>0</v>
      </c>
      <c r="E15" s="87" t="str">
        <f>Kerkuilen!A16</f>
        <v>Van Oers Danny</v>
      </c>
      <c r="F15" s="88">
        <f>Kerkuilen!T16</f>
        <v>46</v>
      </c>
      <c r="H15" s="34">
        <f>Meeuwen1!A16</f>
        <v>0</v>
      </c>
      <c r="I15" s="37">
        <f>Meeuwen1!T16</f>
        <v>0</v>
      </c>
    </row>
    <row r="16" spans="2:9" ht="12.9" customHeight="1">
      <c r="B16" s="70">
        <f>Horendonk!A17</f>
        <v>0</v>
      </c>
      <c r="C16" s="37">
        <f>Horendonk!T17</f>
        <v>0</v>
      </c>
      <c r="E16" s="87" t="str">
        <f>Kerkuilen!A17</f>
        <v>Van Oers John</v>
      </c>
      <c r="F16" s="88">
        <f>Kerkuilen!T17</f>
        <v>28</v>
      </c>
      <c r="H16" s="34">
        <f>Meeuwen1!A17</f>
        <v>0</v>
      </c>
      <c r="I16" s="37">
        <f>Meeuwen1!T17</f>
        <v>0</v>
      </c>
    </row>
    <row r="17" spans="2:9" ht="12.9" customHeight="1" thickBot="1">
      <c r="B17" s="70">
        <f>Horendonk!A18</f>
        <v>0</v>
      </c>
      <c r="C17" s="37">
        <f>Horendonk!T18</f>
        <v>0</v>
      </c>
      <c r="E17" s="34">
        <f>Kerkuilen!A18</f>
        <v>0</v>
      </c>
      <c r="F17" s="37">
        <f>Kerkuilen!T18</f>
        <v>0</v>
      </c>
      <c r="H17" s="34">
        <f>Meeuwen1!A18</f>
        <v>0</v>
      </c>
      <c r="I17" s="37">
        <f>Meeuwen1!T18</f>
        <v>0</v>
      </c>
    </row>
    <row r="18" spans="2:9" ht="12.9" customHeight="1" thickTop="1" thickBot="1">
      <c r="B18" s="35"/>
      <c r="C18" s="66">
        <f>SUM(C3:C17)</f>
        <v>286</v>
      </c>
      <c r="E18" s="35"/>
      <c r="F18" s="66">
        <f>SUM(F3:F16)</f>
        <v>568</v>
      </c>
      <c r="H18" s="35"/>
      <c r="I18" s="66">
        <f>SUM(I3:I16)</f>
        <v>340</v>
      </c>
    </row>
    <row r="19" spans="2:9" s="32" customFormat="1" ht="12.9" customHeight="1"/>
    <row r="20" spans="2:9" ht="12.9" customHeight="1" thickBot="1">
      <c r="B20" s="7" t="s">
        <v>25</v>
      </c>
      <c r="C20" s="39"/>
      <c r="E20" s="7" t="s">
        <v>29</v>
      </c>
      <c r="F20" s="27"/>
      <c r="H20" s="7" t="s">
        <v>26</v>
      </c>
      <c r="I20" s="39"/>
    </row>
    <row r="21" spans="2:9" ht="12.9" customHeight="1">
      <c r="B21" s="33" t="str">
        <f>Meeuwen2!A4</f>
        <v>De Backer Jerome</v>
      </c>
      <c r="C21" s="36">
        <f>Meeuwen2!T4</f>
        <v>45</v>
      </c>
      <c r="E21" s="33" t="str">
        <f>Meeuwkes!A4</f>
        <v>Bove René</v>
      </c>
      <c r="F21" s="36">
        <f>Meeuwkes!T4</f>
        <v>24</v>
      </c>
      <c r="G21" s="32"/>
      <c r="H21" s="33" t="str">
        <f>Molenheike!A4</f>
        <v xml:space="preserve">Brauns Martin    </v>
      </c>
      <c r="I21" s="36">
        <f>Molenheike!T4</f>
        <v>34</v>
      </c>
    </row>
    <row r="22" spans="2:9" ht="12.9" customHeight="1">
      <c r="B22" s="34" t="str">
        <f>Meeuwen2!A5</f>
        <v xml:space="preserve">Jacobs Hugo            </v>
      </c>
      <c r="C22" s="37">
        <f>Meeuwen2!T5</f>
        <v>32</v>
      </c>
      <c r="E22" s="34" t="str">
        <f>Meeuwkes!A5</f>
        <v>Buggenhout Danny</v>
      </c>
      <c r="F22" s="37">
        <f>Meeuwkes!T5</f>
        <v>37</v>
      </c>
      <c r="H22" s="57" t="str">
        <f>Molenheike!A5</f>
        <v>Brosens Luc</v>
      </c>
      <c r="I22" s="37">
        <f>Molenheike!T5</f>
        <v>56</v>
      </c>
    </row>
    <row r="23" spans="2:9" ht="12.9" customHeight="1">
      <c r="B23" s="34" t="str">
        <f>Meeuwen2!A6</f>
        <v>Jacobs Willy</v>
      </c>
      <c r="C23" s="37">
        <f>Meeuwen2!T6</f>
        <v>72</v>
      </c>
      <c r="E23" s="34" t="str">
        <f>Meeuwkes!A6</f>
        <v>Deckx Achiel</v>
      </c>
      <c r="F23" s="37">
        <f>Meeuwkes!T6</f>
        <v>40</v>
      </c>
      <c r="H23" s="78" t="str">
        <f>Molenheike!A6</f>
        <v>Dhooghe Jan</v>
      </c>
      <c r="I23" s="37">
        <f>Molenheike!T6</f>
        <v>26</v>
      </c>
    </row>
    <row r="24" spans="2:9" ht="12.9" customHeight="1">
      <c r="B24" s="34" t="str">
        <f>Meeuwen2!A7</f>
        <v>Lucassen Rini</v>
      </c>
      <c r="C24" s="37">
        <f>Meeuwen2!T7</f>
        <v>29</v>
      </c>
      <c r="E24" s="34" t="str">
        <f>Meeuwkes!A7</f>
        <v>Herreygers Leon</v>
      </c>
      <c r="F24" s="37">
        <f>Meeuwkes!T7</f>
        <v>27</v>
      </c>
      <c r="H24" s="57" t="str">
        <f>Molenheike!A7</f>
        <v>Keuppens Marc</v>
      </c>
      <c r="I24" s="37">
        <f>Molenheike!T7</f>
        <v>35</v>
      </c>
    </row>
    <row r="25" spans="2:9" ht="12.9" customHeight="1">
      <c r="B25" s="34" t="str">
        <f>Meeuwen2!A8</f>
        <v xml:space="preserve">Present Fons </v>
      </c>
      <c r="C25" s="37">
        <f>Meeuwen2!T8</f>
        <v>22</v>
      </c>
      <c r="E25" s="34" t="str">
        <f>Meeuwkes!A8</f>
        <v>Loos Piet</v>
      </c>
      <c r="F25" s="37">
        <f>Meeuwkes!T8</f>
        <v>15</v>
      </c>
      <c r="H25" s="57" t="str">
        <f>Molenheike!A8</f>
        <v>Neys Jan</v>
      </c>
      <c r="I25" s="37">
        <f>Molenheike!T8</f>
        <v>25</v>
      </c>
    </row>
    <row r="26" spans="2:9" ht="12.9" customHeight="1">
      <c r="B26" s="34" t="str">
        <f>Meeuwen2!A9</f>
        <v xml:space="preserve">Present Marc </v>
      </c>
      <c r="C26" s="37">
        <f>Meeuwen2!T9</f>
        <v>23</v>
      </c>
      <c r="E26" s="50" t="str">
        <f>Meeuwkes!A9</f>
        <v xml:space="preserve">Quick Louis </v>
      </c>
      <c r="F26" s="37">
        <f>Meeuwkes!T9</f>
        <v>45</v>
      </c>
      <c r="H26" s="242" t="str">
        <f>Molenheike!A9</f>
        <v>Uytdewilligen Marc [NS 32]</v>
      </c>
      <c r="I26" s="106">
        <v>33</v>
      </c>
    </row>
    <row r="27" spans="2:9" ht="12.9" customHeight="1">
      <c r="B27" s="34" t="str">
        <f>Meeuwen2!A10</f>
        <v>Suykerbuyk Stan</v>
      </c>
      <c r="C27" s="37">
        <f>Meeuwen2!T10</f>
        <v>39</v>
      </c>
      <c r="E27" s="34" t="str">
        <f>Meeuwkes!A10</f>
        <v>Reyssens Martin</v>
      </c>
      <c r="F27" s="37">
        <f>Meeuwkes!T10</f>
        <v>24</v>
      </c>
      <c r="H27" s="57" t="str">
        <f>Molenheike!A10</f>
        <v>Van Ginderen Jef</v>
      </c>
      <c r="I27" s="37">
        <f>Molenheike!T10</f>
        <v>59</v>
      </c>
    </row>
    <row r="28" spans="2:9" ht="12.9" customHeight="1">
      <c r="B28" s="50" t="str">
        <f>Meeuwen2!A11</f>
        <v>Van Dorst Alfons</v>
      </c>
      <c r="C28" s="37">
        <f>Meeuwen2!T11</f>
        <v>55</v>
      </c>
      <c r="E28" s="34" t="str">
        <f>Meeuwkes!A11</f>
        <v xml:space="preserve">Roomer Jan    </v>
      </c>
      <c r="F28" s="37">
        <f>Meeuwkes!T11</f>
        <v>31</v>
      </c>
      <c r="H28" s="57" t="str">
        <f>Molenheike!A11</f>
        <v>Van Ginderen Willy</v>
      </c>
      <c r="I28" s="37">
        <f>Molenheike!T11</f>
        <v>36</v>
      </c>
    </row>
    <row r="29" spans="2:9" ht="12.9" customHeight="1">
      <c r="B29" s="239" t="str">
        <f>Meeuwen2!A12</f>
        <v>Van Mastricht Rinus [NS 20]</v>
      </c>
      <c r="C29" s="106">
        <f>Meeuwen2!T12</f>
        <v>20</v>
      </c>
      <c r="E29" s="34" t="str">
        <f>Meeuwkes!A12</f>
        <v xml:space="preserve">Schenk André </v>
      </c>
      <c r="F29" s="37">
        <f>Meeuwkes!T12</f>
        <v>78</v>
      </c>
      <c r="H29" s="133" t="str">
        <f>Molenheike!A12</f>
        <v>Vanhulle Gerit [NS 20]</v>
      </c>
      <c r="I29" s="106">
        <f>Molenheike!T12</f>
        <v>15</v>
      </c>
    </row>
    <row r="30" spans="2:9" ht="12.9" customHeight="1">
      <c r="B30" s="34" t="str">
        <f>Meeuwen2!A13</f>
        <v xml:space="preserve">Van Thillo Sis   </v>
      </c>
      <c r="C30" s="37">
        <f>Meeuwen2!T13</f>
        <v>32</v>
      </c>
      <c r="E30" s="34" t="str">
        <f>Meeuwkes!A13</f>
        <v>Van Doren Hugo</v>
      </c>
      <c r="F30" s="37">
        <f>Meeuwkes!T13</f>
        <v>48</v>
      </c>
      <c r="H30" s="133" t="str">
        <f>Molenheike!A13</f>
        <v>Vanhulle Luc [NS 20]</v>
      </c>
      <c r="I30" s="106">
        <f>Molenheike!T13</f>
        <v>28</v>
      </c>
    </row>
    <row r="31" spans="2:9" ht="12.9" customHeight="1">
      <c r="B31" s="34" t="str">
        <f>Meeuwen2!A14</f>
        <v xml:space="preserve">Vandersanden Lucien </v>
      </c>
      <c r="C31" s="37">
        <f>Meeuwen2!T14</f>
        <v>35</v>
      </c>
      <c r="E31" s="34" t="str">
        <f>Meeuwkes!A14</f>
        <v>Van Hees Eduard</v>
      </c>
      <c r="F31" s="37">
        <f>Meeuwkes!T14</f>
        <v>27</v>
      </c>
      <c r="H31" s="57">
        <f>Molenheike!A14</f>
        <v>0</v>
      </c>
      <c r="I31" s="37">
        <f>Molenheike!T14</f>
        <v>0</v>
      </c>
    </row>
    <row r="32" spans="2:9" ht="12.9" customHeight="1">
      <c r="B32" s="239" t="str">
        <f>Meeuwen2!A15</f>
        <v>Vroom Peter [NS 20]</v>
      </c>
      <c r="C32" s="106">
        <f>Meeuwen2!T15</f>
        <v>15</v>
      </c>
      <c r="E32" s="34">
        <f>Meeuwkes!A15</f>
        <v>0</v>
      </c>
      <c r="F32" s="37">
        <f>Meeuwkes!T15</f>
        <v>0</v>
      </c>
      <c r="H32" s="57">
        <f>Molenheike!A15</f>
        <v>0</v>
      </c>
      <c r="I32" s="37">
        <f>Molenheike!T15</f>
        <v>0</v>
      </c>
    </row>
    <row r="33" spans="2:9" ht="12.9" customHeight="1">
      <c r="B33" s="87">
        <f>Meeuwen2!A16</f>
        <v>0</v>
      </c>
      <c r="C33" s="88">
        <f>Meeuwen2!T16</f>
        <v>0</v>
      </c>
      <c r="E33" s="34">
        <f>Meeuwkes!A16</f>
        <v>0</v>
      </c>
      <c r="F33" s="37">
        <f>Meeuwkes!T16</f>
        <v>0</v>
      </c>
      <c r="H33" s="57">
        <f>Molenheike!A16</f>
        <v>0</v>
      </c>
      <c r="I33" s="37">
        <f>Molenheike!T16</f>
        <v>0</v>
      </c>
    </row>
    <row r="34" spans="2:9" ht="12.9" customHeight="1">
      <c r="B34" s="132">
        <f>Meeuwen2!A17</f>
        <v>0</v>
      </c>
      <c r="C34" s="106">
        <f>Meeuwen2!T17</f>
        <v>0</v>
      </c>
      <c r="E34" s="34">
        <f>Meeuwkes!A17</f>
        <v>0</v>
      </c>
      <c r="F34" s="37">
        <f>Meeuwkes!T17</f>
        <v>0</v>
      </c>
      <c r="H34" s="57">
        <f>Molenheike!A17</f>
        <v>0</v>
      </c>
      <c r="I34" s="37">
        <f>Molenheike!T17</f>
        <v>0</v>
      </c>
    </row>
    <row r="35" spans="2:9" ht="12.9" customHeight="1" thickBot="1">
      <c r="B35" s="34">
        <f>Meeuwen2!A18</f>
        <v>0</v>
      </c>
      <c r="C35" s="37">
        <f>Meeuwen2!T18</f>
        <v>0</v>
      </c>
      <c r="D35" s="7"/>
      <c r="E35" s="34">
        <f>Meeuwkes!A18</f>
        <v>0</v>
      </c>
      <c r="F35" s="38">
        <f>Meeuwkes!T18</f>
        <v>0</v>
      </c>
      <c r="H35" s="57">
        <f>Molenheike!A18</f>
        <v>0</v>
      </c>
      <c r="I35" s="37">
        <f>Molenheike!T21</f>
        <v>0</v>
      </c>
    </row>
    <row r="36" spans="2:9" s="7" customFormat="1" ht="12.9" customHeight="1" thickTop="1" thickBot="1">
      <c r="B36" s="35"/>
      <c r="C36" s="66">
        <f>SUM(C21:C34)</f>
        <v>419</v>
      </c>
      <c r="D36"/>
      <c r="E36" s="35"/>
      <c r="F36" s="66">
        <f>SUM(F21:F35)</f>
        <v>396</v>
      </c>
      <c r="G36"/>
      <c r="H36" s="35"/>
      <c r="I36" s="66">
        <f>SUM(I22:I35)</f>
        <v>313</v>
      </c>
    </row>
    <row r="37" spans="2:9" ht="12.9" customHeight="1">
      <c r="E37" s="69"/>
      <c r="F37" s="27"/>
      <c r="G37" s="7"/>
      <c r="H37" s="7"/>
      <c r="I37" s="39"/>
    </row>
    <row r="38" spans="2:9" ht="12.9" customHeight="1" thickBot="1">
      <c r="B38" s="7" t="s">
        <v>161</v>
      </c>
      <c r="E38" s="69" t="s">
        <v>28</v>
      </c>
      <c r="F38" s="27"/>
      <c r="G38" s="7"/>
      <c r="H38" s="7" t="s">
        <v>30</v>
      </c>
      <c r="I38" s="39"/>
    </row>
    <row r="39" spans="2:9" ht="12.9" customHeight="1">
      <c r="B39" s="82" t="str">
        <f>Nispen!A4</f>
        <v>Bastiaensen Jan</v>
      </c>
      <c r="C39" s="36">
        <f>Nispen!T4</f>
        <v>30</v>
      </c>
      <c r="E39" s="64" t="str">
        <f>Oudeglorie!A4</f>
        <v xml:space="preserve">Aerden Carl  </v>
      </c>
      <c r="F39" s="36">
        <f>Oudeglorie!T4</f>
        <v>27</v>
      </c>
      <c r="H39" s="33" t="str">
        <f>Rooiebal1!A4</f>
        <v>Aerts Jan</v>
      </c>
      <c r="I39" s="36">
        <f>Rooiebal1!T4</f>
        <v>20</v>
      </c>
    </row>
    <row r="40" spans="2:9" ht="12.9" customHeight="1">
      <c r="B40" s="70" t="str">
        <f>Nispen!A5</f>
        <v>Brouwers Vic</v>
      </c>
      <c r="C40" s="37">
        <f>Nispen!T5</f>
        <v>69</v>
      </c>
      <c r="E40" s="57" t="str">
        <f>Oudeglorie!A5</f>
        <v xml:space="preserve">Beyers Jos    </v>
      </c>
      <c r="F40" s="37">
        <f>Oudeglorie!T5</f>
        <v>25</v>
      </c>
      <c r="H40" s="50" t="str">
        <f>Rooiebal1!A5</f>
        <v xml:space="preserve">Hereygers Cis     </v>
      </c>
      <c r="I40" s="37">
        <f>Rooiebal1!T5</f>
        <v>61</v>
      </c>
    </row>
    <row r="41" spans="2:9" ht="12.9" customHeight="1">
      <c r="B41" s="81" t="str">
        <f>Nispen!A6</f>
        <v>Cappaert Ivan</v>
      </c>
      <c r="C41" s="37">
        <f>Nispen!T6</f>
        <v>32</v>
      </c>
      <c r="E41" s="50" t="str">
        <f>Oudeglorie!A6</f>
        <v>Beyers Roger</v>
      </c>
      <c r="F41" s="37">
        <f>Oudeglorie!T6</f>
        <v>62</v>
      </c>
      <c r="H41" s="34" t="str">
        <f>Rooiebal1!A6</f>
        <v xml:space="preserve">Karremans Dries  </v>
      </c>
      <c r="I41" s="37">
        <f>Rooiebal1!T6</f>
        <v>24</v>
      </c>
    </row>
    <row r="42" spans="2:9" ht="12.9" customHeight="1">
      <c r="B42" s="70" t="str">
        <f>Nispen!A7</f>
        <v xml:space="preserve">Kerstens Jac     </v>
      </c>
      <c r="C42" s="37">
        <f>Nispen!T7</f>
        <v>32</v>
      </c>
      <c r="E42" s="34" t="str">
        <f>Oudeglorie!A7</f>
        <v>Braat Guido</v>
      </c>
      <c r="F42" s="37">
        <f>Oudeglorie!T7</f>
        <v>33</v>
      </c>
      <c r="H42" s="131" t="str">
        <f>Rooiebal1!A7</f>
        <v>Lambrechts Mik [ OS ]</v>
      </c>
      <c r="I42" s="240">
        <f>Rooiebal1!T7</f>
        <v>53</v>
      </c>
    </row>
    <row r="43" spans="2:9" ht="12.9" customHeight="1">
      <c r="B43" s="70" t="str">
        <f>Nispen!A8</f>
        <v>Klijn Toon</v>
      </c>
      <c r="C43" s="37">
        <f>Nispen!T8</f>
        <v>18</v>
      </c>
      <c r="E43" s="34" t="str">
        <f>Oudeglorie!A8</f>
        <v>Cleeren Guido</v>
      </c>
      <c r="F43" s="37">
        <f>Oudeglorie!T8</f>
        <v>15</v>
      </c>
      <c r="H43" s="132" t="str">
        <f>Rooiebal1!A8</f>
        <v>Michiels Francis [NS 35]</v>
      </c>
      <c r="I43" s="106">
        <f>Rooiebal1!T8</f>
        <v>36</v>
      </c>
    </row>
    <row r="44" spans="2:9" ht="12.9" customHeight="1">
      <c r="B44" s="195" t="str">
        <f>Nispen!A9</f>
        <v>Martens Gerrit</v>
      </c>
      <c r="C44" s="88">
        <f>Nispen!T9</f>
        <v>15</v>
      </c>
      <c r="E44" s="34" t="str">
        <f>Oudeglorie!A9</f>
        <v>Gommers Jac</v>
      </c>
      <c r="F44" s="37">
        <f>Oudeglorie!T9</f>
        <v>18</v>
      </c>
      <c r="H44" s="131" t="str">
        <f>Rooiebal1!A9</f>
        <v>Nelen Marc  [ OS ]</v>
      </c>
      <c r="I44" s="240">
        <f>Rooiebal1!T9</f>
        <v>25</v>
      </c>
    </row>
    <row r="45" spans="2:9" ht="12.9" customHeight="1">
      <c r="B45" s="195" t="str">
        <f>Nispen!A10</f>
        <v>Mens Jos</v>
      </c>
      <c r="C45" s="88">
        <f>Nispen!T10</f>
        <v>22</v>
      </c>
      <c r="E45" s="34" t="str">
        <f>Oudeglorie!A10</f>
        <v>Jacobs Alfons</v>
      </c>
      <c r="F45" s="37">
        <f>Oudeglorie!T10</f>
        <v>25</v>
      </c>
      <c r="H45" s="34" t="str">
        <f>Rooiebal1!A10</f>
        <v xml:space="preserve">Nelen Ronny       </v>
      </c>
      <c r="I45" s="37">
        <f>Rooiebal1!T10</f>
        <v>37</v>
      </c>
    </row>
    <row r="46" spans="2:9" ht="12.9" customHeight="1">
      <c r="B46" s="70" t="str">
        <f>Nispen!A11</f>
        <v xml:space="preserve">Raats Antoon </v>
      </c>
      <c r="C46" s="37">
        <f>Nispen!T11</f>
        <v>19</v>
      </c>
      <c r="E46" s="57" t="str">
        <f>Oudeglorie!A11</f>
        <v>Jacobs Frans</v>
      </c>
      <c r="F46" s="37">
        <f>Oudeglorie!T11</f>
        <v>56</v>
      </c>
      <c r="H46" s="34" t="str">
        <f>Rooiebal1!A11</f>
        <v>Raeymakers Lilianne</v>
      </c>
      <c r="I46" s="37">
        <f>Rooiebal1!T11</f>
        <v>20</v>
      </c>
    </row>
    <row r="47" spans="2:9" ht="12.9" customHeight="1">
      <c r="B47" s="70" t="str">
        <f>Nispen!A12</f>
        <v>Uijdehaag Nico</v>
      </c>
      <c r="C47" s="37">
        <f>Nispen!T12</f>
        <v>24</v>
      </c>
      <c r="E47" s="34" t="str">
        <f>Oudeglorie!A12</f>
        <v>Nelen Frans</v>
      </c>
      <c r="F47" s="37">
        <f>Oudeglorie!T12</f>
        <v>30</v>
      </c>
      <c r="H47" s="34" t="str">
        <f>Rooiebal1!A12</f>
        <v>Van Hooydonck René</v>
      </c>
      <c r="I47" s="37">
        <f>Rooiebal1!T12</f>
        <v>24</v>
      </c>
    </row>
    <row r="48" spans="2:9" ht="12.9" customHeight="1">
      <c r="B48" s="246" t="str">
        <f>Nispen!A13</f>
        <v>Van Turnhout Herman [OS]</v>
      </c>
      <c r="C48" s="240">
        <f>Nispen!T13</f>
        <v>15</v>
      </c>
      <c r="E48" s="34" t="str">
        <f>Oudeglorie!A13</f>
        <v xml:space="preserve">Nelen Jef </v>
      </c>
      <c r="F48" s="37">
        <f>Oudeglorie!T13</f>
        <v>28</v>
      </c>
      <c r="H48" s="34" t="str">
        <f>Rooiebal1!A13</f>
        <v>Van Oers Theo</v>
      </c>
      <c r="I48" s="37">
        <f>Rooiebal1!T13</f>
        <v>31</v>
      </c>
    </row>
    <row r="49" spans="2:9" ht="12.9" customHeight="1">
      <c r="B49" s="70">
        <f>Nispen!A14</f>
        <v>0</v>
      </c>
      <c r="C49" s="37">
        <f>Nispen!T14</f>
        <v>0</v>
      </c>
      <c r="E49" s="34" t="str">
        <f>Oudeglorie!A14</f>
        <v xml:space="preserve">Somers Ludo </v>
      </c>
      <c r="F49" s="40">
        <f>Oudeglorie!T14</f>
        <v>31</v>
      </c>
      <c r="H49" s="34" t="str">
        <f>Rooiebal1!A14</f>
        <v>Vergouwen Willy</v>
      </c>
      <c r="I49" s="37">
        <f>Rooiebal1!T14</f>
        <v>32</v>
      </c>
    </row>
    <row r="50" spans="2:9" ht="12.9" customHeight="1">
      <c r="B50" s="70">
        <f>Nispen!A15</f>
        <v>0</v>
      </c>
      <c r="C50" s="37">
        <f>Nispen!T15</f>
        <v>0</v>
      </c>
      <c r="E50" s="34" t="str">
        <f>Oudeglorie!A15</f>
        <v xml:space="preserve">Van Ginderen Ludo </v>
      </c>
      <c r="F50" s="40">
        <f>Oudeglorie!T15</f>
        <v>17</v>
      </c>
      <c r="H50" s="34">
        <f>Rooiebal1!A15</f>
        <v>0</v>
      </c>
      <c r="I50" s="37">
        <f>Rooiebal1!T15</f>
        <v>0</v>
      </c>
    </row>
    <row r="51" spans="2:9" ht="12.9" customHeight="1">
      <c r="B51" s="70">
        <f>Nispen!A16</f>
        <v>0</v>
      </c>
      <c r="C51" s="37">
        <f>Nispen!T16</f>
        <v>0</v>
      </c>
      <c r="E51" s="34" t="str">
        <f>Oudeglorie!A16</f>
        <v>Van Overvelt Ludo</v>
      </c>
      <c r="F51" s="40">
        <f>Oudeglorie!T16</f>
        <v>40</v>
      </c>
      <c r="H51" s="34">
        <f>Rooiebal1!A16</f>
        <v>0</v>
      </c>
      <c r="I51" s="37">
        <f>Rooiebal1!T16</f>
        <v>0</v>
      </c>
    </row>
    <row r="52" spans="2:9" s="32" customFormat="1" ht="12.9" customHeight="1">
      <c r="B52" s="70">
        <f>Nispen!A17</f>
        <v>0</v>
      </c>
      <c r="C52" s="37">
        <f>Nispen!T17</f>
        <v>0</v>
      </c>
      <c r="E52" s="34" t="str">
        <f>Oudeglorie!A17</f>
        <v>Willemsen Willy</v>
      </c>
      <c r="F52" s="40">
        <f>Oudeglorie!T17</f>
        <v>48</v>
      </c>
      <c r="G52"/>
      <c r="H52" s="34">
        <f>Rooiebal1!A17</f>
        <v>0</v>
      </c>
      <c r="I52" s="37">
        <f>Rooiebal1!T17</f>
        <v>0</v>
      </c>
    </row>
    <row r="53" spans="2:9" ht="12.9" customHeight="1" thickBot="1">
      <c r="B53" s="70">
        <f>Nispen!A18</f>
        <v>0</v>
      </c>
      <c r="C53" s="37">
        <f>Nispen!T18</f>
        <v>0</v>
      </c>
      <c r="E53" s="34">
        <f>Oudeglorie!A18</f>
        <v>0</v>
      </c>
      <c r="F53" s="40">
        <f>Oudeglorie!T18</f>
        <v>0</v>
      </c>
      <c r="G53" s="32"/>
      <c r="H53" s="34">
        <f>Rooiebal1!A18</f>
        <v>0</v>
      </c>
      <c r="I53" s="37">
        <f>Rooiebal1!T18</f>
        <v>0</v>
      </c>
    </row>
    <row r="54" spans="2:9" ht="12.9" customHeight="1" thickTop="1" thickBot="1">
      <c r="B54" s="35"/>
      <c r="C54" s="83">
        <f>SUM(C39:C52)</f>
        <v>276</v>
      </c>
      <c r="E54" s="35"/>
      <c r="F54" s="66">
        <f>SUM(F40:F51)</f>
        <v>380</v>
      </c>
      <c r="H54" s="35"/>
      <c r="I54" s="66">
        <f>SUM(I39:I52)</f>
        <v>363</v>
      </c>
    </row>
    <row r="55" spans="2:9" ht="12.9" customHeight="1"/>
    <row r="56" spans="2:9" ht="12.9" customHeight="1" thickBot="1">
      <c r="B56" s="7" t="s">
        <v>31</v>
      </c>
      <c r="C56" s="27"/>
      <c r="E56" s="7" t="s">
        <v>162</v>
      </c>
      <c r="F56" s="39"/>
      <c r="H56" s="7" t="s">
        <v>33</v>
      </c>
      <c r="I56" s="39"/>
    </row>
    <row r="57" spans="2:9" ht="12.9" customHeight="1">
      <c r="B57" s="84" t="str">
        <f>Rooiebal2!A4</f>
        <v xml:space="preserve">Costermans Leo   </v>
      </c>
      <c r="C57" s="85">
        <f>Rooiebal2!T4</f>
        <v>15</v>
      </c>
      <c r="D57" s="67"/>
      <c r="E57" s="84" t="str">
        <f>Putte!A4</f>
        <v xml:space="preserve">Anthonissen Paul </v>
      </c>
      <c r="F57" s="85">
        <f>Putte!T4</f>
        <v>39</v>
      </c>
      <c r="G57" s="67"/>
      <c r="H57" s="84" t="str">
        <f>Wildert1!A4</f>
        <v>Adriaansen Jan</v>
      </c>
      <c r="I57" s="86">
        <f>Wildert1!T4</f>
        <v>16</v>
      </c>
    </row>
    <row r="58" spans="2:9" ht="12.9" customHeight="1">
      <c r="B58" s="87" t="str">
        <f>Rooiebal2!A5</f>
        <v>Dictus Fred</v>
      </c>
      <c r="C58" s="88">
        <f>Rooiebal2!T5</f>
        <v>57</v>
      </c>
      <c r="D58" s="67"/>
      <c r="E58" s="89" t="str">
        <f>Putte!A5</f>
        <v>De Beukelaer Freddy</v>
      </c>
      <c r="F58" s="88">
        <f>Putte!T5</f>
        <v>19</v>
      </c>
      <c r="G58" s="67"/>
      <c r="H58" s="87" t="str">
        <f>Wildert1!A5</f>
        <v>Brouwers Adri</v>
      </c>
      <c r="I58" s="90">
        <f>Wildert1!T5</f>
        <v>37</v>
      </c>
    </row>
    <row r="59" spans="2:9" ht="12.9" customHeight="1">
      <c r="B59" s="87" t="str">
        <f>Rooiebal2!A6</f>
        <v xml:space="preserve">Donckers Johnny </v>
      </c>
      <c r="C59" s="88">
        <f>Rooiebal2!T6</f>
        <v>30</v>
      </c>
      <c r="D59" s="67"/>
      <c r="E59" s="133" t="str">
        <f>Putte!A6</f>
        <v>De Clerck Ludo [NS 35]</v>
      </c>
      <c r="F59" s="106">
        <f>Putte!T6</f>
        <v>50</v>
      </c>
      <c r="G59" s="67"/>
      <c r="H59" s="34" t="str">
        <f>Wildert1!A6</f>
        <v xml:space="preserve">Buijk Jan </v>
      </c>
      <c r="I59" s="40">
        <f>Wildert1!T6</f>
        <v>56</v>
      </c>
    </row>
    <row r="60" spans="2:9" ht="12.9" customHeight="1">
      <c r="B60" s="87" t="str">
        <f>Rooiebal2!A7</f>
        <v>Goosen Winny</v>
      </c>
      <c r="C60" s="88">
        <f>Rooiebal2!T7</f>
        <v>31</v>
      </c>
      <c r="D60" s="67"/>
      <c r="E60" s="89" t="str">
        <f>Putte!A7</f>
        <v>Evers Henri</v>
      </c>
      <c r="F60" s="88">
        <f>Putte!T7</f>
        <v>15</v>
      </c>
      <c r="G60" s="67"/>
      <c r="H60" s="57" t="str">
        <f>Wildert1!A7</f>
        <v>Denissens Frans</v>
      </c>
      <c r="I60" s="40">
        <f>Wildert1!T7</f>
        <v>15</v>
      </c>
    </row>
    <row r="61" spans="2:9" ht="12.9" customHeight="1">
      <c r="B61" s="87" t="str">
        <f>Rooiebal2!A8</f>
        <v xml:space="preserve">Konings Kamiel </v>
      </c>
      <c r="C61" s="88">
        <f>Rooiebal2!T8</f>
        <v>15</v>
      </c>
      <c r="D61" s="67"/>
      <c r="E61" s="89" t="str">
        <f>Putte!A8</f>
        <v xml:space="preserve">Eyckmans Luc   </v>
      </c>
      <c r="F61" s="88">
        <f>Putte!T8</f>
        <v>21</v>
      </c>
      <c r="G61" s="67"/>
      <c r="H61" s="50" t="str">
        <f>Wildert1!A8</f>
        <v>Dries Louis</v>
      </c>
      <c r="I61" s="40">
        <f>Wildert1!T8</f>
        <v>29</v>
      </c>
    </row>
    <row r="62" spans="2:9" ht="12.9" customHeight="1">
      <c r="B62" s="78" t="str">
        <f>Rooiebal2!A9</f>
        <v>Lodewijckx Willy</v>
      </c>
      <c r="C62" s="88">
        <f>Rooiebal2!T9</f>
        <v>40</v>
      </c>
      <c r="D62" s="67"/>
      <c r="E62" s="133" t="str">
        <f>Putte!A9</f>
        <v>Geeraert André [NS 35]</v>
      </c>
      <c r="F62" s="106">
        <f>Putte!T9</f>
        <v>37</v>
      </c>
      <c r="G62" s="67"/>
      <c r="H62" s="34" t="str">
        <f>Wildert1!A9</f>
        <v>Kerstens Ronald</v>
      </c>
      <c r="I62" s="40">
        <f>Wildert1!T9</f>
        <v>21</v>
      </c>
    </row>
    <row r="63" spans="2:9" ht="12.9" customHeight="1">
      <c r="B63" s="87" t="str">
        <f>Rooiebal2!A10</f>
        <v xml:space="preserve">Mathijssen Guido </v>
      </c>
      <c r="C63" s="88">
        <f>Rooiebal2!T10</f>
        <v>31</v>
      </c>
      <c r="D63" s="67"/>
      <c r="E63" s="89" t="str">
        <f>Putte!A10</f>
        <v>Moerbeek Wilfried</v>
      </c>
      <c r="F63" s="88">
        <f>Putte!T10</f>
        <v>27</v>
      </c>
      <c r="G63" s="67"/>
      <c r="H63" s="34" t="str">
        <f>Wildert1!A10</f>
        <v xml:space="preserve">Konings Guido </v>
      </c>
      <c r="I63" s="40">
        <f>Wildert1!T10</f>
        <v>29</v>
      </c>
    </row>
    <row r="64" spans="2:9" ht="12.9" customHeight="1">
      <c r="B64" s="87" t="str">
        <f>Rooiebal2!A11</f>
        <v>Ossenblok Ed</v>
      </c>
      <c r="C64" s="88">
        <f>Rooiebal2!T11</f>
        <v>32</v>
      </c>
      <c r="D64" s="67"/>
      <c r="E64" s="89" t="str">
        <f>Putte!A11</f>
        <v xml:space="preserve">Plompen Dirk </v>
      </c>
      <c r="F64" s="88">
        <f>Putte!T11</f>
        <v>36</v>
      </c>
      <c r="G64" s="67"/>
      <c r="H64" s="132" t="str">
        <f>Wildert1!A11</f>
        <v>Kustermans Ronny [NS 25]</v>
      </c>
      <c r="I64" s="249">
        <f>Wildert1!T11</f>
        <v>25</v>
      </c>
    </row>
    <row r="65" spans="2:9" ht="12.9" customHeight="1">
      <c r="B65" s="87" t="str">
        <f>Rooiebal2!A12</f>
        <v>Suykerbuyk Cis</v>
      </c>
      <c r="C65" s="88">
        <f>Rooiebal2!T12</f>
        <v>15</v>
      </c>
      <c r="D65" s="67"/>
      <c r="E65" s="78" t="str">
        <f>Putte!A12</f>
        <v>Van Riel Eddie</v>
      </c>
      <c r="F65" s="88">
        <f>Putte!T12</f>
        <v>64</v>
      </c>
      <c r="G65" s="67"/>
      <c r="H65" s="34" t="str">
        <f>Wildert1!A12</f>
        <v xml:space="preserve">Kustermans Toon </v>
      </c>
      <c r="I65" s="40">
        <f>Wildert1!T12</f>
        <v>37</v>
      </c>
    </row>
    <row r="66" spans="2:9" ht="12.9" customHeight="1">
      <c r="B66" s="87" t="str">
        <f>Rooiebal2!A13</f>
        <v>Swinnen Michel</v>
      </c>
      <c r="C66" s="88">
        <f>Rooiebal2!T13</f>
        <v>37</v>
      </c>
      <c r="D66" s="67"/>
      <c r="E66" s="87" t="str">
        <f>Putte!A13</f>
        <v>Verelst Gilbert</v>
      </c>
      <c r="F66" s="88">
        <f>Putte!T13</f>
        <v>23</v>
      </c>
      <c r="G66" s="67"/>
      <c r="H66" s="34" t="str">
        <f>Wildert1!A13</f>
        <v xml:space="preserve">Sarra-Ribo Jef      </v>
      </c>
      <c r="I66" s="40">
        <f>Wildert1!T13</f>
        <v>85</v>
      </c>
    </row>
    <row r="67" spans="2:9" ht="12.9" customHeight="1">
      <c r="B67" s="34" t="str">
        <f>Rooiebal2!A14</f>
        <v>Veraart Swa</v>
      </c>
      <c r="C67" s="37">
        <f>Rooiebal2!T14</f>
        <v>24</v>
      </c>
      <c r="D67" s="67"/>
      <c r="E67" s="89">
        <f>Putte!A14</f>
        <v>0</v>
      </c>
      <c r="F67" s="88">
        <f>Putte!T14</f>
        <v>0</v>
      </c>
      <c r="G67" s="67"/>
      <c r="H67" s="34" t="str">
        <f>Wildert1!A14</f>
        <v>Sas Ronny</v>
      </c>
      <c r="I67" s="40">
        <f>Wildert1!T14</f>
        <v>27</v>
      </c>
    </row>
    <row r="68" spans="2:9" ht="12.9" customHeight="1">
      <c r="B68" s="87">
        <f>Rooiebal2!A15</f>
        <v>0</v>
      </c>
      <c r="C68" s="88">
        <f>Rooiebal2!T15</f>
        <v>0</v>
      </c>
      <c r="D68" s="67"/>
      <c r="E68" s="89">
        <f>Putte!A15</f>
        <v>0</v>
      </c>
      <c r="F68" s="88">
        <f>Putte!T15</f>
        <v>0</v>
      </c>
      <c r="G68" s="91"/>
      <c r="H68" s="34" t="str">
        <f>Wildert1!A15</f>
        <v>Thijs Jef</v>
      </c>
      <c r="I68" s="40">
        <f>Wildert1!T15</f>
        <v>20</v>
      </c>
    </row>
    <row r="69" spans="2:9" s="7" customFormat="1" ht="12.9" customHeight="1">
      <c r="B69" s="87">
        <f>Rooiebal2!A16</f>
        <v>0</v>
      </c>
      <c r="C69" s="88">
        <f>Rooiebal2!T16</f>
        <v>0</v>
      </c>
      <c r="D69" s="91"/>
      <c r="E69" s="133">
        <f>Putte!A16</f>
        <v>0</v>
      </c>
      <c r="F69" s="106">
        <f>Putte!T16</f>
        <v>0</v>
      </c>
      <c r="G69" s="67"/>
      <c r="H69" s="132" t="str">
        <f>Wildert1!A16</f>
        <v>Verbanck Jan [NS 20]</v>
      </c>
      <c r="I69" s="249">
        <f>Wildert1!T16</f>
        <v>20</v>
      </c>
    </row>
    <row r="70" spans="2:9" ht="12.9" customHeight="1">
      <c r="B70" s="87">
        <f>Rooiebal2!A17</f>
        <v>0</v>
      </c>
      <c r="C70" s="88">
        <f>Rooiebal2!T17</f>
        <v>0</v>
      </c>
      <c r="D70" s="67"/>
      <c r="E70" s="89">
        <f>Putte!A17</f>
        <v>0</v>
      </c>
      <c r="F70" s="88">
        <f>Putte!T17</f>
        <v>0</v>
      </c>
      <c r="G70" s="67"/>
      <c r="H70" s="34" t="str">
        <f>Wildert1!A17</f>
        <v>Wetzer Rik</v>
      </c>
      <c r="I70" s="40">
        <f>Wildert1!T17</f>
        <v>15</v>
      </c>
    </row>
    <row r="71" spans="2:9" ht="12.9" customHeight="1" thickBot="1">
      <c r="B71" s="87">
        <f>Rooiebal2!A20</f>
        <v>0</v>
      </c>
      <c r="C71" s="90">
        <f>Rooiebal2!T20</f>
        <v>0</v>
      </c>
      <c r="D71" s="67"/>
      <c r="E71" s="89">
        <f>Putte!A18</f>
        <v>0</v>
      </c>
      <c r="F71" s="88">
        <f>Putte!T18</f>
        <v>0</v>
      </c>
      <c r="G71" s="67"/>
      <c r="H71" s="87">
        <f>Wildert1!A18</f>
        <v>0</v>
      </c>
      <c r="I71" s="90">
        <f>Wildert1!T18</f>
        <v>0</v>
      </c>
    </row>
    <row r="72" spans="2:9" ht="12.9" customHeight="1" thickTop="1" thickBot="1">
      <c r="B72" s="92"/>
      <c r="C72" s="93">
        <f>SUM(C59:C71)</f>
        <v>255</v>
      </c>
      <c r="D72" s="67"/>
      <c r="E72" s="92"/>
      <c r="F72" s="93">
        <f>SUM(F59:F71)</f>
        <v>273</v>
      </c>
      <c r="G72" s="67"/>
      <c r="H72" s="92"/>
      <c r="I72" s="94">
        <f>SUM(I57:I69)</f>
        <v>417</v>
      </c>
    </row>
    <row r="73" spans="2:9" ht="12.9" customHeight="1">
      <c r="B73" s="67"/>
      <c r="C73" s="68"/>
      <c r="D73" s="67"/>
      <c r="E73" s="67"/>
      <c r="F73" s="68"/>
      <c r="G73" s="67"/>
      <c r="H73" s="67"/>
      <c r="I73" s="95"/>
    </row>
    <row r="74" spans="2:9" ht="12.9" customHeight="1" thickBot="1">
      <c r="B74" s="91" t="s">
        <v>34</v>
      </c>
      <c r="C74" s="68"/>
      <c r="D74" s="67"/>
      <c r="E74" s="91" t="s">
        <v>246</v>
      </c>
      <c r="F74" s="96"/>
      <c r="G74" s="67"/>
      <c r="H74" s="67"/>
      <c r="I74" s="68"/>
    </row>
    <row r="75" spans="2:9" ht="12.9" customHeight="1">
      <c r="B75" s="84" t="str">
        <f>Wildert2!A4</f>
        <v xml:space="preserve">Aernouts Johan  </v>
      </c>
      <c r="C75" s="85">
        <f>Wildert2!T4</f>
        <v>41</v>
      </c>
      <c r="D75" s="67"/>
      <c r="E75" s="84" t="str">
        <f>DeBeek!A4</f>
        <v xml:space="preserve">Bergmans Armand </v>
      </c>
      <c r="F75" s="86">
        <f>DeBeek!T4</f>
        <v>29</v>
      </c>
      <c r="G75" s="67"/>
      <c r="H75" s="67"/>
      <c r="I75" s="68"/>
    </row>
    <row r="76" spans="2:9" ht="12.9" customHeight="1">
      <c r="B76" s="133" t="str">
        <f>Wildert2!A5</f>
        <v>De Bruyn Roger [NS 25]</v>
      </c>
      <c r="C76" s="106">
        <f>Wildert2!T5</f>
        <v>25</v>
      </c>
      <c r="D76" s="67"/>
      <c r="E76" s="78" t="str">
        <f>DeBeek!A5</f>
        <v>Beyers Armand</v>
      </c>
      <c r="F76" s="90">
        <f>DeBeek!T5</f>
        <v>42</v>
      </c>
      <c r="G76" s="67"/>
      <c r="H76" s="67"/>
      <c r="I76" s="68"/>
    </row>
    <row r="77" spans="2:9" ht="12.9" customHeight="1">
      <c r="B77" s="133" t="str">
        <f>Wildert2!A6</f>
        <v>De Rycke Eric [NS 25]</v>
      </c>
      <c r="C77" s="106">
        <f>Wildert2!T6</f>
        <v>21</v>
      </c>
      <c r="D77" s="67"/>
      <c r="E77" s="87" t="str">
        <f>DeBeek!A6</f>
        <v xml:space="preserve">Beyers Roger </v>
      </c>
      <c r="F77" s="90">
        <f>DeBeek!T6</f>
        <v>46</v>
      </c>
      <c r="G77" s="67"/>
      <c r="H77" s="67"/>
      <c r="I77" s="68"/>
    </row>
    <row r="78" spans="2:9" ht="12.9" customHeight="1">
      <c r="B78" s="89" t="str">
        <f>Wildert2!A7</f>
        <v>Eestermans René</v>
      </c>
      <c r="C78" s="88">
        <f>Wildert2!T7</f>
        <v>33</v>
      </c>
      <c r="D78" s="67"/>
      <c r="E78" s="87" t="str">
        <f>DeBeek!A7</f>
        <v xml:space="preserve">Binnemans Rene </v>
      </c>
      <c r="F78" s="90">
        <f>DeBeek!T7</f>
        <v>33</v>
      </c>
      <c r="G78" s="67"/>
      <c r="H78" s="67"/>
      <c r="I78" s="68"/>
    </row>
    <row r="79" spans="2:9" ht="12.9" customHeight="1">
      <c r="B79" s="89" t="str">
        <f>Wildert2!A8</f>
        <v xml:space="preserve">Eijckholt Adrie              </v>
      </c>
      <c r="C79" s="88">
        <f>Wildert2!T8</f>
        <v>41</v>
      </c>
      <c r="D79" s="67"/>
      <c r="E79" s="89" t="str">
        <f>DeBeek!A8</f>
        <v>De Crom Ludo</v>
      </c>
      <c r="F79" s="90">
        <f>DeBeek!T8</f>
        <v>22</v>
      </c>
      <c r="G79" s="67"/>
      <c r="H79" s="67"/>
      <c r="I79" s="68"/>
    </row>
    <row r="80" spans="2:9" ht="12.9" customHeight="1">
      <c r="B80" s="50" t="str">
        <f>Wildert2!A9</f>
        <v xml:space="preserve">Francken Robert </v>
      </c>
      <c r="C80" s="37">
        <f>Wildert2!T9</f>
        <v>49</v>
      </c>
      <c r="D80" s="67"/>
      <c r="E80" s="87" t="str">
        <f>DeBeek!A9</f>
        <v>Geysen Louis</v>
      </c>
      <c r="F80" s="90">
        <f>DeBeek!T9</f>
        <v>21</v>
      </c>
      <c r="G80" s="67"/>
      <c r="H80" s="67"/>
      <c r="I80" s="68"/>
    </row>
    <row r="81" spans="2:9" ht="12.9" customHeight="1">
      <c r="B81" s="34" t="str">
        <f>Wildert2!A10</f>
        <v xml:space="preserve">Leys Herman </v>
      </c>
      <c r="C81" s="37">
        <f>Wildert2!T10</f>
        <v>36</v>
      </c>
      <c r="D81" s="67"/>
      <c r="E81" s="89" t="str">
        <f>DeBeek!A10</f>
        <v xml:space="preserve">Heyndrickx Alfons   </v>
      </c>
      <c r="F81" s="90">
        <f>DeBeek!T10</f>
        <v>28</v>
      </c>
      <c r="G81" s="67"/>
      <c r="H81" s="67"/>
      <c r="I81" s="68"/>
    </row>
    <row r="82" spans="2:9" ht="12.9" customHeight="1">
      <c r="B82" s="34" t="str">
        <f>Wildert2!A11</f>
        <v>Peeters Hugo</v>
      </c>
      <c r="C82" s="37">
        <f>Wildert2!T11</f>
        <v>35</v>
      </c>
      <c r="D82" s="67"/>
      <c r="E82" s="87" t="str">
        <f>DeBeek!A11</f>
        <v xml:space="preserve">Van Looveren Dirk </v>
      </c>
      <c r="F82" s="90">
        <f>DeBeek!T11</f>
        <v>42</v>
      </c>
      <c r="G82" s="67"/>
      <c r="H82" s="67"/>
      <c r="I82" s="68"/>
    </row>
    <row r="83" spans="2:9" ht="12.9" customHeight="1">
      <c r="B83" s="87" t="str">
        <f>Wildert2!A12</f>
        <v>Scholtis Vic</v>
      </c>
      <c r="C83" s="88">
        <f>Wildert2!T12</f>
        <v>42</v>
      </c>
      <c r="D83" s="67"/>
      <c r="E83" s="87" t="str">
        <f>DeBeek!A12</f>
        <v>Van Wesenbeeck Marcel</v>
      </c>
      <c r="F83" s="90">
        <f>DeBeek!T12</f>
        <v>28</v>
      </c>
      <c r="G83" s="67"/>
      <c r="H83" s="67"/>
      <c r="I83" s="68"/>
    </row>
    <row r="84" spans="2:9">
      <c r="B84" s="242" t="str">
        <f>Wildert2!A13</f>
        <v>V.D. Bossche Eddy [NS 30]</v>
      </c>
      <c r="C84" s="106">
        <f>Wildert2!T13</f>
        <v>45</v>
      </c>
      <c r="D84" s="67"/>
      <c r="E84" s="87" t="str">
        <f>DeBeek!A13</f>
        <v xml:space="preserve">Verhulst Adri     </v>
      </c>
      <c r="F84" s="90">
        <f>DeBeek!T13</f>
        <v>33</v>
      </c>
      <c r="G84" s="67"/>
      <c r="H84" s="67"/>
      <c r="I84" s="68"/>
    </row>
    <row r="85" spans="2:9">
      <c r="B85" s="89" t="str">
        <f>Wildert2!A14</f>
        <v xml:space="preserve">Van Ginneken Ludo </v>
      </c>
      <c r="C85" s="88">
        <f>Wildert2!T14</f>
        <v>50</v>
      </c>
      <c r="D85" s="67"/>
      <c r="E85" s="87">
        <f>DeBeek!A14</f>
        <v>0</v>
      </c>
      <c r="F85" s="90">
        <f>DeBeek!T14</f>
        <v>0</v>
      </c>
      <c r="G85" s="67"/>
      <c r="H85" s="67"/>
      <c r="I85" s="68"/>
    </row>
    <row r="86" spans="2:9">
      <c r="B86" s="89" t="str">
        <f>Wildert2!A15</f>
        <v>Van Hooydonck Swa</v>
      </c>
      <c r="C86" s="88">
        <f>Wildert2!T15</f>
        <v>32</v>
      </c>
      <c r="D86" s="67"/>
      <c r="E86" s="87">
        <f>DeBeek!A15</f>
        <v>0</v>
      </c>
      <c r="F86" s="90">
        <f>DeBeek!T15</f>
        <v>0</v>
      </c>
      <c r="G86" s="67"/>
      <c r="H86" s="67"/>
      <c r="I86" s="68"/>
    </row>
    <row r="87" spans="2:9" ht="15" thickBot="1">
      <c r="B87" s="87" t="str">
        <f>Wildert2!A16</f>
        <v>Wiericx Herman</v>
      </c>
      <c r="C87" s="90">
        <f>Wildert2!T16</f>
        <v>67</v>
      </c>
      <c r="D87" s="67"/>
      <c r="E87" s="87">
        <f>DeBeek!A16</f>
        <v>0</v>
      </c>
      <c r="F87" s="90">
        <f>DeBeek!T16</f>
        <v>0</v>
      </c>
      <c r="G87" s="67"/>
      <c r="H87" s="67"/>
      <c r="I87" s="68"/>
    </row>
    <row r="88" spans="2:9" ht="15.6" thickTop="1" thickBot="1">
      <c r="B88" s="92"/>
      <c r="C88" s="93">
        <f>SUM(C75:C87)</f>
        <v>517</v>
      </c>
      <c r="D88" s="67"/>
      <c r="E88" s="92"/>
      <c r="F88" s="94">
        <f>SUM(F75:F87)</f>
        <v>324</v>
      </c>
      <c r="G88" s="67"/>
      <c r="H88" s="67"/>
      <c r="I88" s="68"/>
    </row>
  </sheetData>
  <sheetProtection algorithmName="SHA-512" hashValue="6YERzMHecxUklBvc03seYLVM1mt1LmG3n+uYyXtUBe7sTF7riYA/U4a3EcUAVaYlC3kJF6QOlTibuuQaBzwHFg==" saltValue="e2WV+IBDJj2VxjDFjE1lgg==" spinCount="100000" sheet="1" objects="1" scenarios="1"/>
  <conditionalFormatting sqref="B39:B53">
    <cfRule type="containsText" dxfId="1" priority="1" operator="containsText" text="Cappaert Ivan">
      <formula>NOT(ISERROR(SEARCH("Cappaert Ivan",B39)))</formula>
    </cfRule>
  </conditionalFormatting>
  <conditionalFormatting sqref="B1:I88">
    <cfRule type="cellIs" dxfId="0" priority="2" operator="equal">
      <formula>0</formula>
    </cfRule>
  </conditionalFormatting>
  <pageMargins left="0.9055118110236221" right="0.11811023622047245" top="3.937007874015748E-2" bottom="3.937007874015748E-2" header="0.31496062992125984" footer="0.31496062992125984"/>
  <pageSetup paperSize="9" scale="70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20">
    <pageSetUpPr fitToPage="1"/>
  </sheetPr>
  <dimension ref="A1:Z47"/>
  <sheetViews>
    <sheetView showGridLines="0" showRowColHeaders="0" zoomScaleNormal="100" workbookViewId="0">
      <selection activeCell="I24" sqref="I24"/>
    </sheetView>
  </sheetViews>
  <sheetFormatPr defaultRowHeight="14.4"/>
  <cols>
    <col min="1" max="1" width="4.6640625" customWidth="1"/>
    <col min="2" max="3" width="22.88671875" customWidth="1"/>
    <col min="4" max="4" width="22.5546875" customWidth="1"/>
    <col min="5" max="5" width="25.33203125" customWidth="1"/>
    <col min="6" max="6" width="8.5546875" style="26" customWidth="1"/>
    <col min="7" max="7" width="14.88671875" style="26" customWidth="1"/>
    <col min="8" max="8" width="7" style="28" customWidth="1"/>
    <col min="9" max="9" width="21.33203125" customWidth="1"/>
    <col min="10" max="10" width="28.6640625" customWidth="1"/>
  </cols>
  <sheetData>
    <row r="1" spans="1:26" ht="5.0999999999999996" customHeight="1"/>
    <row r="2" spans="1:26" s="41" customFormat="1" ht="20.100000000000001" customHeight="1">
      <c r="A2"/>
      <c r="C2" s="476" t="s">
        <v>292</v>
      </c>
      <c r="D2" s="476"/>
      <c r="E2" s="476"/>
      <c r="F2" s="476"/>
      <c r="G2" s="476"/>
      <c r="H2" s="476"/>
      <c r="I2" s="476"/>
    </row>
    <row r="3" spans="1:26" s="41" customFormat="1" ht="20.100000000000001" customHeight="1">
      <c r="A3"/>
      <c r="C3" s="477" t="s">
        <v>163</v>
      </c>
      <c r="D3" s="477"/>
      <c r="E3" s="477"/>
      <c r="F3" s="477"/>
      <c r="G3" s="477"/>
      <c r="H3" s="477"/>
      <c r="I3" s="477"/>
    </row>
    <row r="4" spans="1:26" ht="5.0999999999999996" customHeight="1">
      <c r="C4" s="43"/>
      <c r="D4" s="43"/>
      <c r="E4" s="43"/>
      <c r="F4" s="44"/>
      <c r="G4" s="44"/>
      <c r="H4" s="45"/>
      <c r="I4" s="43"/>
      <c r="Z4" t="b">
        <v>0</v>
      </c>
    </row>
    <row r="6" spans="1:26" ht="15.6">
      <c r="B6" s="110" t="s">
        <v>5</v>
      </c>
      <c r="C6" s="110" t="s">
        <v>265</v>
      </c>
      <c r="D6" s="110" t="s">
        <v>108</v>
      </c>
      <c r="E6" s="110" t="s">
        <v>164</v>
      </c>
      <c r="F6" s="111">
        <v>2910</v>
      </c>
      <c r="G6" s="111" t="s">
        <v>165</v>
      </c>
      <c r="H6" s="112"/>
      <c r="I6" s="110" t="s">
        <v>166</v>
      </c>
      <c r="J6" s="223" t="s">
        <v>167</v>
      </c>
      <c r="K6" s="110"/>
    </row>
    <row r="7" spans="1:26" ht="15" customHeight="1">
      <c r="B7" s="110"/>
      <c r="C7" s="110"/>
      <c r="D7" s="110"/>
      <c r="E7" s="110"/>
      <c r="F7" s="111"/>
      <c r="G7" s="111"/>
      <c r="H7" s="112" t="s">
        <v>168</v>
      </c>
      <c r="I7" s="110" t="s">
        <v>169</v>
      </c>
      <c r="J7" s="110"/>
      <c r="K7" s="110"/>
    </row>
    <row r="8" spans="1:26" ht="5.0999999999999996" customHeight="1">
      <c r="B8" s="43"/>
      <c r="C8" s="43"/>
      <c r="D8" s="43"/>
      <c r="E8" s="43"/>
      <c r="F8" s="44"/>
      <c r="G8" s="44"/>
      <c r="H8" s="45"/>
      <c r="I8" s="43"/>
      <c r="J8" s="43"/>
      <c r="K8" s="43"/>
    </row>
    <row r="9" spans="1:26" ht="15.6">
      <c r="B9" s="113" t="s">
        <v>6</v>
      </c>
      <c r="C9" s="119" t="s">
        <v>265</v>
      </c>
      <c r="D9" s="113" t="s">
        <v>48</v>
      </c>
      <c r="E9" s="113" t="s">
        <v>258</v>
      </c>
      <c r="F9" s="114">
        <v>2910</v>
      </c>
      <c r="G9" s="114" t="s">
        <v>165</v>
      </c>
      <c r="H9" s="115"/>
      <c r="I9" s="113" t="s">
        <v>273</v>
      </c>
      <c r="J9" s="224" t="s">
        <v>263</v>
      </c>
      <c r="K9" s="119"/>
    </row>
    <row r="10" spans="1:26" ht="15.75" customHeight="1">
      <c r="B10" s="118"/>
      <c r="C10" s="118"/>
      <c r="D10" s="118"/>
      <c r="E10" s="113"/>
      <c r="F10" s="114"/>
      <c r="G10" s="114"/>
      <c r="H10" s="115" t="s">
        <v>168</v>
      </c>
      <c r="I10" s="113" t="s">
        <v>259</v>
      </c>
      <c r="J10" s="119"/>
      <c r="K10" s="119"/>
    </row>
    <row r="11" spans="1:26" ht="5.0999999999999996" customHeight="1">
      <c r="B11" s="43"/>
      <c r="C11" s="43"/>
      <c r="D11" s="43"/>
      <c r="E11" s="43"/>
      <c r="F11" s="44"/>
      <c r="G11" s="44"/>
      <c r="H11" s="45"/>
      <c r="I11" s="43"/>
      <c r="J11" s="43"/>
      <c r="K11" s="43"/>
    </row>
    <row r="12" spans="1:26" ht="15.6">
      <c r="B12" s="110" t="s">
        <v>170</v>
      </c>
      <c r="C12" s="110" t="s">
        <v>265</v>
      </c>
      <c r="D12" s="110" t="s">
        <v>73</v>
      </c>
      <c r="E12" s="110" t="s">
        <v>345</v>
      </c>
      <c r="F12" s="111">
        <v>2910</v>
      </c>
      <c r="G12" s="111" t="s">
        <v>165</v>
      </c>
      <c r="H12" s="243" t="s">
        <v>346</v>
      </c>
      <c r="I12" s="110" t="s">
        <v>347</v>
      </c>
      <c r="J12" s="223" t="s">
        <v>348</v>
      </c>
      <c r="K12" s="110"/>
    </row>
    <row r="13" spans="1:26" ht="4.95" customHeight="1">
      <c r="B13" s="110"/>
      <c r="C13" s="110"/>
      <c r="D13" s="110"/>
      <c r="E13" s="110"/>
      <c r="F13" s="111"/>
      <c r="G13" s="111"/>
      <c r="H13" s="112"/>
      <c r="I13" s="110"/>
      <c r="J13" s="223"/>
      <c r="K13" s="110"/>
    </row>
    <row r="14" spans="1:26" ht="4.95" customHeight="1">
      <c r="B14" s="43"/>
      <c r="C14" s="43"/>
      <c r="D14" s="43"/>
      <c r="E14" s="43"/>
      <c r="F14" s="44"/>
      <c r="G14" s="44"/>
      <c r="H14" s="45"/>
      <c r="I14" s="43"/>
      <c r="J14" s="225"/>
      <c r="K14" s="43"/>
    </row>
    <row r="15" spans="1:26" s="10" customFormat="1" ht="22.95" customHeight="1">
      <c r="A15"/>
      <c r="B15" s="124" t="s">
        <v>173</v>
      </c>
      <c r="C15" s="124" t="s">
        <v>265</v>
      </c>
      <c r="D15" s="124" t="s">
        <v>349</v>
      </c>
      <c r="E15" s="124" t="s">
        <v>345</v>
      </c>
      <c r="F15" s="125">
        <v>2910</v>
      </c>
      <c r="G15" s="125" t="s">
        <v>165</v>
      </c>
      <c r="H15" s="244" t="s">
        <v>346</v>
      </c>
      <c r="I15" s="124" t="s">
        <v>347</v>
      </c>
      <c r="J15" s="229" t="s">
        <v>348</v>
      </c>
      <c r="K15" s="124"/>
    </row>
    <row r="16" spans="1:26" ht="4.95" customHeight="1">
      <c r="B16" s="119"/>
      <c r="C16" s="119"/>
      <c r="D16" s="119"/>
      <c r="E16" s="119"/>
      <c r="F16" s="120"/>
      <c r="G16" s="120"/>
      <c r="H16" s="121"/>
      <c r="I16" s="119"/>
      <c r="J16" s="224"/>
      <c r="K16" s="119"/>
    </row>
    <row r="17" spans="1:11" ht="5.0999999999999996" customHeight="1">
      <c r="B17" s="43"/>
      <c r="C17" s="43"/>
      <c r="D17" s="43"/>
      <c r="E17" s="43"/>
      <c r="F17" s="44"/>
      <c r="G17" s="44"/>
      <c r="H17" s="45"/>
      <c r="I17" s="43"/>
      <c r="J17" s="43"/>
      <c r="K17" s="43"/>
    </row>
    <row r="18" spans="1:11" s="10" customFormat="1" ht="22.95" customHeight="1">
      <c r="A18"/>
      <c r="B18" s="122" t="s">
        <v>15</v>
      </c>
      <c r="C18" s="122" t="s">
        <v>265</v>
      </c>
      <c r="D18" s="122" t="s">
        <v>266</v>
      </c>
      <c r="E18" s="122" t="s">
        <v>260</v>
      </c>
      <c r="F18" s="127">
        <v>2910</v>
      </c>
      <c r="G18" s="127" t="s">
        <v>165</v>
      </c>
      <c r="H18" s="123" t="s">
        <v>168</v>
      </c>
      <c r="I18" s="122" t="s">
        <v>261</v>
      </c>
      <c r="J18" s="226" t="s">
        <v>262</v>
      </c>
      <c r="K18" s="122"/>
    </row>
    <row r="19" spans="1:11" ht="4.95" customHeight="1">
      <c r="B19" s="110"/>
      <c r="C19" s="110"/>
      <c r="D19" s="110"/>
      <c r="E19" s="110"/>
      <c r="F19" s="111"/>
      <c r="G19" s="111"/>
      <c r="H19" s="112"/>
      <c r="I19" s="110"/>
      <c r="J19" s="223"/>
      <c r="K19" s="110"/>
    </row>
    <row r="20" spans="1:11" ht="5.0999999999999996" customHeight="1">
      <c r="B20" s="43"/>
      <c r="C20" s="43"/>
      <c r="D20" s="43"/>
      <c r="E20" s="43"/>
      <c r="F20" s="44"/>
      <c r="G20" s="44"/>
      <c r="H20" s="45"/>
      <c r="I20" s="43"/>
      <c r="J20" s="43"/>
      <c r="K20" s="43"/>
    </row>
    <row r="21" spans="1:11" ht="15.6">
      <c r="B21" s="119" t="s">
        <v>11</v>
      </c>
      <c r="C21" s="119" t="s">
        <v>265</v>
      </c>
      <c r="D21" s="119" t="s">
        <v>93</v>
      </c>
      <c r="E21" s="119" t="s">
        <v>174</v>
      </c>
      <c r="F21" s="120">
        <v>2910</v>
      </c>
      <c r="G21" s="120" t="s">
        <v>165</v>
      </c>
      <c r="H21" s="121" t="s">
        <v>168</v>
      </c>
      <c r="I21" s="119" t="s">
        <v>176</v>
      </c>
      <c r="J21" s="224" t="s">
        <v>175</v>
      </c>
      <c r="K21" s="119"/>
    </row>
    <row r="22" spans="1:11" ht="15.6">
      <c r="B22" s="119"/>
      <c r="C22" s="119"/>
      <c r="D22" s="119"/>
      <c r="E22" s="119"/>
      <c r="F22" s="120"/>
      <c r="G22" s="120"/>
      <c r="H22" s="121"/>
      <c r="I22" s="119"/>
      <c r="J22" s="119"/>
      <c r="K22" s="119"/>
    </row>
    <row r="23" spans="1:11" ht="5.0999999999999996" customHeight="1">
      <c r="B23" s="43"/>
      <c r="C23" s="43"/>
      <c r="D23" s="43"/>
      <c r="E23" s="43"/>
      <c r="F23" s="44"/>
      <c r="G23" s="44"/>
      <c r="H23" s="45"/>
      <c r="I23" s="43"/>
      <c r="J23" s="43"/>
      <c r="K23" s="43"/>
    </row>
    <row r="24" spans="1:11" s="10" customFormat="1" ht="22.95" customHeight="1">
      <c r="A24"/>
      <c r="B24" s="122" t="s">
        <v>177</v>
      </c>
      <c r="C24" s="122" t="s">
        <v>265</v>
      </c>
      <c r="D24" s="122" t="s">
        <v>100</v>
      </c>
      <c r="E24" s="122" t="s">
        <v>178</v>
      </c>
      <c r="F24" s="127">
        <v>2910</v>
      </c>
      <c r="G24" s="127" t="s">
        <v>165</v>
      </c>
      <c r="H24" s="123" t="s">
        <v>168</v>
      </c>
      <c r="I24" s="122" t="s">
        <v>179</v>
      </c>
      <c r="J24" s="226" t="s">
        <v>180</v>
      </c>
      <c r="K24" s="122"/>
    </row>
    <row r="25" spans="1:11" ht="4.95" customHeight="1">
      <c r="B25" s="43"/>
      <c r="C25" s="43"/>
      <c r="D25" s="43"/>
      <c r="E25" s="43"/>
      <c r="F25" s="44"/>
      <c r="G25" s="44"/>
      <c r="H25" s="45"/>
      <c r="I25" s="43"/>
      <c r="J25" s="43"/>
      <c r="K25" s="43"/>
    </row>
    <row r="26" spans="1:11" ht="15.6">
      <c r="B26" s="119" t="s">
        <v>181</v>
      </c>
      <c r="C26" s="119" t="s">
        <v>265</v>
      </c>
      <c r="D26" s="119" t="s">
        <v>63</v>
      </c>
      <c r="E26" s="119" t="s">
        <v>182</v>
      </c>
      <c r="F26" s="120">
        <v>2910</v>
      </c>
      <c r="G26" s="120" t="s">
        <v>165</v>
      </c>
      <c r="H26" s="121"/>
      <c r="I26" s="119" t="s">
        <v>183</v>
      </c>
      <c r="J26" s="224" t="s">
        <v>184</v>
      </c>
      <c r="K26" s="119"/>
    </row>
    <row r="27" spans="1:11" ht="4.95" customHeight="1">
      <c r="B27" s="119"/>
      <c r="C27" s="119"/>
      <c r="D27" s="119"/>
      <c r="E27" s="119"/>
      <c r="F27" s="120"/>
      <c r="G27" s="120"/>
      <c r="H27" s="121"/>
      <c r="I27" s="119"/>
      <c r="J27" s="224"/>
      <c r="K27" s="119"/>
    </row>
    <row r="28" spans="1:11" ht="5.0999999999999996" customHeight="1">
      <c r="B28" s="43"/>
      <c r="C28" s="43"/>
      <c r="D28" s="43"/>
      <c r="E28" s="43"/>
      <c r="F28" s="44"/>
      <c r="G28" s="44"/>
      <c r="H28" s="45"/>
      <c r="I28" s="43"/>
      <c r="J28" s="43"/>
      <c r="K28" s="43"/>
    </row>
    <row r="29" spans="1:11" ht="15.6">
      <c r="B29" s="110" t="s">
        <v>38</v>
      </c>
      <c r="C29" s="122" t="s">
        <v>265</v>
      </c>
      <c r="D29" s="110" t="s">
        <v>124</v>
      </c>
      <c r="E29" s="110" t="s">
        <v>271</v>
      </c>
      <c r="F29" s="111">
        <v>2950</v>
      </c>
      <c r="G29" s="111" t="s">
        <v>272</v>
      </c>
      <c r="H29" s="112" t="s">
        <v>168</v>
      </c>
      <c r="I29" s="110" t="s">
        <v>264</v>
      </c>
      <c r="J29" s="223" t="s">
        <v>185</v>
      </c>
      <c r="K29" s="110"/>
    </row>
    <row r="30" spans="1:11" ht="4.95" customHeight="1">
      <c r="B30" s="110"/>
      <c r="C30" s="110"/>
      <c r="D30" s="110"/>
      <c r="E30" s="110"/>
      <c r="F30" s="111"/>
      <c r="G30" s="111"/>
      <c r="H30" s="112"/>
      <c r="I30" s="110"/>
      <c r="J30" s="223"/>
      <c r="K30" s="110"/>
    </row>
    <row r="31" spans="1:11" ht="4.95" customHeight="1">
      <c r="B31" s="43"/>
      <c r="C31" s="43"/>
      <c r="D31" s="43"/>
      <c r="E31" s="43"/>
      <c r="F31" s="44"/>
      <c r="G31" s="44"/>
      <c r="H31" s="45"/>
      <c r="I31" s="43"/>
      <c r="J31" s="43"/>
      <c r="K31" s="43"/>
    </row>
    <row r="32" spans="1:11" s="10" customFormat="1" ht="22.95" customHeight="1">
      <c r="A32"/>
      <c r="B32" s="124" t="s">
        <v>186</v>
      </c>
      <c r="C32" s="124" t="s">
        <v>265</v>
      </c>
      <c r="D32" s="124" t="s">
        <v>284</v>
      </c>
      <c r="E32" s="124" t="s">
        <v>285</v>
      </c>
      <c r="F32" s="125">
        <v>2910</v>
      </c>
      <c r="G32" s="125" t="s">
        <v>165</v>
      </c>
      <c r="H32" s="126" t="s">
        <v>168</v>
      </c>
      <c r="I32" s="124" t="s">
        <v>286</v>
      </c>
      <c r="J32" s="227" t="s">
        <v>287</v>
      </c>
      <c r="K32" s="124"/>
    </row>
    <row r="33" spans="1:11" ht="4.95" customHeight="1">
      <c r="B33" s="43"/>
      <c r="C33" s="43"/>
      <c r="D33" s="43"/>
      <c r="E33" s="43"/>
      <c r="F33" s="44"/>
      <c r="G33" s="44"/>
      <c r="H33" s="45"/>
      <c r="I33" s="43"/>
      <c r="J33" s="43"/>
      <c r="K33" s="43"/>
    </row>
    <row r="34" spans="1:11" s="10" customFormat="1" ht="22.95" customHeight="1">
      <c r="A34"/>
      <c r="B34" s="122" t="s">
        <v>187</v>
      </c>
      <c r="C34" s="122" t="s">
        <v>265</v>
      </c>
      <c r="D34" s="122" t="s">
        <v>131</v>
      </c>
      <c r="E34" s="122" t="s">
        <v>188</v>
      </c>
      <c r="F34" s="127">
        <v>2910</v>
      </c>
      <c r="G34" s="127" t="s">
        <v>165</v>
      </c>
      <c r="H34" s="123" t="s">
        <v>168</v>
      </c>
      <c r="I34" s="122" t="s">
        <v>189</v>
      </c>
      <c r="J34" s="226" t="s">
        <v>190</v>
      </c>
      <c r="K34" s="122"/>
    </row>
    <row r="35" spans="1:11" ht="4.95" customHeight="1">
      <c r="B35" s="43"/>
      <c r="C35" s="43"/>
      <c r="D35" s="43"/>
      <c r="E35" s="43"/>
      <c r="F35" s="44"/>
      <c r="G35" s="44"/>
      <c r="H35" s="45"/>
      <c r="I35" s="43"/>
      <c r="J35" s="43"/>
      <c r="K35" s="43"/>
    </row>
    <row r="36" spans="1:11" ht="15.6">
      <c r="B36" s="119" t="s">
        <v>12</v>
      </c>
      <c r="C36" s="119" t="s">
        <v>265</v>
      </c>
      <c r="D36" s="119" t="s">
        <v>138</v>
      </c>
      <c r="E36" s="119" t="s">
        <v>191</v>
      </c>
      <c r="F36" s="120">
        <v>2910</v>
      </c>
      <c r="G36" s="120" t="s">
        <v>165</v>
      </c>
      <c r="H36" s="121"/>
      <c r="I36" s="119" t="s">
        <v>192</v>
      </c>
      <c r="J36" s="224" t="s">
        <v>193</v>
      </c>
      <c r="K36" s="119"/>
    </row>
    <row r="37" spans="1:11" ht="15.6">
      <c r="B37" s="119"/>
      <c r="C37" s="119"/>
      <c r="D37" s="119"/>
      <c r="E37" s="119"/>
      <c r="F37" s="120"/>
      <c r="G37" s="120"/>
      <c r="H37" s="121" t="s">
        <v>168</v>
      </c>
      <c r="I37" s="119" t="s">
        <v>194</v>
      </c>
      <c r="J37" s="119"/>
      <c r="K37" s="119"/>
    </row>
    <row r="38" spans="1:11" ht="5.0999999999999996" customHeight="1">
      <c r="B38" s="43"/>
      <c r="C38" s="43"/>
      <c r="D38" s="43"/>
      <c r="E38" s="43"/>
      <c r="F38" s="44"/>
      <c r="G38" s="44"/>
      <c r="H38" s="45"/>
      <c r="I38" s="43"/>
      <c r="J38" s="43"/>
      <c r="K38" s="43"/>
    </row>
    <row r="39" spans="1:11" ht="15.6">
      <c r="B39" s="222" t="s">
        <v>8</v>
      </c>
      <c r="C39" s="222" t="s">
        <v>265</v>
      </c>
      <c r="D39" s="222" t="s">
        <v>321</v>
      </c>
      <c r="E39" s="222" t="s">
        <v>322</v>
      </c>
      <c r="F39" s="222">
        <v>2910</v>
      </c>
      <c r="G39" s="222" t="s">
        <v>165</v>
      </c>
      <c r="H39" s="222" t="s">
        <v>168</v>
      </c>
      <c r="I39" s="222" t="s">
        <v>323</v>
      </c>
      <c r="J39" s="228" t="s">
        <v>324</v>
      </c>
      <c r="K39" s="222"/>
    </row>
    <row r="40" spans="1:11" ht="15.6">
      <c r="B40" s="222"/>
      <c r="C40" s="222"/>
      <c r="D40" s="222"/>
      <c r="E40" s="222"/>
      <c r="F40" s="222"/>
      <c r="G40" s="222"/>
      <c r="H40" s="222"/>
      <c r="I40" s="222"/>
      <c r="J40" s="222"/>
      <c r="K40" s="222"/>
    </row>
    <row r="41" spans="1:11" ht="5.0999999999999996" customHeight="1">
      <c r="B41" s="43"/>
      <c r="C41" s="43"/>
      <c r="D41" s="43"/>
      <c r="E41" s="43"/>
      <c r="F41" s="44"/>
      <c r="G41" s="44"/>
      <c r="H41" s="45"/>
      <c r="I41" s="43"/>
      <c r="J41" s="43"/>
      <c r="K41" s="43"/>
    </row>
    <row r="42" spans="1:11" s="10" customFormat="1" ht="22.95" customHeight="1">
      <c r="A42"/>
      <c r="B42" s="221" t="s">
        <v>241</v>
      </c>
      <c r="C42" s="221" t="s">
        <v>265</v>
      </c>
      <c r="D42" s="221" t="s">
        <v>152</v>
      </c>
      <c r="E42" s="221" t="s">
        <v>244</v>
      </c>
      <c r="F42" s="221">
        <v>2910</v>
      </c>
      <c r="G42" s="221" t="s">
        <v>165</v>
      </c>
      <c r="H42" s="221" t="s">
        <v>168</v>
      </c>
      <c r="I42" s="221" t="s">
        <v>268</v>
      </c>
      <c r="J42" s="229" t="s">
        <v>267</v>
      </c>
      <c r="K42" s="221"/>
    </row>
    <row r="43" spans="1:11" ht="4.95" customHeight="1">
      <c r="B43" s="117"/>
      <c r="C43" s="117"/>
      <c r="D43" s="117"/>
      <c r="E43" s="117"/>
      <c r="F43" s="128"/>
      <c r="G43" s="128"/>
      <c r="H43" s="121"/>
      <c r="I43" s="119"/>
      <c r="J43" s="116"/>
      <c r="K43" s="117"/>
    </row>
    <row r="45" spans="1:11" ht="5.0999999999999996" customHeight="1"/>
    <row r="46" spans="1:11" ht="21">
      <c r="C46" s="46"/>
    </row>
    <row r="47" spans="1:11" ht="12" customHeight="1"/>
  </sheetData>
  <sheetProtection algorithmName="SHA-512" hashValue="I0Bx2Bf74dV3VGjWdaavRVeBcKRNHjOPvgb6Gh6aQA22sIJkRtCzi63vjSnWGHC/fB58iB+oWcMd+91GsoAyCQ==" saltValue="ejQ/C6pfzlFC1KDYgu4sfw==" spinCount="100000" sheet="1" objects="1" scenarios="1"/>
  <mergeCells count="2">
    <mergeCell ref="C2:I2"/>
    <mergeCell ref="C3:I3"/>
  </mergeCells>
  <hyperlinks>
    <hyperlink ref="J6" r:id="rId1" xr:uid="{00000000-0004-0000-1200-000000000000}"/>
    <hyperlink ref="J26" r:id="rId2" xr:uid="{00000000-0004-0000-1200-000002000000}"/>
    <hyperlink ref="J32" r:id="rId3" xr:uid="{00000000-0004-0000-1200-000003000000}"/>
    <hyperlink ref="J36" r:id="rId4" xr:uid="{00000000-0004-0000-1200-000004000000}"/>
    <hyperlink ref="J24" r:id="rId5" xr:uid="{00000000-0004-0000-1200-000005000000}"/>
    <hyperlink ref="J42" r:id="rId6" xr:uid="{00000000-0004-0000-1200-000006000000}"/>
    <hyperlink ref="J39" r:id="rId7" display="vandenberghjacky@hotmail.com" xr:uid="{00000000-0004-0000-1200-000007000000}"/>
    <hyperlink ref="J21" r:id="rId8" xr:uid="{00000000-0004-0000-1200-000009000000}"/>
    <hyperlink ref="J34" r:id="rId9" xr:uid="{00000000-0004-0000-1200-00000B000000}"/>
    <hyperlink ref="J9" r:id="rId10" xr:uid="{766A0892-94CF-41D2-858C-CFD0E9ED6B72}"/>
    <hyperlink ref="J18" r:id="rId11" xr:uid="{89A97F87-0DB2-433E-92C1-2CB32A22EAAF}"/>
    <hyperlink ref="J12" r:id="rId12" xr:uid="{AD182F7C-D705-42AB-8F99-1FD7B03849C4}"/>
    <hyperlink ref="J15" r:id="rId13" xr:uid="{63F918A8-6CA6-4CBE-9794-57017EC1DBC7}"/>
  </hyperlinks>
  <pageMargins left="0.31496062992125984" right="0.11811023622047245" top="0.74803149606299213" bottom="0.15748031496062992" header="0.31496062992125984" footer="0.31496062992125984"/>
  <pageSetup paperSize="9" scale="95" fitToHeight="0" orientation="landscape" horizontalDpi="4294967293" r:id="rId1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21">
    <pageSetUpPr fitToPage="1"/>
  </sheetPr>
  <dimension ref="B2:J30"/>
  <sheetViews>
    <sheetView showGridLines="0" showRowColHeaders="0" topLeftCell="A4" workbookViewId="0">
      <selection activeCell="N12" sqref="N12"/>
    </sheetView>
  </sheetViews>
  <sheetFormatPr defaultRowHeight="14.4"/>
  <cols>
    <col min="1" max="1" width="4.6640625" customWidth="1"/>
    <col min="2" max="2" width="25.33203125" customWidth="1"/>
    <col min="3" max="3" width="23.5546875" customWidth="1"/>
    <col min="4" max="4" width="24.88671875" customWidth="1"/>
    <col min="6" max="6" width="15.5546875" customWidth="1"/>
    <col min="7" max="7" width="4" style="26" customWidth="1"/>
    <col min="8" max="8" width="21.33203125" customWidth="1"/>
    <col min="9" max="9" width="9.109375" customWidth="1"/>
    <col min="10" max="10" width="15.5546875" style="26" customWidth="1"/>
  </cols>
  <sheetData>
    <row r="2" spans="2:10" s="41" customFormat="1" ht="24.9" customHeight="1">
      <c r="B2" s="476" t="s">
        <v>293</v>
      </c>
      <c r="C2" s="476"/>
      <c r="D2" s="476"/>
      <c r="E2" s="476"/>
      <c r="F2" s="476"/>
      <c r="G2" s="476"/>
      <c r="H2" s="476"/>
      <c r="J2" s="71"/>
    </row>
    <row r="3" spans="2:10" s="41" customFormat="1" ht="24.9" customHeight="1">
      <c r="B3" s="476" t="s">
        <v>195</v>
      </c>
      <c r="C3" s="476"/>
      <c r="D3" s="476"/>
      <c r="E3" s="476"/>
      <c r="F3" s="476"/>
      <c r="G3" s="476"/>
      <c r="H3" s="476"/>
      <c r="J3" s="71"/>
    </row>
    <row r="4" spans="2:10" ht="12.9" customHeight="1">
      <c r="J4" s="72" t="s">
        <v>196</v>
      </c>
    </row>
    <row r="6" spans="2:10" s="43" customFormat="1" ht="25.2" customHeight="1">
      <c r="B6" s="43" t="s">
        <v>15</v>
      </c>
      <c r="C6" s="43" t="s">
        <v>197</v>
      </c>
      <c r="D6" s="43" t="s">
        <v>198</v>
      </c>
      <c r="E6" s="43">
        <v>2910</v>
      </c>
      <c r="F6" s="43" t="s">
        <v>165</v>
      </c>
      <c r="H6" s="43" t="s">
        <v>199</v>
      </c>
      <c r="J6" s="44" t="s">
        <v>200</v>
      </c>
    </row>
    <row r="7" spans="2:10" s="43" customFormat="1" ht="25.2" customHeight="1">
      <c r="B7" s="43" t="s">
        <v>170</v>
      </c>
      <c r="C7" s="43" t="s">
        <v>197</v>
      </c>
      <c r="D7" s="43" t="s">
        <v>198</v>
      </c>
      <c r="E7" s="43">
        <v>2910</v>
      </c>
      <c r="F7" s="43" t="s">
        <v>165</v>
      </c>
      <c r="H7" s="43" t="s">
        <v>199</v>
      </c>
      <c r="J7" s="44" t="s">
        <v>201</v>
      </c>
    </row>
    <row r="8" spans="2:10" s="43" customFormat="1" ht="25.2" customHeight="1">
      <c r="B8" s="43" t="s">
        <v>173</v>
      </c>
      <c r="C8" s="43" t="s">
        <v>197</v>
      </c>
      <c r="D8" s="43" t="s">
        <v>198</v>
      </c>
      <c r="E8" s="43">
        <v>2910</v>
      </c>
      <c r="F8" s="43" t="s">
        <v>165</v>
      </c>
      <c r="G8" s="44"/>
      <c r="H8" s="43" t="s">
        <v>199</v>
      </c>
      <c r="J8" s="44" t="s">
        <v>202</v>
      </c>
    </row>
    <row r="9" spans="2:10" s="43" customFormat="1" ht="25.2" customHeight="1">
      <c r="B9" s="43" t="s">
        <v>5</v>
      </c>
      <c r="C9" s="43" t="s">
        <v>203</v>
      </c>
      <c r="D9" s="43" t="s">
        <v>204</v>
      </c>
      <c r="E9" s="43">
        <v>2910</v>
      </c>
      <c r="F9" s="43" t="s">
        <v>165</v>
      </c>
      <c r="G9" s="44"/>
      <c r="H9" s="43" t="s">
        <v>205</v>
      </c>
      <c r="J9" s="44" t="s">
        <v>206</v>
      </c>
    </row>
    <row r="10" spans="2:10" s="43" customFormat="1" ht="25.2" customHeight="1">
      <c r="B10" s="48" t="s">
        <v>6</v>
      </c>
      <c r="C10" s="43" t="s">
        <v>207</v>
      </c>
      <c r="D10" s="43" t="s">
        <v>208</v>
      </c>
      <c r="E10" s="43">
        <v>2910</v>
      </c>
      <c r="F10" s="43" t="s">
        <v>165</v>
      </c>
      <c r="G10" s="44"/>
      <c r="H10" s="43" t="s">
        <v>209</v>
      </c>
      <c r="J10" s="44" t="s">
        <v>206</v>
      </c>
    </row>
    <row r="11" spans="2:10" s="43" customFormat="1" ht="25.2" customHeight="1">
      <c r="B11" s="48" t="s">
        <v>181</v>
      </c>
      <c r="C11" s="43" t="s">
        <v>210</v>
      </c>
      <c r="D11" s="43" t="s">
        <v>211</v>
      </c>
      <c r="E11" s="43">
        <v>2910</v>
      </c>
      <c r="F11" s="43" t="s">
        <v>165</v>
      </c>
      <c r="G11" s="44"/>
      <c r="H11" s="43" t="s">
        <v>212</v>
      </c>
      <c r="J11" s="44" t="s">
        <v>202</v>
      </c>
    </row>
    <row r="12" spans="2:10" s="43" customFormat="1" ht="25.2" customHeight="1">
      <c r="B12" s="48" t="s">
        <v>11</v>
      </c>
      <c r="C12" s="43" t="s">
        <v>325</v>
      </c>
      <c r="D12" s="43" t="s">
        <v>326</v>
      </c>
      <c r="E12" s="43">
        <v>2910</v>
      </c>
      <c r="F12" s="43" t="s">
        <v>165</v>
      </c>
      <c r="G12" s="44"/>
      <c r="H12" s="43" t="s">
        <v>358</v>
      </c>
      <c r="J12" s="44" t="s">
        <v>201</v>
      </c>
    </row>
    <row r="13" spans="2:10" s="43" customFormat="1" ht="25.2" customHeight="1">
      <c r="B13" s="48" t="s">
        <v>177</v>
      </c>
      <c r="C13" s="43" t="s">
        <v>216</v>
      </c>
      <c r="D13" s="43" t="s">
        <v>217</v>
      </c>
      <c r="E13" s="43" t="s">
        <v>218</v>
      </c>
      <c r="F13" s="43" t="s">
        <v>219</v>
      </c>
      <c r="G13" s="44" t="s">
        <v>220</v>
      </c>
      <c r="H13" s="43" t="s">
        <v>221</v>
      </c>
      <c r="J13" s="44" t="s">
        <v>200</v>
      </c>
    </row>
    <row r="14" spans="2:10" s="43" customFormat="1" ht="25.2" customHeight="1">
      <c r="B14" s="48" t="s">
        <v>222</v>
      </c>
      <c r="C14" s="47" t="s">
        <v>223</v>
      </c>
      <c r="D14" s="43" t="s">
        <v>224</v>
      </c>
      <c r="E14" s="43">
        <v>2940</v>
      </c>
      <c r="F14" s="43" t="s">
        <v>225</v>
      </c>
      <c r="G14" s="44"/>
      <c r="H14" s="43" t="s">
        <v>226</v>
      </c>
      <c r="J14" s="44" t="s">
        <v>200</v>
      </c>
    </row>
    <row r="15" spans="2:10" s="43" customFormat="1" ht="25.2" customHeight="1">
      <c r="B15" s="48" t="s">
        <v>7</v>
      </c>
      <c r="C15" s="43" t="s">
        <v>213</v>
      </c>
      <c r="D15" s="43" t="s">
        <v>214</v>
      </c>
      <c r="E15" s="43">
        <v>2910</v>
      </c>
      <c r="F15" s="43" t="s">
        <v>165</v>
      </c>
      <c r="G15" s="44"/>
      <c r="H15" s="43" t="s">
        <v>215</v>
      </c>
      <c r="J15" s="44" t="s">
        <v>200</v>
      </c>
    </row>
    <row r="16" spans="2:10" s="43" customFormat="1" ht="25.2" customHeight="1">
      <c r="B16" s="48" t="s">
        <v>9</v>
      </c>
      <c r="C16" s="43" t="s">
        <v>213</v>
      </c>
      <c r="D16" s="43" t="s">
        <v>214</v>
      </c>
      <c r="E16" s="43">
        <v>2910</v>
      </c>
      <c r="F16" s="43" t="s">
        <v>165</v>
      </c>
      <c r="G16" s="44"/>
      <c r="H16" s="43" t="s">
        <v>215</v>
      </c>
      <c r="J16" s="44" t="s">
        <v>201</v>
      </c>
    </row>
    <row r="17" spans="2:10" s="43" customFormat="1" ht="25.2" customHeight="1">
      <c r="B17" s="48" t="s">
        <v>12</v>
      </c>
      <c r="C17" s="47" t="s">
        <v>203</v>
      </c>
      <c r="D17" s="43" t="s">
        <v>204</v>
      </c>
      <c r="E17" s="43">
        <v>2910</v>
      </c>
      <c r="F17" s="43" t="s">
        <v>165</v>
      </c>
      <c r="G17" s="44"/>
      <c r="H17" s="43" t="s">
        <v>227</v>
      </c>
      <c r="J17" s="44" t="s">
        <v>202</v>
      </c>
    </row>
    <row r="18" spans="2:10" s="43" customFormat="1" ht="25.2" customHeight="1">
      <c r="B18" s="48" t="s">
        <v>8</v>
      </c>
      <c r="C18" s="43" t="s">
        <v>228</v>
      </c>
      <c r="D18" s="43" t="s">
        <v>229</v>
      </c>
      <c r="E18" s="43">
        <v>2910</v>
      </c>
      <c r="F18" s="43" t="s">
        <v>165</v>
      </c>
      <c r="G18" s="44" t="s">
        <v>105</v>
      </c>
      <c r="H18" s="43" t="s">
        <v>230</v>
      </c>
      <c r="J18" s="44" t="s">
        <v>201</v>
      </c>
    </row>
    <row r="19" spans="2:10" s="43" customFormat="1" ht="25.2" customHeight="1">
      <c r="B19" s="43" t="s">
        <v>241</v>
      </c>
      <c r="C19" s="43" t="s">
        <v>242</v>
      </c>
      <c r="D19" s="43" t="s">
        <v>243</v>
      </c>
      <c r="E19" s="43">
        <v>2910</v>
      </c>
      <c r="F19" s="43" t="s">
        <v>165</v>
      </c>
      <c r="G19" s="44"/>
      <c r="J19" s="44" t="s">
        <v>201</v>
      </c>
    </row>
    <row r="20" spans="2:10" s="43" customFormat="1" ht="3" customHeight="1">
      <c r="B20" s="48"/>
      <c r="G20" s="44"/>
      <c r="J20" s="44"/>
    </row>
    <row r="21" spans="2:10" s="43" customFormat="1" ht="18" customHeight="1">
      <c r="G21" s="44"/>
      <c r="J21" s="44"/>
    </row>
    <row r="22" spans="2:10" s="58" customFormat="1" ht="18">
      <c r="C22" s="58" t="s">
        <v>231</v>
      </c>
      <c r="D22" s="58" t="s">
        <v>232</v>
      </c>
      <c r="G22" s="59"/>
      <c r="J22" s="59"/>
    </row>
    <row r="23" spans="2:10" s="58" customFormat="1" ht="18">
      <c r="G23" s="59"/>
      <c r="J23" s="59"/>
    </row>
    <row r="24" spans="2:10" s="43" customFormat="1" ht="15.6">
      <c r="B24" s="43" t="s">
        <v>233</v>
      </c>
      <c r="C24" s="43" t="s">
        <v>113</v>
      </c>
      <c r="D24" s="43" t="s">
        <v>234</v>
      </c>
      <c r="E24" s="43">
        <v>2910</v>
      </c>
      <c r="F24" s="43" t="s">
        <v>165</v>
      </c>
      <c r="G24" s="44"/>
      <c r="H24" s="43" t="s">
        <v>235</v>
      </c>
      <c r="I24" s="42" t="s">
        <v>327</v>
      </c>
      <c r="J24" s="44"/>
    </row>
    <row r="25" spans="2:10" s="43" customFormat="1" ht="9.9" customHeight="1">
      <c r="G25" s="44"/>
      <c r="H25" s="43" t="s">
        <v>105</v>
      </c>
      <c r="J25" s="44"/>
    </row>
    <row r="26" spans="2:10" s="43" customFormat="1" ht="15.6">
      <c r="B26" s="43" t="s">
        <v>236</v>
      </c>
      <c r="C26" s="43" t="s">
        <v>113</v>
      </c>
      <c r="D26" s="43" t="s">
        <v>234</v>
      </c>
      <c r="E26" s="43">
        <v>2910</v>
      </c>
      <c r="F26" s="43" t="s">
        <v>165</v>
      </c>
      <c r="G26" s="44"/>
      <c r="H26" s="43" t="s">
        <v>235</v>
      </c>
      <c r="I26" s="42" t="s">
        <v>327</v>
      </c>
      <c r="J26" s="44"/>
    </row>
    <row r="27" spans="2:10" s="43" customFormat="1" ht="9.9" customHeight="1">
      <c r="G27" s="44"/>
      <c r="J27" s="44"/>
    </row>
    <row r="28" spans="2:10" ht="15.6">
      <c r="B28" t="s">
        <v>237</v>
      </c>
      <c r="C28" s="43" t="s">
        <v>73</v>
      </c>
      <c r="D28" s="43" t="s">
        <v>171</v>
      </c>
      <c r="E28">
        <v>2910</v>
      </c>
      <c r="F28" t="s">
        <v>165</v>
      </c>
      <c r="H28" s="43" t="s">
        <v>172</v>
      </c>
      <c r="I28" s="42" t="s">
        <v>274</v>
      </c>
    </row>
    <row r="29" spans="2:10" ht="9.9" customHeight="1"/>
    <row r="30" spans="2:10" ht="15.6">
      <c r="H30" s="63" t="s">
        <v>275</v>
      </c>
      <c r="I30" s="42" t="s">
        <v>274</v>
      </c>
    </row>
  </sheetData>
  <sheetProtection algorithmName="SHA-512" hashValue="dl4SmCVCHPmy1/z4QJWhg44pnyor4HqWnpvf/ueExsIPKV0cVys/EbqK74lUjG89eeLY+kJt1IGs+/IniEJ70A==" saltValue="6M49YVQJeIva66eMmCQYEQ==" spinCount="100000" sheet="1" objects="1" scenarios="1"/>
  <sortState xmlns:xlrd2="http://schemas.microsoft.com/office/spreadsheetml/2017/richdata2" ref="B5:I33">
    <sortCondition ref="B5:B33"/>
  </sortState>
  <mergeCells count="2">
    <mergeCell ref="B2:H2"/>
    <mergeCell ref="B3:H3"/>
  </mergeCells>
  <hyperlinks>
    <hyperlink ref="I26" r:id="rId1" xr:uid="{00000000-0004-0000-1300-000000000000}"/>
    <hyperlink ref="I24" r:id="rId2" xr:uid="{00000000-0004-0000-1300-000002000000}"/>
    <hyperlink ref="I30" r:id="rId3" xr:uid="{78EF1935-071F-4515-A9B8-D0E81BE80DAB}"/>
  </hyperlinks>
  <pageMargins left="0.11811023622047245" right="0.11811023622047245" top="0.74803149606299213" bottom="3.937007874015748E-2" header="0.31496062992125984" footer="0.31496062992125984"/>
  <pageSetup paperSize="9" fitToHeight="0" orientation="landscape" horizontalDpi="4294967293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21</vt:i4>
      </vt:variant>
      <vt:variant>
        <vt:lpstr>Benoemde bereiken</vt:lpstr>
      </vt:variant>
      <vt:variant>
        <vt:i4>6</vt:i4>
      </vt:variant>
    </vt:vector>
  </HeadingPairs>
  <TitlesOfParts>
    <vt:vector size="27" baseType="lpstr">
      <vt:lpstr>Rangschikking Eind</vt:lpstr>
      <vt:lpstr>Rangschikking</vt:lpstr>
      <vt:lpstr>Punten</vt:lpstr>
      <vt:lpstr>Uitslagen</vt:lpstr>
      <vt:lpstr>Horendonk</vt:lpstr>
      <vt:lpstr>Kerkuilen</vt:lpstr>
      <vt:lpstr>Meeuwen1</vt:lpstr>
      <vt:lpstr>Meeuwen2</vt:lpstr>
      <vt:lpstr>Meeuwkes</vt:lpstr>
      <vt:lpstr>Molenheike</vt:lpstr>
      <vt:lpstr>Nispen</vt:lpstr>
      <vt:lpstr>Oudeglorie</vt:lpstr>
      <vt:lpstr>Putte</vt:lpstr>
      <vt:lpstr>Rooiebal1</vt:lpstr>
      <vt:lpstr>Rooiebal2</vt:lpstr>
      <vt:lpstr>Wildert1</vt:lpstr>
      <vt:lpstr>Wildert2</vt:lpstr>
      <vt:lpstr>DeBeek</vt:lpstr>
      <vt:lpstr>Spelers</vt:lpstr>
      <vt:lpstr>Voorzitters</vt:lpstr>
      <vt:lpstr>Thuislokalen</vt:lpstr>
      <vt:lpstr>Oudeglorie!Afdrukbereik</vt:lpstr>
      <vt:lpstr>'Rangschikking Eind'!Afdrukbereik</vt:lpstr>
      <vt:lpstr>Spelers!Afdrukbereik</vt:lpstr>
      <vt:lpstr>Thuislokalen!Afdrukbereik</vt:lpstr>
      <vt:lpstr>Uitslagen!Afdrukbereik</vt:lpstr>
      <vt:lpstr>Voorzitters!Afdrukbereik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eigenaar</dc:creator>
  <cp:keywords/>
  <dc:description/>
  <cp:lastModifiedBy>Filip Vossen</cp:lastModifiedBy>
  <cp:revision/>
  <cp:lastPrinted>2026-07-20T14:45:40Z</cp:lastPrinted>
  <dcterms:created xsi:type="dcterms:W3CDTF">2017-09-04T07:39:22Z</dcterms:created>
  <dcterms:modified xsi:type="dcterms:W3CDTF">2026-10-15T17:06:06Z</dcterms:modified>
  <cp:category/>
  <cp:contentStatus/>
</cp:coreProperties>
</file>