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11e6951bb26644c/ESSEN BILJART/Biljart-GSE/BELGIE-NEDERLAND/WEBSITE/"/>
    </mc:Choice>
  </mc:AlternateContent>
  <xr:revisionPtr revIDLastSave="1186" documentId="13_ncr:1_{B30F3725-3D6D-4E30-9622-A7459070E268}" xr6:coauthVersionLast="47" xr6:coauthVersionMax="47" xr10:uidLastSave="{029337D5-DBFC-44C4-B27A-EA489EE06CE5}"/>
  <workbookProtection workbookAlgorithmName="SHA-512" workbookHashValue="YP4IHvuwljZ6l4rZWNtXbiJ7Hd+p6g4nbWBA4GYbkYO1kdN5OXR3nzRrB1k48fLhYoYlhuPPOPej38NbcM+ByA==" workbookSaltValue="7qZ2Zl1dnACnRy/IKW7wgQ==" workbookSpinCount="100000" lockStructure="1"/>
  <bookViews>
    <workbookView xWindow="-108" yWindow="-108" windowWidth="23256" windowHeight="12456" tabRatio="936" xr2:uid="{00000000-000D-0000-FFFF-FFFF00000000}"/>
  </bookViews>
  <sheets>
    <sheet name="Rangschikking" sheetId="18" r:id="rId1"/>
    <sheet name="Punten" sheetId="17" r:id="rId2"/>
    <sheet name="Uitslagen" sheetId="22" r:id="rId3"/>
    <sheet name="Horendonk" sheetId="4" r:id="rId4"/>
    <sheet name="Kerkuilen" sheetId="10" r:id="rId5"/>
    <sheet name="Nispen" sheetId="7" r:id="rId6"/>
    <sheet name="Oudeglorie" sheetId="3" r:id="rId7"/>
    <sheet name="Putte" sheetId="12" r:id="rId8"/>
    <sheet name="Wildert1" sheetId="14" r:id="rId9"/>
    <sheet name="Wildert2" sheetId="1" r:id="rId10"/>
    <sheet name="DeSpil" sheetId="15" r:id="rId11"/>
    <sheet name="Spelers" sheetId="19" r:id="rId12"/>
    <sheet name="Voorzitters" sheetId="20" r:id="rId13"/>
    <sheet name="Thuislokalen" sheetId="21" r:id="rId14"/>
    <sheet name="Reserve1" sheetId="16" state="hidden" r:id="rId15"/>
    <sheet name="Reserve2" sheetId="5" state="hidden" r:id="rId16"/>
    <sheet name="Reserve3" sheetId="9" state="hidden" r:id="rId17"/>
    <sheet name="Reserve4" sheetId="13" state="hidden" r:id="rId18"/>
  </sheets>
  <definedNames>
    <definedName name="_xlnm.Print_Area" localSheetId="6">Oudeglorie!$B$2:$AD$20</definedName>
    <definedName name="_xlnm.Print_Area" localSheetId="0">Rangschikking!$A$1:$G$25</definedName>
    <definedName name="_xlnm.Print_Area" localSheetId="11">Spelers!$B$1:$I$71</definedName>
    <definedName name="_xlnm.Print_Area" localSheetId="13">Thuislokalen!$B$2:$H$32</definedName>
    <definedName name="_xlnm.Print_Area" localSheetId="12">Voorzitters!$C$2:$J$31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7" l="1"/>
  <c r="D20" i="7"/>
  <c r="E20" i="7"/>
  <c r="B20" i="12" l="1"/>
  <c r="B20" i="14"/>
  <c r="B20" i="1"/>
  <c r="B20" i="15"/>
  <c r="B20" i="3"/>
  <c r="B20" i="7"/>
  <c r="B20" i="10"/>
  <c r="B20" i="4"/>
  <c r="C52" i="19"/>
  <c r="B20" i="17" l="1"/>
  <c r="D4" i="17"/>
  <c r="D93" i="17" l="1"/>
  <c r="D94" i="17"/>
  <c r="D95" i="17"/>
  <c r="J5" i="17" l="1"/>
  <c r="K5" i="17"/>
  <c r="O5" i="17"/>
  <c r="P5" i="17"/>
  <c r="R5" i="17"/>
  <c r="S5" i="17"/>
  <c r="T5" i="17"/>
  <c r="U5" i="17"/>
  <c r="I6" i="17"/>
  <c r="K6" i="17"/>
  <c r="L6" i="17"/>
  <c r="M6" i="17"/>
  <c r="N6" i="17"/>
  <c r="O6" i="17"/>
  <c r="P6" i="17"/>
  <c r="Q6" i="17"/>
  <c r="R6" i="17"/>
  <c r="S6" i="17"/>
  <c r="T6" i="17"/>
  <c r="U6" i="17"/>
  <c r="H7" i="17"/>
  <c r="M7" i="17"/>
  <c r="Q7" i="17"/>
  <c r="R7" i="17"/>
  <c r="S7" i="17"/>
  <c r="T7" i="17"/>
  <c r="U7" i="17"/>
  <c r="L8" i="17"/>
  <c r="M8" i="17"/>
  <c r="N8" i="17"/>
  <c r="Q8" i="17"/>
  <c r="S8" i="17"/>
  <c r="T8" i="17"/>
  <c r="U8" i="17"/>
  <c r="H9" i="17"/>
  <c r="K9" i="17"/>
  <c r="N9" i="17"/>
  <c r="O9" i="17"/>
  <c r="Q9" i="17"/>
  <c r="S9" i="17"/>
  <c r="T9" i="17"/>
  <c r="U9" i="17"/>
  <c r="I10" i="17"/>
  <c r="J10" i="17"/>
  <c r="O10" i="17"/>
  <c r="R10" i="17"/>
  <c r="S10" i="17"/>
  <c r="T10" i="17"/>
  <c r="U10" i="17"/>
  <c r="I11" i="17"/>
  <c r="J11" i="17"/>
  <c r="L11" i="17"/>
  <c r="P11" i="17"/>
  <c r="S11" i="17"/>
  <c r="T11" i="17"/>
  <c r="U11" i="17"/>
  <c r="H12" i="17"/>
  <c r="I12" i="17"/>
  <c r="J12" i="17"/>
  <c r="M12" i="17"/>
  <c r="N12" i="17"/>
  <c r="S12" i="17"/>
  <c r="T12" i="17"/>
  <c r="U12" i="17"/>
  <c r="H13" i="17"/>
  <c r="K13" i="17"/>
  <c r="P13" i="17"/>
  <c r="Q13" i="17"/>
  <c r="S13" i="17"/>
  <c r="T13" i="17"/>
  <c r="U13" i="17"/>
  <c r="H14" i="17"/>
  <c r="I14" i="17"/>
  <c r="J14" i="17"/>
  <c r="K14" i="17"/>
  <c r="L14" i="17"/>
  <c r="N14" i="17"/>
  <c r="O14" i="17"/>
  <c r="P14" i="17"/>
  <c r="Q14" i="17"/>
  <c r="R14" i="17"/>
  <c r="S14" i="17"/>
  <c r="T14" i="17"/>
  <c r="U14" i="17"/>
  <c r="H15" i="17"/>
  <c r="J15" i="17"/>
  <c r="K15" i="17"/>
  <c r="L15" i="17"/>
  <c r="M15" i="17"/>
  <c r="P15" i="17"/>
  <c r="S15" i="17"/>
  <c r="T15" i="17"/>
  <c r="U15" i="17"/>
  <c r="H16" i="17"/>
  <c r="I16" i="17"/>
  <c r="J16" i="17"/>
  <c r="K16" i="17"/>
  <c r="L16" i="17"/>
  <c r="M16" i="17"/>
  <c r="N16" i="17"/>
  <c r="O16" i="17"/>
  <c r="P16" i="17"/>
  <c r="Q16" i="17"/>
  <c r="R16" i="17"/>
  <c r="S16" i="17"/>
  <c r="T16" i="17"/>
  <c r="U16" i="17"/>
  <c r="H17" i="17"/>
  <c r="I17" i="17"/>
  <c r="J17" i="17"/>
  <c r="K17" i="17"/>
  <c r="L17" i="17"/>
  <c r="M17" i="17"/>
  <c r="N17" i="17"/>
  <c r="O17" i="17"/>
  <c r="P17" i="17"/>
  <c r="Q17" i="17"/>
  <c r="R17" i="17"/>
  <c r="S17" i="17"/>
  <c r="T17" i="17"/>
  <c r="U17" i="17"/>
  <c r="H18" i="17"/>
  <c r="I18" i="17"/>
  <c r="J18" i="17"/>
  <c r="K18" i="17"/>
  <c r="L18" i="17"/>
  <c r="M18" i="17"/>
  <c r="N18" i="17"/>
  <c r="O18" i="17"/>
  <c r="P18" i="17"/>
  <c r="Q18" i="17"/>
  <c r="R18" i="17"/>
  <c r="S18" i="17"/>
  <c r="T18" i="17"/>
  <c r="U18" i="17"/>
  <c r="B5" i="17"/>
  <c r="B6" i="17"/>
  <c r="B7" i="17"/>
  <c r="B8" i="17"/>
  <c r="B9" i="17"/>
  <c r="B10" i="17"/>
  <c r="B11" i="17"/>
  <c r="B12" i="17"/>
  <c r="B13" i="17"/>
  <c r="B14" i="17"/>
  <c r="B15" i="17"/>
  <c r="B16" i="17"/>
  <c r="B17" i="17"/>
  <c r="B18" i="17"/>
  <c r="D166" i="17" l="1"/>
  <c r="E166" i="17"/>
  <c r="D167" i="17"/>
  <c r="E167" i="17"/>
  <c r="D168" i="17"/>
  <c r="E168" i="17"/>
  <c r="D169" i="17"/>
  <c r="E169" i="17"/>
  <c r="D170" i="17"/>
  <c r="E170" i="17"/>
  <c r="D171" i="17"/>
  <c r="E171" i="17"/>
  <c r="D172" i="17"/>
  <c r="E172" i="17"/>
  <c r="D173" i="17"/>
  <c r="E173" i="17"/>
  <c r="D174" i="17"/>
  <c r="E174" i="17"/>
  <c r="D175" i="17"/>
  <c r="E175" i="17"/>
  <c r="D176" i="17"/>
  <c r="E176" i="17"/>
  <c r="D177" i="17"/>
  <c r="E177" i="17"/>
  <c r="D178" i="17"/>
  <c r="E178" i="17"/>
  <c r="D179" i="17"/>
  <c r="E179" i="17"/>
  <c r="D165" i="17"/>
  <c r="E165" i="17"/>
  <c r="C165" i="17"/>
  <c r="E184" i="17"/>
  <c r="D184" i="17"/>
  <c r="C184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U165" i="17"/>
  <c r="T165" i="17"/>
  <c r="S165" i="17"/>
  <c r="R165" i="17"/>
  <c r="Q165" i="17"/>
  <c r="P165" i="17"/>
  <c r="O165" i="17"/>
  <c r="N165" i="17"/>
  <c r="M165" i="17"/>
  <c r="L165" i="17"/>
  <c r="K165" i="17"/>
  <c r="J165" i="17"/>
  <c r="I165" i="17"/>
  <c r="H165" i="17"/>
  <c r="A165" i="17"/>
  <c r="A166" i="17"/>
  <c r="A167" i="17"/>
  <c r="A168" i="17"/>
  <c r="A169" i="17"/>
  <c r="A170" i="17"/>
  <c r="A171" i="17"/>
  <c r="A172" i="17"/>
  <c r="A173" i="17"/>
  <c r="A174" i="17"/>
  <c r="A175" i="17"/>
  <c r="A176" i="17"/>
  <c r="A177" i="17"/>
  <c r="A178" i="17"/>
  <c r="A179" i="17"/>
  <c r="B204" i="17"/>
  <c r="B205" i="17"/>
  <c r="B206" i="17"/>
  <c r="B207" i="17"/>
  <c r="B208" i="17"/>
  <c r="B209" i="17"/>
  <c r="B210" i="17"/>
  <c r="B211" i="17"/>
  <c r="B212" i="17"/>
  <c r="B213" i="17"/>
  <c r="B214" i="17"/>
  <c r="B215" i="17"/>
  <c r="B216" i="17"/>
  <c r="B217" i="17"/>
  <c r="B219" i="17"/>
  <c r="B223" i="17"/>
  <c r="B224" i="17"/>
  <c r="B225" i="17"/>
  <c r="B226" i="17"/>
  <c r="B227" i="17"/>
  <c r="B228" i="17"/>
  <c r="B229" i="17"/>
  <c r="B230" i="17"/>
  <c r="B231" i="17"/>
  <c r="B232" i="17"/>
  <c r="B233" i="17"/>
  <c r="B234" i="17"/>
  <c r="B235" i="17"/>
  <c r="B236" i="17"/>
  <c r="B238" i="17"/>
  <c r="B198" i="17"/>
  <c r="B197" i="17"/>
  <c r="B196" i="17"/>
  <c r="B195" i="17"/>
  <c r="B194" i="17"/>
  <c r="B193" i="17"/>
  <c r="B192" i="17"/>
  <c r="B191" i="17"/>
  <c r="B190" i="17"/>
  <c r="B189" i="17"/>
  <c r="B188" i="17"/>
  <c r="B187" i="17"/>
  <c r="B186" i="17"/>
  <c r="B185" i="17"/>
  <c r="B200" i="17"/>
  <c r="B166" i="17"/>
  <c r="B167" i="17"/>
  <c r="B168" i="17"/>
  <c r="B169" i="17"/>
  <c r="B170" i="17"/>
  <c r="B171" i="17"/>
  <c r="B172" i="17"/>
  <c r="B173" i="17"/>
  <c r="B174" i="17"/>
  <c r="B175" i="17"/>
  <c r="B176" i="17"/>
  <c r="B177" i="17"/>
  <c r="B178" i="17"/>
  <c r="B179" i="17"/>
  <c r="B181" i="17"/>
  <c r="B114" i="17"/>
  <c r="C114" i="17" s="1"/>
  <c r="D114" i="17"/>
  <c r="E114" i="17"/>
  <c r="E139" i="17"/>
  <c r="E140" i="17"/>
  <c r="E141" i="17"/>
  <c r="E142" i="17"/>
  <c r="E143" i="17"/>
  <c r="E144" i="17"/>
  <c r="E145" i="17"/>
  <c r="E146" i="17"/>
  <c r="E147" i="17"/>
  <c r="E148" i="17"/>
  <c r="E149" i="17"/>
  <c r="E150" i="17"/>
  <c r="E151" i="17"/>
  <c r="E152" i="17"/>
  <c r="J139" i="17"/>
  <c r="K139" i="17"/>
  <c r="M139" i="17"/>
  <c r="O139" i="17"/>
  <c r="P139" i="17"/>
  <c r="S139" i="17"/>
  <c r="T139" i="17"/>
  <c r="U139" i="17"/>
  <c r="I140" i="17"/>
  <c r="L140" i="17"/>
  <c r="Q140" i="17"/>
  <c r="S140" i="17"/>
  <c r="T140" i="17"/>
  <c r="U140" i="17"/>
  <c r="H141" i="17"/>
  <c r="K141" i="17"/>
  <c r="M141" i="17"/>
  <c r="O141" i="17"/>
  <c r="S141" i="17"/>
  <c r="T141" i="17"/>
  <c r="U141" i="17"/>
  <c r="H142" i="17"/>
  <c r="I142" i="17"/>
  <c r="N142" i="17"/>
  <c r="P142" i="17"/>
  <c r="R142" i="17"/>
  <c r="S142" i="17"/>
  <c r="T142" i="17"/>
  <c r="U142" i="17"/>
  <c r="J143" i="17"/>
  <c r="K143" i="17"/>
  <c r="M143" i="17"/>
  <c r="N143" i="17"/>
  <c r="O143" i="17"/>
  <c r="R143" i="17"/>
  <c r="S143" i="17"/>
  <c r="T143" i="17"/>
  <c r="U143" i="17"/>
  <c r="L144" i="17"/>
  <c r="M144" i="17"/>
  <c r="N144" i="17"/>
  <c r="O144" i="17"/>
  <c r="P144" i="17"/>
  <c r="Q144" i="17"/>
  <c r="R144" i="17"/>
  <c r="S144" i="17"/>
  <c r="T144" i="17"/>
  <c r="U144" i="17"/>
  <c r="H145" i="17"/>
  <c r="J145" i="17"/>
  <c r="L145" i="17"/>
  <c r="M145" i="17"/>
  <c r="O145" i="17"/>
  <c r="Q145" i="17"/>
  <c r="R145" i="17"/>
  <c r="S145" i="17"/>
  <c r="T145" i="17"/>
  <c r="U145" i="17"/>
  <c r="I146" i="17"/>
  <c r="K146" i="17"/>
  <c r="N146" i="17"/>
  <c r="P146" i="17"/>
  <c r="R146" i="17"/>
  <c r="T146" i="17"/>
  <c r="U146" i="17"/>
  <c r="H147" i="17"/>
  <c r="I147" i="17"/>
  <c r="J147" i="17"/>
  <c r="Q147" i="17"/>
  <c r="S147" i="17"/>
  <c r="T147" i="17"/>
  <c r="U147" i="17"/>
  <c r="I148" i="17"/>
  <c r="J148" i="17"/>
  <c r="L148" i="17"/>
  <c r="P148" i="17"/>
  <c r="Q148" i="17"/>
  <c r="S148" i="17"/>
  <c r="T148" i="17"/>
  <c r="U148" i="17"/>
  <c r="H149" i="17"/>
  <c r="I149" i="17"/>
  <c r="J149" i="17"/>
  <c r="K149" i="17"/>
  <c r="L149" i="17"/>
  <c r="M149" i="17"/>
  <c r="N149" i="17"/>
  <c r="O149" i="17"/>
  <c r="P149" i="17"/>
  <c r="Q149" i="17"/>
  <c r="R149" i="17"/>
  <c r="S149" i="17"/>
  <c r="T149" i="17"/>
  <c r="U149" i="17"/>
  <c r="H150" i="17"/>
  <c r="I150" i="17"/>
  <c r="J150" i="17"/>
  <c r="K150" i="17"/>
  <c r="L150" i="17"/>
  <c r="M150" i="17"/>
  <c r="N150" i="17"/>
  <c r="O150" i="17"/>
  <c r="P150" i="17"/>
  <c r="Q150" i="17"/>
  <c r="R150" i="17"/>
  <c r="S150" i="17"/>
  <c r="T150" i="17"/>
  <c r="U150" i="17"/>
  <c r="H151" i="17"/>
  <c r="I151" i="17"/>
  <c r="J151" i="17"/>
  <c r="K151" i="17"/>
  <c r="L151" i="17"/>
  <c r="M151" i="17"/>
  <c r="N151" i="17"/>
  <c r="O151" i="17"/>
  <c r="P151" i="17"/>
  <c r="Q151" i="17"/>
  <c r="R151" i="17"/>
  <c r="S151" i="17"/>
  <c r="T151" i="17"/>
  <c r="U151" i="17"/>
  <c r="H152" i="17"/>
  <c r="I152" i="17"/>
  <c r="J152" i="17"/>
  <c r="K152" i="17"/>
  <c r="L152" i="17"/>
  <c r="M152" i="17"/>
  <c r="N152" i="17"/>
  <c r="O152" i="17"/>
  <c r="P152" i="17"/>
  <c r="Q152" i="17"/>
  <c r="R152" i="17"/>
  <c r="S152" i="17"/>
  <c r="T152" i="17"/>
  <c r="U152" i="17"/>
  <c r="B139" i="17"/>
  <c r="C139" i="17" s="1"/>
  <c r="H139" i="17" s="1"/>
  <c r="B140" i="17"/>
  <c r="C140" i="17" s="1"/>
  <c r="O140" i="17" s="1"/>
  <c r="B141" i="17"/>
  <c r="C141" i="17" s="1"/>
  <c r="B142" i="17"/>
  <c r="C142" i="17" s="1"/>
  <c r="L142" i="17" s="1"/>
  <c r="B143" i="17"/>
  <c r="C143" i="17" s="1"/>
  <c r="L143" i="17" s="1"/>
  <c r="B144" i="17"/>
  <c r="C144" i="17" s="1"/>
  <c r="B145" i="17"/>
  <c r="C145" i="17" s="1"/>
  <c r="P145" i="17" s="1"/>
  <c r="B146" i="17"/>
  <c r="C146" i="17" s="1"/>
  <c r="B147" i="17"/>
  <c r="C147" i="17" s="1"/>
  <c r="B148" i="17"/>
  <c r="C148" i="17" s="1"/>
  <c r="N148" i="17" s="1"/>
  <c r="B149" i="17"/>
  <c r="C149" i="17" s="1"/>
  <c r="B150" i="17"/>
  <c r="C150" i="17" s="1"/>
  <c r="B151" i="17"/>
  <c r="C151" i="17" s="1"/>
  <c r="B152" i="17"/>
  <c r="C152" i="17" s="1"/>
  <c r="D139" i="17"/>
  <c r="D140" i="17"/>
  <c r="D141" i="17"/>
  <c r="D142" i="17"/>
  <c r="D143" i="17"/>
  <c r="D144" i="17"/>
  <c r="D145" i="17"/>
  <c r="D146" i="17"/>
  <c r="D147" i="17"/>
  <c r="D148" i="17"/>
  <c r="D149" i="17"/>
  <c r="D150" i="17"/>
  <c r="D151" i="17"/>
  <c r="D152" i="17"/>
  <c r="U138" i="17"/>
  <c r="T138" i="17"/>
  <c r="S138" i="17"/>
  <c r="N138" i="17"/>
  <c r="L138" i="17"/>
  <c r="H138" i="17"/>
  <c r="E138" i="17"/>
  <c r="D138" i="17"/>
  <c r="B154" i="17"/>
  <c r="I120" i="17"/>
  <c r="M120" i="17"/>
  <c r="R120" i="17"/>
  <c r="S120" i="17"/>
  <c r="T120" i="17"/>
  <c r="U120" i="17"/>
  <c r="J121" i="17"/>
  <c r="M121" i="17"/>
  <c r="N121" i="17"/>
  <c r="O121" i="17"/>
  <c r="S121" i="17"/>
  <c r="T121" i="17"/>
  <c r="U121" i="17"/>
  <c r="J122" i="17"/>
  <c r="O122" i="17"/>
  <c r="S122" i="17"/>
  <c r="T122" i="17"/>
  <c r="U122" i="17"/>
  <c r="J123" i="17"/>
  <c r="K123" i="17"/>
  <c r="N123" i="17"/>
  <c r="O123" i="17"/>
  <c r="Q123" i="17"/>
  <c r="S123" i="17"/>
  <c r="T123" i="17"/>
  <c r="U123" i="17"/>
  <c r="H124" i="17"/>
  <c r="I124" i="17"/>
  <c r="J124" i="17"/>
  <c r="K124" i="17"/>
  <c r="L124" i="17"/>
  <c r="M124" i="17"/>
  <c r="N124" i="17"/>
  <c r="O124" i="17"/>
  <c r="P124" i="17"/>
  <c r="Q124" i="17"/>
  <c r="R124" i="17"/>
  <c r="S124" i="17"/>
  <c r="T124" i="17"/>
  <c r="U124" i="17"/>
  <c r="H125" i="17"/>
  <c r="I125" i="17"/>
  <c r="K125" i="17"/>
  <c r="L125" i="17"/>
  <c r="M125" i="17"/>
  <c r="N125" i="17"/>
  <c r="O125" i="17"/>
  <c r="P125" i="17"/>
  <c r="Q125" i="17"/>
  <c r="R125" i="17"/>
  <c r="S125" i="17"/>
  <c r="T125" i="17"/>
  <c r="U125" i="17"/>
  <c r="K126" i="17"/>
  <c r="N126" i="17"/>
  <c r="R126" i="17"/>
  <c r="T126" i="17"/>
  <c r="U126" i="17"/>
  <c r="H127" i="17"/>
  <c r="J127" i="17"/>
  <c r="K127" i="17"/>
  <c r="L127" i="17"/>
  <c r="N127" i="17"/>
  <c r="O127" i="17"/>
  <c r="P127" i="17"/>
  <c r="Q127" i="17"/>
  <c r="R127" i="17"/>
  <c r="S127" i="17"/>
  <c r="T127" i="17"/>
  <c r="U127" i="17"/>
  <c r="H128" i="17"/>
  <c r="I128" i="17"/>
  <c r="K128" i="17"/>
  <c r="L128" i="17"/>
  <c r="N128" i="17"/>
  <c r="O128" i="17"/>
  <c r="P128" i="17"/>
  <c r="S128" i="17"/>
  <c r="T128" i="17"/>
  <c r="U128" i="17"/>
  <c r="H129" i="17"/>
  <c r="I129" i="17"/>
  <c r="J129" i="17"/>
  <c r="L129" i="17"/>
  <c r="P129" i="17"/>
  <c r="Q129" i="17"/>
  <c r="S129" i="17"/>
  <c r="T129" i="17"/>
  <c r="U129" i="17"/>
  <c r="H130" i="17"/>
  <c r="M130" i="17"/>
  <c r="P130" i="17"/>
  <c r="S130" i="17"/>
  <c r="T130" i="17"/>
  <c r="U130" i="17"/>
  <c r="H131" i="17"/>
  <c r="I131" i="17"/>
  <c r="J131" i="17"/>
  <c r="K131" i="17"/>
  <c r="L131" i="17"/>
  <c r="M131" i="17"/>
  <c r="N131" i="17"/>
  <c r="O131" i="17"/>
  <c r="P131" i="17"/>
  <c r="Q131" i="17"/>
  <c r="R131" i="17"/>
  <c r="S131" i="17"/>
  <c r="T131" i="17"/>
  <c r="U131" i="17"/>
  <c r="H132" i="17"/>
  <c r="I132" i="17"/>
  <c r="J132" i="17"/>
  <c r="K132" i="17"/>
  <c r="L132" i="17"/>
  <c r="M132" i="17"/>
  <c r="N132" i="17"/>
  <c r="O132" i="17"/>
  <c r="P132" i="17"/>
  <c r="Q132" i="17"/>
  <c r="R132" i="17"/>
  <c r="S132" i="17"/>
  <c r="T132" i="17"/>
  <c r="U132" i="17"/>
  <c r="H133" i="17"/>
  <c r="I133" i="17"/>
  <c r="J133" i="17"/>
  <c r="K133" i="17"/>
  <c r="L133" i="17"/>
  <c r="M133" i="17"/>
  <c r="N133" i="17"/>
  <c r="O133" i="17"/>
  <c r="P133" i="17"/>
  <c r="Q133" i="17"/>
  <c r="R133" i="17"/>
  <c r="S133" i="17"/>
  <c r="T133" i="17"/>
  <c r="U133" i="17"/>
  <c r="D120" i="17"/>
  <c r="E120" i="17"/>
  <c r="D121" i="17"/>
  <c r="E121" i="17"/>
  <c r="P121" i="17" s="1"/>
  <c r="D122" i="17"/>
  <c r="E122" i="17"/>
  <c r="D123" i="17"/>
  <c r="E123" i="17"/>
  <c r="D124" i="17"/>
  <c r="E124" i="17"/>
  <c r="D125" i="17"/>
  <c r="E125" i="17"/>
  <c r="D126" i="17"/>
  <c r="E126" i="17"/>
  <c r="S126" i="17" s="1"/>
  <c r="D127" i="17"/>
  <c r="M127" i="17" s="1"/>
  <c r="E127" i="17"/>
  <c r="D128" i="17"/>
  <c r="J128" i="17" s="1"/>
  <c r="E128" i="17"/>
  <c r="Q128" i="17" s="1"/>
  <c r="D129" i="17"/>
  <c r="K129" i="17" s="1"/>
  <c r="E129" i="17"/>
  <c r="R129" i="17" s="1"/>
  <c r="D130" i="17"/>
  <c r="E130" i="17"/>
  <c r="D131" i="17"/>
  <c r="E131" i="17"/>
  <c r="D132" i="17"/>
  <c r="E132" i="17"/>
  <c r="D133" i="17"/>
  <c r="E133" i="17"/>
  <c r="B120" i="17"/>
  <c r="C120" i="17" s="1"/>
  <c r="B121" i="17"/>
  <c r="C121" i="17" s="1"/>
  <c r="B122" i="17"/>
  <c r="C122" i="17" s="1"/>
  <c r="B123" i="17"/>
  <c r="C123" i="17" s="1"/>
  <c r="P123" i="17" s="1"/>
  <c r="B124" i="17"/>
  <c r="C124" i="17" s="1"/>
  <c r="B125" i="17"/>
  <c r="C125" i="17" s="1"/>
  <c r="B126" i="17"/>
  <c r="C126" i="17" s="1"/>
  <c r="B127" i="17"/>
  <c r="C127" i="17" s="1"/>
  <c r="B128" i="17"/>
  <c r="C128" i="17" s="1"/>
  <c r="B129" i="17"/>
  <c r="C129" i="17" s="1"/>
  <c r="M129" i="17" s="1"/>
  <c r="B130" i="17"/>
  <c r="C130" i="17" s="1"/>
  <c r="K130" i="17" s="1"/>
  <c r="B131" i="17"/>
  <c r="C131" i="17" s="1"/>
  <c r="B132" i="17"/>
  <c r="C132" i="17" s="1"/>
  <c r="B133" i="17"/>
  <c r="C133" i="17" s="1"/>
  <c r="B135" i="17"/>
  <c r="U119" i="17"/>
  <c r="T119" i="17"/>
  <c r="S119" i="17"/>
  <c r="R119" i="17"/>
  <c r="Q119" i="17"/>
  <c r="M119" i="17"/>
  <c r="L119" i="17"/>
  <c r="I119" i="17"/>
  <c r="E119" i="17"/>
  <c r="D119" i="17"/>
  <c r="I101" i="17"/>
  <c r="O101" i="17"/>
  <c r="R101" i="17"/>
  <c r="S101" i="17"/>
  <c r="T101" i="17"/>
  <c r="U101" i="17"/>
  <c r="I102" i="17"/>
  <c r="K102" i="17"/>
  <c r="M102" i="17"/>
  <c r="O102" i="17"/>
  <c r="Q102" i="17"/>
  <c r="S102" i="17"/>
  <c r="T102" i="17"/>
  <c r="U102" i="17"/>
  <c r="I103" i="17"/>
  <c r="J103" i="17"/>
  <c r="K103" i="17"/>
  <c r="L103" i="17"/>
  <c r="N103" i="17"/>
  <c r="O103" i="17"/>
  <c r="P103" i="17"/>
  <c r="Q103" i="17"/>
  <c r="R103" i="17"/>
  <c r="S103" i="17"/>
  <c r="T103" i="17"/>
  <c r="U103" i="17"/>
  <c r="H104" i="17"/>
  <c r="L104" i="17"/>
  <c r="P104" i="17"/>
  <c r="Q104" i="17"/>
  <c r="S104" i="17"/>
  <c r="T104" i="17"/>
  <c r="U104" i="17"/>
  <c r="H105" i="17"/>
  <c r="I105" i="17"/>
  <c r="J105" i="17"/>
  <c r="K105" i="17"/>
  <c r="M105" i="17"/>
  <c r="N105" i="17"/>
  <c r="O105" i="17"/>
  <c r="P105" i="17"/>
  <c r="Q105" i="17"/>
  <c r="R105" i="17"/>
  <c r="S105" i="17"/>
  <c r="T105" i="17"/>
  <c r="U105" i="17"/>
  <c r="H106" i="17"/>
  <c r="I106" i="17"/>
  <c r="J106" i="17"/>
  <c r="K106" i="17"/>
  <c r="L106" i="17"/>
  <c r="M106" i="17"/>
  <c r="N106" i="17"/>
  <c r="P106" i="17"/>
  <c r="Q106" i="17"/>
  <c r="R106" i="17"/>
  <c r="S106" i="17"/>
  <c r="T106" i="17"/>
  <c r="U106" i="17"/>
  <c r="J107" i="17"/>
  <c r="N107" i="17"/>
  <c r="O107" i="17"/>
  <c r="P107" i="17"/>
  <c r="Q107" i="17"/>
  <c r="R107" i="17"/>
  <c r="S107" i="17"/>
  <c r="T107" i="17"/>
  <c r="U107" i="17"/>
  <c r="H108" i="17"/>
  <c r="I108" i="17"/>
  <c r="L108" i="17"/>
  <c r="Q108" i="17"/>
  <c r="S108" i="17"/>
  <c r="T108" i="17"/>
  <c r="U108" i="17"/>
  <c r="M109" i="17"/>
  <c r="Q109" i="17"/>
  <c r="R109" i="17"/>
  <c r="S109" i="17"/>
  <c r="T109" i="17"/>
  <c r="U109" i="17"/>
  <c r="H110" i="17"/>
  <c r="J110" i="17"/>
  <c r="K110" i="17"/>
  <c r="N110" i="17"/>
  <c r="O110" i="17"/>
  <c r="S110" i="17"/>
  <c r="T110" i="17"/>
  <c r="U110" i="17"/>
  <c r="H111" i="17"/>
  <c r="J111" i="17"/>
  <c r="K111" i="17"/>
  <c r="L111" i="17"/>
  <c r="M111" i="17"/>
  <c r="O111" i="17"/>
  <c r="T111" i="17"/>
  <c r="U111" i="17"/>
  <c r="H112" i="17"/>
  <c r="K112" i="17"/>
  <c r="L112" i="17"/>
  <c r="M112" i="17"/>
  <c r="N112" i="17"/>
  <c r="O112" i="17"/>
  <c r="P112" i="17"/>
  <c r="S112" i="17"/>
  <c r="T112" i="17"/>
  <c r="U112" i="17"/>
  <c r="H113" i="17"/>
  <c r="I113" i="17"/>
  <c r="J113" i="17"/>
  <c r="K113" i="17"/>
  <c r="L113" i="17"/>
  <c r="M113" i="17"/>
  <c r="N113" i="17"/>
  <c r="P113" i="17"/>
  <c r="R113" i="17"/>
  <c r="S113" i="17"/>
  <c r="T113" i="17"/>
  <c r="U113" i="17"/>
  <c r="H114" i="17"/>
  <c r="I114" i="17"/>
  <c r="J114" i="17"/>
  <c r="K114" i="17"/>
  <c r="L114" i="17"/>
  <c r="M114" i="17"/>
  <c r="N114" i="17"/>
  <c r="O114" i="17"/>
  <c r="P114" i="17"/>
  <c r="Q114" i="17"/>
  <c r="R114" i="17"/>
  <c r="S114" i="17"/>
  <c r="T114" i="17"/>
  <c r="U114" i="17"/>
  <c r="D101" i="17"/>
  <c r="E101" i="17"/>
  <c r="D102" i="17"/>
  <c r="E102" i="17"/>
  <c r="D103" i="17"/>
  <c r="E103" i="17"/>
  <c r="D104" i="17"/>
  <c r="E104" i="17"/>
  <c r="O104" i="17" s="1"/>
  <c r="D105" i="17"/>
  <c r="E105" i="17"/>
  <c r="D106" i="17"/>
  <c r="E106" i="17"/>
  <c r="D107" i="17"/>
  <c r="E107" i="17"/>
  <c r="D108" i="17"/>
  <c r="E108" i="17"/>
  <c r="P108" i="17" s="1"/>
  <c r="D109" i="17"/>
  <c r="E109" i="17"/>
  <c r="D110" i="17"/>
  <c r="L110" i="17" s="1"/>
  <c r="E110" i="17"/>
  <c r="R110" i="17" s="1"/>
  <c r="D111" i="17"/>
  <c r="E111" i="17"/>
  <c r="Q111" i="17" s="1"/>
  <c r="D112" i="17"/>
  <c r="E112" i="17"/>
  <c r="D113" i="17"/>
  <c r="E113" i="17"/>
  <c r="B101" i="17"/>
  <c r="C101" i="17" s="1"/>
  <c r="H101" i="17" s="1"/>
  <c r="B102" i="17"/>
  <c r="C102" i="17" s="1"/>
  <c r="H102" i="17" s="1"/>
  <c r="B103" i="17"/>
  <c r="C103" i="17" s="1"/>
  <c r="H103" i="17" s="1"/>
  <c r="B104" i="17"/>
  <c r="C104" i="17" s="1"/>
  <c r="B105" i="17"/>
  <c r="C105" i="17" s="1"/>
  <c r="L105" i="17" s="1"/>
  <c r="B106" i="17"/>
  <c r="C106" i="17" s="1"/>
  <c r="O106" i="17" s="1"/>
  <c r="B107" i="17"/>
  <c r="C107" i="17" s="1"/>
  <c r="H107" i="17" s="1"/>
  <c r="B108" i="17"/>
  <c r="C108" i="17" s="1"/>
  <c r="B109" i="17"/>
  <c r="C109" i="17" s="1"/>
  <c r="H109" i="17" s="1"/>
  <c r="B110" i="17"/>
  <c r="C110" i="17" s="1"/>
  <c r="B111" i="17"/>
  <c r="C111" i="17" s="1"/>
  <c r="N111" i="17" s="1"/>
  <c r="B112" i="17"/>
  <c r="C112" i="17" s="1"/>
  <c r="J112" i="17" s="1"/>
  <c r="B113" i="17"/>
  <c r="C113" i="17" s="1"/>
  <c r="O113" i="17" s="1"/>
  <c r="E100" i="17"/>
  <c r="D100" i="17"/>
  <c r="U100" i="17"/>
  <c r="T100" i="17"/>
  <c r="S100" i="17"/>
  <c r="R100" i="17"/>
  <c r="P100" i="17"/>
  <c r="N100" i="17"/>
  <c r="M100" i="17"/>
  <c r="L100" i="17"/>
  <c r="J100" i="17"/>
  <c r="I100" i="17"/>
  <c r="B116" i="17"/>
  <c r="B93" i="17"/>
  <c r="C93" i="17" s="1"/>
  <c r="R93" i="17" s="1"/>
  <c r="B94" i="17"/>
  <c r="C94" i="17" s="1"/>
  <c r="B95" i="17"/>
  <c r="C95" i="17" s="1"/>
  <c r="D82" i="17"/>
  <c r="E82" i="17"/>
  <c r="D83" i="17"/>
  <c r="E83" i="17"/>
  <c r="D84" i="17"/>
  <c r="E84" i="17"/>
  <c r="D85" i="17"/>
  <c r="E85" i="17"/>
  <c r="D86" i="17"/>
  <c r="E86" i="17"/>
  <c r="D87" i="17"/>
  <c r="E87" i="17"/>
  <c r="Q87" i="17" s="1"/>
  <c r="D88" i="17"/>
  <c r="E88" i="17"/>
  <c r="D89" i="17"/>
  <c r="E89" i="17"/>
  <c r="D90" i="17"/>
  <c r="E90" i="17"/>
  <c r="D91" i="17"/>
  <c r="E91" i="17"/>
  <c r="D92" i="17"/>
  <c r="E92" i="17"/>
  <c r="P92" i="17" s="1"/>
  <c r="E93" i="17"/>
  <c r="E94" i="17"/>
  <c r="E95" i="17"/>
  <c r="I82" i="17"/>
  <c r="J82" i="17"/>
  <c r="M82" i="17"/>
  <c r="R82" i="17"/>
  <c r="S82" i="17"/>
  <c r="T82" i="17"/>
  <c r="U82" i="17"/>
  <c r="S83" i="17"/>
  <c r="T83" i="17"/>
  <c r="U83" i="17"/>
  <c r="H84" i="17"/>
  <c r="L84" i="17"/>
  <c r="P84" i="17"/>
  <c r="Q84" i="17"/>
  <c r="R84" i="17"/>
  <c r="S84" i="17"/>
  <c r="T84" i="17"/>
  <c r="U84" i="17"/>
  <c r="I85" i="17"/>
  <c r="J85" i="17"/>
  <c r="L85" i="17"/>
  <c r="M85" i="17"/>
  <c r="N85" i="17"/>
  <c r="O85" i="17"/>
  <c r="Q85" i="17"/>
  <c r="S85" i="17"/>
  <c r="T85" i="17"/>
  <c r="U85" i="17"/>
  <c r="H86" i="17"/>
  <c r="J86" i="17"/>
  <c r="K86" i="17"/>
  <c r="L86" i="17"/>
  <c r="M86" i="17"/>
  <c r="N86" i="17"/>
  <c r="O86" i="17"/>
  <c r="P86" i="17"/>
  <c r="Q86" i="17"/>
  <c r="R86" i="17"/>
  <c r="S86" i="17"/>
  <c r="T86" i="17"/>
  <c r="U86" i="17"/>
  <c r="J87" i="17"/>
  <c r="O87" i="17"/>
  <c r="P87" i="17"/>
  <c r="R87" i="17"/>
  <c r="S87" i="17"/>
  <c r="T87" i="17"/>
  <c r="U87" i="17"/>
  <c r="H88" i="17"/>
  <c r="I88" i="17"/>
  <c r="K88" i="17"/>
  <c r="L88" i="17"/>
  <c r="M88" i="17"/>
  <c r="O88" i="17"/>
  <c r="P88" i="17"/>
  <c r="Q88" i="17"/>
  <c r="S88" i="17"/>
  <c r="T88" i="17"/>
  <c r="U88" i="17"/>
  <c r="K89" i="17"/>
  <c r="L89" i="17"/>
  <c r="N89" i="17"/>
  <c r="O89" i="17"/>
  <c r="P89" i="17"/>
  <c r="Q89" i="17"/>
  <c r="R89" i="17"/>
  <c r="S89" i="17"/>
  <c r="T89" i="17"/>
  <c r="U89" i="17"/>
  <c r="H90" i="17"/>
  <c r="I90" i="17"/>
  <c r="J90" i="17"/>
  <c r="K90" i="17"/>
  <c r="L90" i="17"/>
  <c r="M90" i="17"/>
  <c r="N90" i="17"/>
  <c r="O90" i="17"/>
  <c r="P90" i="17"/>
  <c r="Q90" i="17"/>
  <c r="R90" i="17"/>
  <c r="S90" i="17"/>
  <c r="T90" i="17"/>
  <c r="U90" i="17"/>
  <c r="K91" i="17"/>
  <c r="M91" i="17"/>
  <c r="N91" i="17"/>
  <c r="O91" i="17"/>
  <c r="P91" i="17"/>
  <c r="Q91" i="17"/>
  <c r="S91" i="17"/>
  <c r="T91" i="17"/>
  <c r="U91" i="17"/>
  <c r="H92" i="17"/>
  <c r="I92" i="17"/>
  <c r="K92" i="17"/>
  <c r="N92" i="17"/>
  <c r="O92" i="17"/>
  <c r="R92" i="17"/>
  <c r="S92" i="17"/>
  <c r="T92" i="17"/>
  <c r="U92" i="17"/>
  <c r="H93" i="17"/>
  <c r="I93" i="17"/>
  <c r="J93" i="17"/>
  <c r="K93" i="17"/>
  <c r="L93" i="17"/>
  <c r="M93" i="17"/>
  <c r="N93" i="17"/>
  <c r="O93" i="17"/>
  <c r="P93" i="17"/>
  <c r="Q93" i="17"/>
  <c r="S93" i="17"/>
  <c r="T93" i="17"/>
  <c r="U93" i="17"/>
  <c r="H94" i="17"/>
  <c r="I94" i="17"/>
  <c r="J94" i="17"/>
  <c r="K94" i="17"/>
  <c r="L94" i="17"/>
  <c r="M94" i="17"/>
  <c r="N94" i="17"/>
  <c r="O94" i="17"/>
  <c r="P94" i="17"/>
  <c r="Q94" i="17"/>
  <c r="R94" i="17"/>
  <c r="S94" i="17"/>
  <c r="T94" i="17"/>
  <c r="U94" i="17"/>
  <c r="H95" i="17"/>
  <c r="I95" i="17"/>
  <c r="J95" i="17"/>
  <c r="K95" i="17"/>
  <c r="L95" i="17"/>
  <c r="M95" i="17"/>
  <c r="N95" i="17"/>
  <c r="O95" i="17"/>
  <c r="P95" i="17"/>
  <c r="Q95" i="17"/>
  <c r="R95" i="17"/>
  <c r="S95" i="17"/>
  <c r="T95" i="17"/>
  <c r="U95" i="17"/>
  <c r="U81" i="17"/>
  <c r="T81" i="17"/>
  <c r="S81" i="17"/>
  <c r="J81" i="17"/>
  <c r="I81" i="17"/>
  <c r="H81" i="17"/>
  <c r="J65" i="17"/>
  <c r="J66" i="17"/>
  <c r="J68" i="17"/>
  <c r="J69" i="17"/>
  <c r="J70" i="17"/>
  <c r="J72" i="17"/>
  <c r="J73" i="17"/>
  <c r="J75" i="17"/>
  <c r="H75" i="17"/>
  <c r="I75" i="17"/>
  <c r="K75" i="17"/>
  <c r="L75" i="17"/>
  <c r="M75" i="17"/>
  <c r="N75" i="17"/>
  <c r="O75" i="17"/>
  <c r="P75" i="17"/>
  <c r="Q75" i="17"/>
  <c r="R75" i="17"/>
  <c r="S75" i="17"/>
  <c r="T75" i="17"/>
  <c r="U75" i="17"/>
  <c r="H62" i="17"/>
  <c r="M62" i="17"/>
  <c r="N62" i="17"/>
  <c r="O62" i="17"/>
  <c r="S62" i="17"/>
  <c r="T62" i="17"/>
  <c r="U62" i="17"/>
  <c r="L63" i="17"/>
  <c r="M63" i="17"/>
  <c r="N63" i="17"/>
  <c r="Q63" i="17"/>
  <c r="R63" i="17"/>
  <c r="S63" i="17"/>
  <c r="T63" i="17"/>
  <c r="U63" i="17"/>
  <c r="H64" i="17"/>
  <c r="I64" i="17"/>
  <c r="N64" i="17"/>
  <c r="O64" i="17"/>
  <c r="S64" i="17"/>
  <c r="T64" i="17"/>
  <c r="U64" i="17"/>
  <c r="H65" i="17"/>
  <c r="I65" i="17"/>
  <c r="K65" i="17"/>
  <c r="L65" i="17"/>
  <c r="M65" i="17"/>
  <c r="O65" i="17"/>
  <c r="P65" i="17"/>
  <c r="S65" i="17"/>
  <c r="T65" i="17"/>
  <c r="U65" i="17"/>
  <c r="H66" i="17"/>
  <c r="K66" i="17"/>
  <c r="L66" i="17"/>
  <c r="Q66" i="17"/>
  <c r="R66" i="17"/>
  <c r="S66" i="17"/>
  <c r="T66" i="17"/>
  <c r="U66" i="17"/>
  <c r="K67" i="17"/>
  <c r="L67" i="17"/>
  <c r="M67" i="17"/>
  <c r="N67" i="17"/>
  <c r="S67" i="17"/>
  <c r="T67" i="17"/>
  <c r="U67" i="17"/>
  <c r="H68" i="17"/>
  <c r="I68" i="17"/>
  <c r="K68" i="17"/>
  <c r="P68" i="17"/>
  <c r="Q68" i="17"/>
  <c r="R68" i="17"/>
  <c r="S68" i="17"/>
  <c r="T68" i="17"/>
  <c r="U68" i="17"/>
  <c r="H69" i="17"/>
  <c r="I69" i="17"/>
  <c r="M69" i="17"/>
  <c r="O69" i="17"/>
  <c r="P69" i="17"/>
  <c r="Q69" i="17"/>
  <c r="R69" i="17"/>
  <c r="S69" i="17"/>
  <c r="T69" i="17"/>
  <c r="U69" i="17"/>
  <c r="I70" i="17"/>
  <c r="L70" i="17"/>
  <c r="M70" i="17"/>
  <c r="N70" i="17"/>
  <c r="O70" i="17"/>
  <c r="R70" i="17"/>
  <c r="S70" i="17"/>
  <c r="T70" i="17"/>
  <c r="U70" i="17"/>
  <c r="H71" i="17"/>
  <c r="I71" i="17"/>
  <c r="N71" i="17"/>
  <c r="O71" i="17"/>
  <c r="S71" i="17"/>
  <c r="T71" i="17"/>
  <c r="U71" i="17"/>
  <c r="H72" i="17"/>
  <c r="I72" i="17"/>
  <c r="K72" i="17"/>
  <c r="O72" i="17"/>
  <c r="Q72" i="17"/>
  <c r="R72" i="17"/>
  <c r="S72" i="17"/>
  <c r="T72" i="17"/>
  <c r="U72" i="17"/>
  <c r="K73" i="17"/>
  <c r="L73" i="17"/>
  <c r="N73" i="17"/>
  <c r="P73" i="17"/>
  <c r="Q73" i="17"/>
  <c r="R73" i="17"/>
  <c r="S73" i="17"/>
  <c r="T73" i="17"/>
  <c r="U73" i="17"/>
  <c r="K74" i="17"/>
  <c r="L74" i="17"/>
  <c r="M74" i="17"/>
  <c r="S74" i="17"/>
  <c r="T74" i="17"/>
  <c r="U74" i="17"/>
  <c r="P61" i="17"/>
  <c r="Q61" i="17"/>
  <c r="R61" i="17"/>
  <c r="S61" i="17"/>
  <c r="T61" i="17"/>
  <c r="U61" i="17"/>
  <c r="I61" i="17"/>
  <c r="K61" i="17"/>
  <c r="L61" i="17"/>
  <c r="M61" i="17"/>
  <c r="N61" i="17"/>
  <c r="D62" i="17"/>
  <c r="E62" i="17"/>
  <c r="D63" i="17"/>
  <c r="E63" i="17"/>
  <c r="O63" i="17" s="1"/>
  <c r="D64" i="17"/>
  <c r="E64" i="17"/>
  <c r="D65" i="17"/>
  <c r="E65" i="17"/>
  <c r="Q65" i="17" s="1"/>
  <c r="D66" i="17"/>
  <c r="E66" i="17"/>
  <c r="D67" i="17"/>
  <c r="E67" i="17"/>
  <c r="D68" i="17"/>
  <c r="E68" i="17"/>
  <c r="D69" i="17"/>
  <c r="E69" i="17"/>
  <c r="D70" i="17"/>
  <c r="E70" i="17"/>
  <c r="D71" i="17"/>
  <c r="E71" i="17"/>
  <c r="P71" i="17" s="1"/>
  <c r="D72" i="17"/>
  <c r="E72" i="17"/>
  <c r="D73" i="17"/>
  <c r="E73" i="17"/>
  <c r="D74" i="17"/>
  <c r="E74" i="17"/>
  <c r="D75" i="17"/>
  <c r="E75" i="17"/>
  <c r="E81" i="17"/>
  <c r="D81" i="17"/>
  <c r="E61" i="17"/>
  <c r="D61" i="17"/>
  <c r="B82" i="17"/>
  <c r="C82" i="17" s="1"/>
  <c r="P82" i="17" s="1"/>
  <c r="B83" i="17"/>
  <c r="C83" i="17" s="1"/>
  <c r="K83" i="17" s="1"/>
  <c r="B84" i="17"/>
  <c r="C84" i="17" s="1"/>
  <c r="I84" i="17" s="1"/>
  <c r="B85" i="17"/>
  <c r="C85" i="17" s="1"/>
  <c r="H85" i="17" s="1"/>
  <c r="B86" i="17"/>
  <c r="C86" i="17" s="1"/>
  <c r="B87" i="17"/>
  <c r="C87" i="17" s="1"/>
  <c r="H87" i="17" s="1"/>
  <c r="B88" i="17"/>
  <c r="C88" i="17" s="1"/>
  <c r="B89" i="17"/>
  <c r="C89" i="17" s="1"/>
  <c r="M89" i="17" s="1"/>
  <c r="B90" i="17"/>
  <c r="C90" i="17" s="1"/>
  <c r="B91" i="17"/>
  <c r="C91" i="17" s="1"/>
  <c r="H91" i="17" s="1"/>
  <c r="B92" i="17"/>
  <c r="C92" i="17" s="1"/>
  <c r="B97" i="17"/>
  <c r="B74" i="17"/>
  <c r="C74" i="17" s="1"/>
  <c r="B75" i="17"/>
  <c r="C75" i="17" s="1"/>
  <c r="B77" i="17"/>
  <c r="U222" i="17"/>
  <c r="T222" i="17"/>
  <c r="S222" i="17"/>
  <c r="R222" i="17"/>
  <c r="Q222" i="17"/>
  <c r="P222" i="17"/>
  <c r="O222" i="17"/>
  <c r="N222" i="17"/>
  <c r="M222" i="17"/>
  <c r="L222" i="17"/>
  <c r="K222" i="17"/>
  <c r="J222" i="17"/>
  <c r="I222" i="17"/>
  <c r="H222" i="17"/>
  <c r="H238" i="17" s="1"/>
  <c r="U203" i="17"/>
  <c r="U218" i="17" s="1"/>
  <c r="U219" i="17" s="1"/>
  <c r="T203" i="17"/>
  <c r="T218" i="17" s="1"/>
  <c r="T219" i="17" s="1"/>
  <c r="S203" i="17"/>
  <c r="S218" i="17" s="1"/>
  <c r="S219" i="17" s="1"/>
  <c r="R203" i="17"/>
  <c r="R218" i="17" s="1"/>
  <c r="R219" i="17" s="1"/>
  <c r="Q203" i="17"/>
  <c r="Q218" i="17" s="1"/>
  <c r="Q219" i="17" s="1"/>
  <c r="P203" i="17"/>
  <c r="P218" i="17" s="1"/>
  <c r="P219" i="17" s="1"/>
  <c r="O203" i="17"/>
  <c r="O218" i="17" s="1"/>
  <c r="O219" i="17" s="1"/>
  <c r="N203" i="17"/>
  <c r="N218" i="17" s="1"/>
  <c r="N219" i="17" s="1"/>
  <c r="M203" i="17"/>
  <c r="M218" i="17" s="1"/>
  <c r="M219" i="17" s="1"/>
  <c r="L203" i="17"/>
  <c r="L218" i="17" s="1"/>
  <c r="L219" i="17" s="1"/>
  <c r="K203" i="17"/>
  <c r="K218" i="17" s="1"/>
  <c r="K219" i="17" s="1"/>
  <c r="J203" i="17"/>
  <c r="J218" i="17" s="1"/>
  <c r="J219" i="17" s="1"/>
  <c r="I203" i="17"/>
  <c r="I218" i="17" s="1"/>
  <c r="H203" i="17"/>
  <c r="H218" i="17" s="1"/>
  <c r="U184" i="17"/>
  <c r="T184" i="17"/>
  <c r="S184" i="17"/>
  <c r="R184" i="17"/>
  <c r="Q184" i="17"/>
  <c r="P184" i="17"/>
  <c r="O184" i="17"/>
  <c r="N184" i="17"/>
  <c r="M184" i="17"/>
  <c r="L184" i="17"/>
  <c r="K184" i="17"/>
  <c r="J184" i="17"/>
  <c r="I184" i="17"/>
  <c r="H184" i="17"/>
  <c r="H43" i="17"/>
  <c r="I43" i="17"/>
  <c r="J43" i="17"/>
  <c r="Q43" i="17"/>
  <c r="R43" i="17"/>
  <c r="S43" i="17"/>
  <c r="T43" i="17"/>
  <c r="U43" i="17"/>
  <c r="H44" i="17"/>
  <c r="I44" i="17"/>
  <c r="J44" i="17"/>
  <c r="L44" i="17"/>
  <c r="M44" i="17"/>
  <c r="N44" i="17"/>
  <c r="O44" i="17"/>
  <c r="P44" i="17"/>
  <c r="Q44" i="17"/>
  <c r="R44" i="17"/>
  <c r="S44" i="17"/>
  <c r="T44" i="17"/>
  <c r="U44" i="17"/>
  <c r="J45" i="17"/>
  <c r="M45" i="17"/>
  <c r="P45" i="17"/>
  <c r="Q45" i="17"/>
  <c r="S45" i="17"/>
  <c r="T45" i="17"/>
  <c r="U45" i="17"/>
  <c r="H46" i="17"/>
  <c r="I46" i="17"/>
  <c r="J46" i="17"/>
  <c r="K46" i="17"/>
  <c r="N46" i="17"/>
  <c r="S46" i="17"/>
  <c r="T46" i="17"/>
  <c r="U46" i="17"/>
  <c r="I47" i="17"/>
  <c r="N47" i="17"/>
  <c r="O47" i="17"/>
  <c r="P47" i="17"/>
  <c r="S47" i="17"/>
  <c r="T47" i="17"/>
  <c r="U47" i="17"/>
  <c r="H48" i="17"/>
  <c r="I48" i="17"/>
  <c r="J48" i="17"/>
  <c r="L48" i="17"/>
  <c r="O48" i="17"/>
  <c r="P48" i="17"/>
  <c r="R48" i="17"/>
  <c r="S48" i="17"/>
  <c r="T48" i="17"/>
  <c r="U48" i="17"/>
  <c r="K49" i="17"/>
  <c r="L49" i="17"/>
  <c r="M49" i="17"/>
  <c r="N49" i="17"/>
  <c r="O49" i="17"/>
  <c r="P49" i="17"/>
  <c r="Q49" i="17"/>
  <c r="R49" i="17"/>
  <c r="S49" i="17"/>
  <c r="T49" i="17"/>
  <c r="U49" i="17"/>
  <c r="H50" i="17"/>
  <c r="K50" i="17"/>
  <c r="L50" i="17"/>
  <c r="N50" i="17"/>
  <c r="P50" i="17"/>
  <c r="S50" i="17"/>
  <c r="T50" i="17"/>
  <c r="U50" i="17"/>
  <c r="H51" i="17"/>
  <c r="I51" i="17"/>
  <c r="K51" i="17"/>
  <c r="L51" i="17"/>
  <c r="M51" i="17"/>
  <c r="N51" i="17"/>
  <c r="O51" i="17"/>
  <c r="R51" i="17"/>
  <c r="S51" i="17"/>
  <c r="T51" i="17"/>
  <c r="U51" i="17"/>
  <c r="H52" i="17"/>
  <c r="I52" i="17"/>
  <c r="L52" i="17"/>
  <c r="M52" i="17"/>
  <c r="O52" i="17"/>
  <c r="P52" i="17"/>
  <c r="Q52" i="17"/>
  <c r="S52" i="17"/>
  <c r="T52" i="17"/>
  <c r="U52" i="17"/>
  <c r="H53" i="17"/>
  <c r="I53" i="17"/>
  <c r="J53" i="17"/>
  <c r="L53" i="17"/>
  <c r="M53" i="17"/>
  <c r="N53" i="17"/>
  <c r="O53" i="17"/>
  <c r="Q53" i="17"/>
  <c r="S53" i="17"/>
  <c r="T53" i="17"/>
  <c r="U53" i="17"/>
  <c r="J54" i="17"/>
  <c r="K54" i="17"/>
  <c r="L54" i="17"/>
  <c r="M54" i="17"/>
  <c r="P54" i="17"/>
  <c r="Q54" i="17"/>
  <c r="R54" i="17"/>
  <c r="S54" i="17"/>
  <c r="T54" i="17"/>
  <c r="U54" i="17"/>
  <c r="H55" i="17"/>
  <c r="J55" i="17"/>
  <c r="K55" i="17"/>
  <c r="N55" i="17"/>
  <c r="P55" i="17"/>
  <c r="Q55" i="17"/>
  <c r="R55" i="17"/>
  <c r="S55" i="17"/>
  <c r="T55" i="17"/>
  <c r="U55" i="17"/>
  <c r="I56" i="17"/>
  <c r="K56" i="17"/>
  <c r="M56" i="17"/>
  <c r="N56" i="17"/>
  <c r="O56" i="17"/>
  <c r="Q56" i="17"/>
  <c r="R56" i="17"/>
  <c r="S56" i="17"/>
  <c r="T56" i="17"/>
  <c r="U56" i="17"/>
  <c r="D43" i="17"/>
  <c r="E43" i="17"/>
  <c r="D44" i="17"/>
  <c r="E44" i="17"/>
  <c r="D45" i="17"/>
  <c r="E45" i="17"/>
  <c r="D46" i="17"/>
  <c r="E46" i="17"/>
  <c r="D47" i="17"/>
  <c r="E47" i="17"/>
  <c r="D48" i="17"/>
  <c r="E48" i="17"/>
  <c r="D49" i="17"/>
  <c r="E49" i="17"/>
  <c r="D50" i="17"/>
  <c r="E50" i="17"/>
  <c r="D51" i="17"/>
  <c r="E51" i="17"/>
  <c r="D52" i="17"/>
  <c r="E52" i="17"/>
  <c r="D53" i="17"/>
  <c r="E53" i="17"/>
  <c r="D54" i="17"/>
  <c r="E54" i="17"/>
  <c r="D55" i="17"/>
  <c r="E55" i="17"/>
  <c r="D56" i="17"/>
  <c r="E56" i="17"/>
  <c r="U42" i="17"/>
  <c r="T42" i="17"/>
  <c r="S42" i="17"/>
  <c r="R42" i="17"/>
  <c r="O42" i="17"/>
  <c r="M42" i="17"/>
  <c r="L42" i="17"/>
  <c r="K42" i="17"/>
  <c r="J42" i="17"/>
  <c r="E42" i="17"/>
  <c r="D42" i="17"/>
  <c r="B58" i="17"/>
  <c r="H24" i="17"/>
  <c r="I24" i="17"/>
  <c r="K24" i="17"/>
  <c r="Q24" i="17"/>
  <c r="S24" i="17"/>
  <c r="T24" i="17"/>
  <c r="U24" i="17"/>
  <c r="I25" i="17"/>
  <c r="L25" i="17"/>
  <c r="O25" i="17"/>
  <c r="S25" i="17"/>
  <c r="T25" i="17"/>
  <c r="U25" i="17"/>
  <c r="I26" i="17"/>
  <c r="J26" i="17"/>
  <c r="O26" i="17"/>
  <c r="S26" i="17"/>
  <c r="T26" i="17"/>
  <c r="U26" i="17"/>
  <c r="H27" i="17"/>
  <c r="J27" i="17"/>
  <c r="K27" i="17"/>
  <c r="L27" i="17"/>
  <c r="M27" i="17"/>
  <c r="N27" i="17"/>
  <c r="O27" i="17"/>
  <c r="P27" i="17"/>
  <c r="Q27" i="17"/>
  <c r="R27" i="17"/>
  <c r="S27" i="17"/>
  <c r="T27" i="17"/>
  <c r="U27" i="17"/>
  <c r="H28" i="17"/>
  <c r="I28" i="17"/>
  <c r="J28" i="17"/>
  <c r="K28" i="17"/>
  <c r="M28" i="17"/>
  <c r="N28" i="17"/>
  <c r="O28" i="17"/>
  <c r="P28" i="17"/>
  <c r="Q28" i="17"/>
  <c r="R28" i="17"/>
  <c r="S28" i="17"/>
  <c r="T28" i="17"/>
  <c r="U28" i="17"/>
  <c r="I29" i="17"/>
  <c r="S29" i="17"/>
  <c r="T29" i="17"/>
  <c r="U29" i="17"/>
  <c r="K30" i="17"/>
  <c r="L30" i="17"/>
  <c r="P30" i="17"/>
  <c r="R30" i="17"/>
  <c r="S30" i="17"/>
  <c r="T30" i="17"/>
  <c r="U30" i="17"/>
  <c r="K31" i="17"/>
  <c r="M31" i="17"/>
  <c r="N31" i="17"/>
  <c r="P31" i="17"/>
  <c r="R31" i="17"/>
  <c r="S31" i="17"/>
  <c r="T31" i="17"/>
  <c r="U31" i="17"/>
  <c r="L32" i="17"/>
  <c r="M32" i="17"/>
  <c r="N32" i="17"/>
  <c r="Q32" i="17"/>
  <c r="S32" i="17"/>
  <c r="T32" i="17"/>
  <c r="U32" i="17"/>
  <c r="H33" i="17"/>
  <c r="I33" i="17"/>
  <c r="J33" i="17"/>
  <c r="K33" i="17"/>
  <c r="L33" i="17"/>
  <c r="M33" i="17"/>
  <c r="N33" i="17"/>
  <c r="O33" i="17"/>
  <c r="P33" i="17"/>
  <c r="Q33" i="17"/>
  <c r="R33" i="17"/>
  <c r="S33" i="17"/>
  <c r="T33" i="17"/>
  <c r="U33" i="17"/>
  <c r="H34" i="17"/>
  <c r="I34" i="17"/>
  <c r="J34" i="17"/>
  <c r="K34" i="17"/>
  <c r="L34" i="17"/>
  <c r="M34" i="17"/>
  <c r="N34" i="17"/>
  <c r="O34" i="17"/>
  <c r="P34" i="17"/>
  <c r="Q34" i="17"/>
  <c r="R34" i="17"/>
  <c r="S34" i="17"/>
  <c r="T34" i="17"/>
  <c r="U34" i="17"/>
  <c r="H35" i="17"/>
  <c r="I35" i="17"/>
  <c r="J35" i="17"/>
  <c r="K35" i="17"/>
  <c r="L35" i="17"/>
  <c r="M35" i="17"/>
  <c r="N35" i="17"/>
  <c r="O35" i="17"/>
  <c r="P35" i="17"/>
  <c r="Q35" i="17"/>
  <c r="R35" i="17"/>
  <c r="S35" i="17"/>
  <c r="T35" i="17"/>
  <c r="U35" i="17"/>
  <c r="H36" i="17"/>
  <c r="I36" i="17"/>
  <c r="J36" i="17"/>
  <c r="K36" i="17"/>
  <c r="L36" i="17"/>
  <c r="M36" i="17"/>
  <c r="N36" i="17"/>
  <c r="O36" i="17"/>
  <c r="P36" i="17"/>
  <c r="Q36" i="17"/>
  <c r="R36" i="17"/>
  <c r="S36" i="17"/>
  <c r="T36" i="17"/>
  <c r="U36" i="17"/>
  <c r="H37" i="17"/>
  <c r="I37" i="17"/>
  <c r="J37" i="17"/>
  <c r="K37" i="17"/>
  <c r="L37" i="17"/>
  <c r="M37" i="17"/>
  <c r="N37" i="17"/>
  <c r="O37" i="17"/>
  <c r="P37" i="17"/>
  <c r="Q37" i="17"/>
  <c r="R37" i="17"/>
  <c r="S37" i="17"/>
  <c r="T37" i="17"/>
  <c r="U37" i="17"/>
  <c r="D24" i="17"/>
  <c r="E24" i="17"/>
  <c r="D25" i="17"/>
  <c r="E25" i="17"/>
  <c r="D26" i="17"/>
  <c r="E26" i="17"/>
  <c r="D27" i="17"/>
  <c r="E27" i="17"/>
  <c r="D28" i="17"/>
  <c r="E28" i="17"/>
  <c r="D29" i="17"/>
  <c r="E29" i="17"/>
  <c r="D30" i="17"/>
  <c r="E30" i="17"/>
  <c r="D31" i="17"/>
  <c r="E31" i="17"/>
  <c r="D32" i="17"/>
  <c r="E32" i="17"/>
  <c r="D33" i="17"/>
  <c r="E33" i="17"/>
  <c r="D34" i="17"/>
  <c r="E34" i="17"/>
  <c r="D35" i="17"/>
  <c r="E35" i="17"/>
  <c r="D36" i="17"/>
  <c r="E36" i="17"/>
  <c r="D37" i="17"/>
  <c r="E37" i="17"/>
  <c r="U23" i="17"/>
  <c r="E23" i="17"/>
  <c r="D23" i="17"/>
  <c r="E18" i="17"/>
  <c r="D18" i="17"/>
  <c r="C18" i="17"/>
  <c r="E17" i="17"/>
  <c r="D17" i="17"/>
  <c r="C17" i="17"/>
  <c r="E16" i="17"/>
  <c r="D16" i="17"/>
  <c r="C16" i="17"/>
  <c r="E15" i="17"/>
  <c r="D15" i="17"/>
  <c r="C15" i="17"/>
  <c r="E14" i="17"/>
  <c r="D14" i="17"/>
  <c r="C14" i="17"/>
  <c r="M14" i="17" s="1"/>
  <c r="E13" i="17"/>
  <c r="D13" i="17"/>
  <c r="C13" i="17"/>
  <c r="E12" i="17"/>
  <c r="D12" i="17"/>
  <c r="C12" i="17"/>
  <c r="E11" i="17"/>
  <c r="D11" i="17"/>
  <c r="C11" i="17"/>
  <c r="E10" i="17"/>
  <c r="D10" i="17"/>
  <c r="C10" i="17"/>
  <c r="E9" i="17"/>
  <c r="D9" i="17"/>
  <c r="C9" i="17"/>
  <c r="E8" i="17"/>
  <c r="D8" i="17"/>
  <c r="E7" i="17"/>
  <c r="D7" i="17"/>
  <c r="E6" i="17"/>
  <c r="D6" i="17"/>
  <c r="E5" i="17"/>
  <c r="D5" i="17"/>
  <c r="U4" i="17"/>
  <c r="U19" i="17" s="1"/>
  <c r="U20" i="17" s="1"/>
  <c r="T4" i="17"/>
  <c r="T19" i="17" s="1"/>
  <c r="T20" i="17" s="1"/>
  <c r="S4" i="17"/>
  <c r="S19" i="17" s="1"/>
  <c r="S20" i="17" s="1"/>
  <c r="R4" i="17"/>
  <c r="Q4" i="17"/>
  <c r="N4" i="17"/>
  <c r="M4" i="17"/>
  <c r="L4" i="17"/>
  <c r="I4" i="17"/>
  <c r="E4" i="17"/>
  <c r="B4" i="17"/>
  <c r="C4" i="17" s="1"/>
  <c r="K4" i="17" s="1"/>
  <c r="B39" i="17"/>
  <c r="B31" i="17"/>
  <c r="C31" i="17" s="1"/>
  <c r="H31" i="17" s="1"/>
  <c r="B32" i="17"/>
  <c r="C32" i="17" s="1"/>
  <c r="B33" i="17"/>
  <c r="C33" i="17" s="1"/>
  <c r="B34" i="17"/>
  <c r="C34" i="17" s="1"/>
  <c r="B35" i="17"/>
  <c r="C35" i="17" s="1"/>
  <c r="B36" i="17"/>
  <c r="C36" i="17" s="1"/>
  <c r="B37" i="17"/>
  <c r="C37" i="17" s="1"/>
  <c r="R141" i="17" l="1"/>
  <c r="L147" i="17"/>
  <c r="H144" i="17"/>
  <c r="P126" i="17"/>
  <c r="J125" i="17"/>
  <c r="I127" i="17"/>
  <c r="H121" i="17"/>
  <c r="R112" i="17"/>
  <c r="K104" i="17"/>
  <c r="Q31" i="17"/>
  <c r="K32" i="17"/>
  <c r="J91" i="17"/>
  <c r="Q82" i="17"/>
  <c r="L109" i="17"/>
  <c r="K121" i="17"/>
  <c r="R130" i="17"/>
  <c r="J126" i="17"/>
  <c r="Q143" i="17"/>
  <c r="N15" i="17"/>
  <c r="O15" i="17"/>
  <c r="Q15" i="17"/>
  <c r="R15" i="17"/>
  <c r="I15" i="17"/>
  <c r="I89" i="17"/>
  <c r="R83" i="17"/>
  <c r="Q113" i="17"/>
  <c r="P101" i="17"/>
  <c r="M103" i="17"/>
  <c r="O120" i="17"/>
  <c r="Q130" i="17"/>
  <c r="O129" i="17"/>
  <c r="I121" i="17"/>
  <c r="P143" i="17"/>
  <c r="O142" i="17"/>
  <c r="N82" i="17"/>
  <c r="H11" i="17"/>
  <c r="K11" i="17"/>
  <c r="M11" i="17"/>
  <c r="N11" i="17"/>
  <c r="O11" i="17"/>
  <c r="R11" i="17"/>
  <c r="Q11" i="17"/>
  <c r="N88" i="17"/>
  <c r="Q83" i="17"/>
  <c r="O82" i="17"/>
  <c r="H126" i="17"/>
  <c r="H120" i="17"/>
  <c r="M148" i="17"/>
  <c r="O148" i="17"/>
  <c r="H74" i="17"/>
  <c r="P102" i="17"/>
  <c r="O32" i="17"/>
  <c r="O74" i="17"/>
  <c r="R85" i="17"/>
  <c r="P83" i="17"/>
  <c r="M110" i="17"/>
  <c r="N130" i="17"/>
  <c r="K142" i="17"/>
  <c r="R139" i="17"/>
  <c r="P147" i="17"/>
  <c r="H219" i="17"/>
  <c r="Q139" i="17"/>
  <c r="O83" i="17"/>
  <c r="L82" i="17"/>
  <c r="P4" i="17"/>
  <c r="R91" i="17"/>
  <c r="R88" i="17"/>
  <c r="P85" i="17"/>
  <c r="M83" i="17"/>
  <c r="J108" i="17"/>
  <c r="R111" i="17"/>
  <c r="I112" i="17"/>
  <c r="N108" i="17"/>
  <c r="O130" i="17"/>
  <c r="H146" i="17"/>
  <c r="Q146" i="17"/>
  <c r="R12" i="17"/>
  <c r="Q12" i="17"/>
  <c r="K12" i="17"/>
  <c r="L12" i="17"/>
  <c r="P12" i="17"/>
  <c r="O12" i="17"/>
  <c r="O84" i="17"/>
  <c r="J83" i="17"/>
  <c r="I130" i="17"/>
  <c r="I145" i="17"/>
  <c r="R140" i="17"/>
  <c r="O146" i="17"/>
  <c r="I143" i="17"/>
  <c r="P140" i="17"/>
  <c r="Q142" i="17"/>
  <c r="O13" i="17"/>
  <c r="N13" i="17"/>
  <c r="R13" i="17"/>
  <c r="I13" i="17"/>
  <c r="J13" i="17"/>
  <c r="L13" i="17"/>
  <c r="M13" i="17"/>
  <c r="K84" i="17"/>
  <c r="M123" i="17"/>
  <c r="O31" i="17"/>
  <c r="M87" i="17"/>
  <c r="I104" i="17"/>
  <c r="O109" i="17"/>
  <c r="P110" i="17"/>
  <c r="P109" i="17"/>
  <c r="P122" i="17"/>
  <c r="P141" i="17"/>
  <c r="H83" i="17"/>
  <c r="R123" i="17"/>
  <c r="Q110" i="17"/>
  <c r="H10" i="17"/>
  <c r="K10" i="17"/>
  <c r="L10" i="17"/>
  <c r="M10" i="17"/>
  <c r="N10" i="17"/>
  <c r="P10" i="17"/>
  <c r="Q10" i="17"/>
  <c r="R32" i="17"/>
  <c r="J92" i="17"/>
  <c r="Q112" i="17"/>
  <c r="P111" i="17"/>
  <c r="N109" i="17"/>
  <c r="H122" i="17"/>
  <c r="N141" i="17"/>
  <c r="O147" i="17"/>
  <c r="Q141" i="17"/>
  <c r="L9" i="17"/>
  <c r="M9" i="17"/>
  <c r="P9" i="17"/>
  <c r="R9" i="17"/>
  <c r="I9" i="17"/>
  <c r="J9" i="17"/>
  <c r="H140" i="17"/>
  <c r="R147" i="17"/>
  <c r="R148" i="17"/>
  <c r="N147" i="17"/>
  <c r="H143" i="17"/>
  <c r="J142" i="17"/>
  <c r="L141" i="17"/>
  <c r="N140" i="17"/>
  <c r="K148" i="17"/>
  <c r="M147" i="17"/>
  <c r="M146" i="17"/>
  <c r="M140" i="17"/>
  <c r="L146" i="17"/>
  <c r="N145" i="17"/>
  <c r="J141" i="17"/>
  <c r="N139" i="17"/>
  <c r="I141" i="17"/>
  <c r="K140" i="17"/>
  <c r="H148" i="17"/>
  <c r="J146" i="17"/>
  <c r="J140" i="17"/>
  <c r="L139" i="17"/>
  <c r="K145" i="17"/>
  <c r="K144" i="17"/>
  <c r="I139" i="17"/>
  <c r="J144" i="17"/>
  <c r="I144" i="17"/>
  <c r="M142" i="17"/>
  <c r="O126" i="17"/>
  <c r="R121" i="17"/>
  <c r="Q121" i="17"/>
  <c r="Q120" i="17"/>
  <c r="P120" i="17"/>
  <c r="R122" i="17"/>
  <c r="R128" i="17"/>
  <c r="Q122" i="17"/>
  <c r="Q126" i="17"/>
  <c r="L130" i="17"/>
  <c r="N129" i="17"/>
  <c r="L123" i="17"/>
  <c r="N122" i="17"/>
  <c r="M122" i="17"/>
  <c r="J130" i="17"/>
  <c r="M128" i="17"/>
  <c r="L122" i="17"/>
  <c r="I123" i="17"/>
  <c r="K122" i="17"/>
  <c r="H123" i="17"/>
  <c r="L121" i="17"/>
  <c r="N120" i="17"/>
  <c r="M126" i="17"/>
  <c r="I122" i="17"/>
  <c r="L126" i="17"/>
  <c r="L120" i="17"/>
  <c r="K120" i="17"/>
  <c r="J120" i="17"/>
  <c r="I126" i="17"/>
  <c r="Q101" i="17"/>
  <c r="R102" i="17"/>
  <c r="R104" i="17"/>
  <c r="R108" i="17"/>
  <c r="O108" i="17"/>
  <c r="I111" i="17"/>
  <c r="J104" i="17"/>
  <c r="N102" i="17"/>
  <c r="I110" i="17"/>
  <c r="K109" i="17"/>
  <c r="M108" i="17"/>
  <c r="L102" i="17"/>
  <c r="N101" i="17"/>
  <c r="J109" i="17"/>
  <c r="M107" i="17"/>
  <c r="M101" i="17"/>
  <c r="I109" i="17"/>
  <c r="L107" i="17"/>
  <c r="J102" i="17"/>
  <c r="L101" i="17"/>
  <c r="K107" i="17"/>
  <c r="K101" i="17"/>
  <c r="J101" i="17"/>
  <c r="I107" i="17"/>
  <c r="N104" i="17"/>
  <c r="M104" i="17"/>
  <c r="J89" i="17"/>
  <c r="N87" i="17"/>
  <c r="I83" i="17"/>
  <c r="K82" i="17"/>
  <c r="H89" i="17"/>
  <c r="J88" i="17"/>
  <c r="L87" i="17"/>
  <c r="M92" i="17"/>
  <c r="K87" i="17"/>
  <c r="H82" i="17"/>
  <c r="L92" i="17"/>
  <c r="I87" i="17"/>
  <c r="N84" i="17"/>
  <c r="L91" i="17"/>
  <c r="K85" i="17"/>
  <c r="M84" i="17"/>
  <c r="N83" i="17"/>
  <c r="I91" i="17"/>
  <c r="J84" i="17"/>
  <c r="L83" i="17"/>
  <c r="R74" i="17"/>
  <c r="P64" i="17"/>
  <c r="Q74" i="17"/>
  <c r="P74" i="17"/>
  <c r="N74" i="17"/>
  <c r="J74" i="17"/>
  <c r="I74" i="17"/>
  <c r="P32" i="17"/>
  <c r="J32" i="17"/>
  <c r="I32" i="17"/>
  <c r="J31" i="17"/>
  <c r="L31" i="17"/>
  <c r="I31" i="17"/>
  <c r="J4" i="17"/>
  <c r="S146" i="17"/>
  <c r="S153" i="17" s="1"/>
  <c r="K147" i="17"/>
  <c r="T153" i="17"/>
  <c r="T154" i="17" s="1"/>
  <c r="U153" i="17"/>
  <c r="U154" i="17" s="1"/>
  <c r="H32" i="17"/>
  <c r="I86" i="17"/>
  <c r="T134" i="17"/>
  <c r="T135" i="17" s="1"/>
  <c r="S134" i="17"/>
  <c r="U134" i="17"/>
  <c r="U135" i="17" s="1"/>
  <c r="S111" i="17"/>
  <c r="S115" i="17" s="1"/>
  <c r="Q92" i="17"/>
  <c r="K108" i="17"/>
  <c r="T115" i="17"/>
  <c r="T116" i="17" s="1"/>
  <c r="T96" i="17"/>
  <c r="T97" i="17" s="1"/>
  <c r="U115" i="17"/>
  <c r="U116" i="17" s="1"/>
  <c r="U96" i="17"/>
  <c r="U97" i="17" s="1"/>
  <c r="U76" i="17"/>
  <c r="U77" i="17" s="1"/>
  <c r="T76" i="17"/>
  <c r="T77" i="17" s="1"/>
  <c r="T57" i="17"/>
  <c r="T58" i="17" s="1"/>
  <c r="S76" i="17"/>
  <c r="S77" i="17" s="1"/>
  <c r="S96" i="17"/>
  <c r="S97" i="17" s="1"/>
  <c r="S57" i="17"/>
  <c r="S58" i="17" s="1"/>
  <c r="U57" i="17"/>
  <c r="U58" i="17" s="1"/>
  <c r="H4" i="17"/>
  <c r="U38" i="17"/>
  <c r="U39" i="17" s="1"/>
  <c r="J20" i="7"/>
  <c r="G20" i="7"/>
  <c r="F20" i="7"/>
  <c r="P20" i="7"/>
  <c r="P115" i="17" l="1"/>
  <c r="I115" i="17"/>
  <c r="L115" i="17"/>
  <c r="H96" i="17"/>
  <c r="J115" i="17"/>
  <c r="N153" i="17"/>
  <c r="J96" i="17"/>
  <c r="H154" i="17"/>
  <c r="N115" i="17"/>
  <c r="H153" i="17"/>
  <c r="L153" i="17"/>
  <c r="Q134" i="17"/>
  <c r="I134" i="17"/>
  <c r="R115" i="17"/>
  <c r="M115" i="17"/>
  <c r="M134" i="17"/>
  <c r="L134" i="17"/>
  <c r="R134" i="17"/>
  <c r="H97" i="17"/>
  <c r="I96" i="17"/>
  <c r="S135" i="17"/>
  <c r="AE2" i="15"/>
  <c r="AE2" i="1"/>
  <c r="AE2" i="14"/>
  <c r="AE2" i="12"/>
  <c r="AE2" i="3"/>
  <c r="AE2" i="7"/>
  <c r="AE2" i="10"/>
  <c r="AE2" i="4"/>
  <c r="I20" i="7"/>
  <c r="H20" i="7"/>
  <c r="I97" i="17" l="1"/>
  <c r="J97" i="17"/>
  <c r="S116" i="17"/>
  <c r="S154" i="17"/>
  <c r="D20" i="14"/>
  <c r="D20" i="12"/>
  <c r="D20" i="3"/>
  <c r="D20" i="10"/>
  <c r="D20" i="4"/>
  <c r="D20" i="15"/>
  <c r="D20" i="1"/>
  <c r="G154" i="17"/>
  <c r="G116" i="17"/>
  <c r="G58" i="17"/>
  <c r="G20" i="17"/>
  <c r="G39" i="17"/>
  <c r="G97" i="17"/>
  <c r="G77" i="17"/>
  <c r="G135" i="17"/>
  <c r="F38" i="17" l="1"/>
  <c r="F57" i="17"/>
  <c r="F76" i="17"/>
  <c r="F96" i="17"/>
  <c r="F115" i="17"/>
  <c r="F134" i="17"/>
  <c r="F153" i="17"/>
  <c r="C16" i="19" l="1"/>
  <c r="F50" i="19"/>
  <c r="F51" i="19"/>
  <c r="B55" i="17"/>
  <c r="C55" i="17" s="1"/>
  <c r="O55" i="17" s="1"/>
  <c r="B56" i="17"/>
  <c r="C56" i="17" s="1"/>
  <c r="P56" i="17" s="1"/>
  <c r="L56" i="17" l="1"/>
  <c r="H56" i="17"/>
  <c r="J56" i="17"/>
  <c r="M55" i="17"/>
  <c r="I55" i="17"/>
  <c r="L55" i="17"/>
  <c r="E25" i="19"/>
  <c r="F25" i="19"/>
  <c r="E26" i="19"/>
  <c r="F26" i="19"/>
  <c r="E27" i="19"/>
  <c r="F27" i="19"/>
  <c r="E28" i="19"/>
  <c r="F28" i="19"/>
  <c r="E29" i="19"/>
  <c r="F29" i="19"/>
  <c r="E30" i="19"/>
  <c r="F30" i="19"/>
  <c r="E31" i="19"/>
  <c r="F31" i="19"/>
  <c r="E32" i="19"/>
  <c r="F32" i="19"/>
  <c r="E33" i="19"/>
  <c r="F33" i="19"/>
  <c r="E34" i="19"/>
  <c r="F34" i="19"/>
  <c r="E35" i="19"/>
  <c r="F35" i="19"/>
  <c r="H6" i="19"/>
  <c r="I6" i="19"/>
  <c r="H7" i="19"/>
  <c r="I7" i="19"/>
  <c r="H8" i="19"/>
  <c r="I8" i="19"/>
  <c r="H9" i="19"/>
  <c r="I9" i="19"/>
  <c r="H10" i="19"/>
  <c r="I10" i="19"/>
  <c r="H11" i="19"/>
  <c r="I11" i="19"/>
  <c r="H12" i="19"/>
  <c r="I12" i="19"/>
  <c r="H13" i="19"/>
  <c r="I13" i="19"/>
  <c r="H14" i="19"/>
  <c r="I14" i="19"/>
  <c r="H15" i="19"/>
  <c r="I15" i="19"/>
  <c r="H16" i="19"/>
  <c r="I16" i="19"/>
  <c r="H17" i="19"/>
  <c r="I17" i="19"/>
  <c r="B32" i="19"/>
  <c r="C32" i="19"/>
  <c r="B33" i="19"/>
  <c r="C33" i="19"/>
  <c r="B34" i="19"/>
  <c r="C34" i="19"/>
  <c r="B35" i="19"/>
  <c r="C35" i="19"/>
  <c r="E16" i="19"/>
  <c r="F16" i="19"/>
  <c r="E17" i="19"/>
  <c r="F17" i="19"/>
  <c r="E18" i="19"/>
  <c r="F18" i="19"/>
  <c r="C50" i="19"/>
  <c r="C51" i="19"/>
  <c r="B50" i="19"/>
  <c r="B51" i="19"/>
  <c r="B52" i="19"/>
  <c r="B53" i="19"/>
  <c r="E50" i="19"/>
  <c r="E51" i="19"/>
  <c r="E52" i="19"/>
  <c r="H34" i="19"/>
  <c r="H35" i="19"/>
  <c r="H36" i="19"/>
  <c r="F15" i="19"/>
  <c r="E15" i="19"/>
  <c r="C15" i="19"/>
  <c r="B16" i="19"/>
  <c r="B15" i="19"/>
  <c r="W5" i="12"/>
  <c r="X5" i="12"/>
  <c r="W6" i="12"/>
  <c r="X6" i="12"/>
  <c r="W7" i="12"/>
  <c r="X7" i="12"/>
  <c r="W8" i="12"/>
  <c r="X8" i="12"/>
  <c r="W9" i="12"/>
  <c r="X9" i="12"/>
  <c r="W10" i="12"/>
  <c r="X10" i="12"/>
  <c r="W11" i="12"/>
  <c r="X11" i="12"/>
  <c r="W12" i="12"/>
  <c r="X12" i="12"/>
  <c r="W13" i="12"/>
  <c r="X13" i="12"/>
  <c r="W14" i="12"/>
  <c r="X14" i="12"/>
  <c r="W15" i="12"/>
  <c r="X15" i="12"/>
  <c r="W16" i="12"/>
  <c r="X16" i="12"/>
  <c r="W17" i="12"/>
  <c r="X17" i="12"/>
  <c r="W18" i="12"/>
  <c r="Y18" i="12" s="1"/>
  <c r="X18" i="12"/>
  <c r="W19" i="12"/>
  <c r="Y19" i="12" s="1"/>
  <c r="X19" i="12"/>
  <c r="W5" i="7"/>
  <c r="X5" i="7"/>
  <c r="W6" i="7"/>
  <c r="X6" i="7"/>
  <c r="W7" i="7"/>
  <c r="X7" i="7"/>
  <c r="W8" i="7"/>
  <c r="X8" i="7"/>
  <c r="W9" i="7"/>
  <c r="X9" i="7"/>
  <c r="W10" i="7"/>
  <c r="X10" i="7"/>
  <c r="Y10" i="7" s="1"/>
  <c r="W11" i="7"/>
  <c r="X11" i="7"/>
  <c r="W12" i="7"/>
  <c r="X12" i="7"/>
  <c r="W13" i="7"/>
  <c r="X13" i="7"/>
  <c r="W14" i="7"/>
  <c r="X14" i="7"/>
  <c r="W15" i="7"/>
  <c r="Y15" i="7" s="1"/>
  <c r="X15" i="7"/>
  <c r="W16" i="7"/>
  <c r="Y16" i="7" s="1"/>
  <c r="X16" i="7"/>
  <c r="W17" i="7"/>
  <c r="Y17" i="7" s="1"/>
  <c r="X17" i="7"/>
  <c r="W18" i="7"/>
  <c r="Y18" i="7" s="1"/>
  <c r="X18" i="7"/>
  <c r="W19" i="7"/>
  <c r="Y19" i="7" s="1"/>
  <c r="X19" i="7"/>
  <c r="W5" i="4"/>
  <c r="X5" i="4"/>
  <c r="W6" i="4"/>
  <c r="X6" i="4"/>
  <c r="W7" i="4"/>
  <c r="X7" i="4"/>
  <c r="W8" i="4"/>
  <c r="X8" i="4"/>
  <c r="W9" i="4"/>
  <c r="X9" i="4"/>
  <c r="W10" i="4"/>
  <c r="X10" i="4"/>
  <c r="W11" i="4"/>
  <c r="X11" i="4"/>
  <c r="W12" i="4"/>
  <c r="X12" i="4"/>
  <c r="Y12" i="4" s="1"/>
  <c r="W13" i="4"/>
  <c r="X13" i="4"/>
  <c r="W14" i="4"/>
  <c r="X14" i="4"/>
  <c r="W15" i="4"/>
  <c r="X15" i="4"/>
  <c r="W16" i="4"/>
  <c r="X16" i="4"/>
  <c r="W17" i="4"/>
  <c r="Y17" i="4" s="1"/>
  <c r="X17" i="4"/>
  <c r="W18" i="4"/>
  <c r="Y18" i="4" s="1"/>
  <c r="X18" i="4"/>
  <c r="W19" i="4"/>
  <c r="Y19" i="4" s="1"/>
  <c r="X19" i="4"/>
  <c r="K5" i="10"/>
  <c r="L5" i="10"/>
  <c r="K6" i="10"/>
  <c r="L6" i="10"/>
  <c r="K7" i="10"/>
  <c r="L7" i="10"/>
  <c r="K8" i="10"/>
  <c r="L8" i="10"/>
  <c r="K9" i="10"/>
  <c r="L9" i="10"/>
  <c r="K10" i="10"/>
  <c r="L10" i="10"/>
  <c r="K11" i="10"/>
  <c r="L11" i="10"/>
  <c r="K12" i="10"/>
  <c r="L12" i="10"/>
  <c r="K13" i="10"/>
  <c r="L13" i="10"/>
  <c r="K14" i="10"/>
  <c r="L14" i="10"/>
  <c r="K15" i="10"/>
  <c r="L15" i="10"/>
  <c r="K16" i="10"/>
  <c r="L16" i="10"/>
  <c r="K17" i="10"/>
  <c r="L17" i="10"/>
  <c r="K18" i="10"/>
  <c r="L18" i="10"/>
  <c r="K19" i="10"/>
  <c r="L19" i="10"/>
  <c r="Y10" i="12" l="1"/>
  <c r="Y17" i="12"/>
  <c r="M15" i="10"/>
  <c r="N17" i="10"/>
  <c r="Y16" i="12"/>
  <c r="Y5" i="12"/>
  <c r="Y8" i="12"/>
  <c r="Y6" i="7"/>
  <c r="Y12" i="7"/>
  <c r="Y13" i="7"/>
  <c r="Y14" i="7"/>
  <c r="N18" i="10"/>
  <c r="M9" i="10"/>
  <c r="N14" i="10"/>
  <c r="M13" i="10"/>
  <c r="N8" i="10"/>
  <c r="N9" i="10"/>
  <c r="M14" i="10"/>
  <c r="Y10" i="4"/>
  <c r="Y9" i="12"/>
  <c r="Y15" i="12"/>
  <c r="Y14" i="12"/>
  <c r="Y13" i="12"/>
  <c r="Y12" i="12"/>
  <c r="Y7" i="12"/>
  <c r="Y11" i="12"/>
  <c r="Y6" i="12"/>
  <c r="M17" i="10"/>
  <c r="N19" i="10"/>
  <c r="M18" i="10"/>
  <c r="N15" i="10"/>
  <c r="N11" i="10"/>
  <c r="M6" i="10"/>
  <c r="M10" i="10"/>
  <c r="M5" i="10"/>
  <c r="M12" i="10"/>
  <c r="M16" i="10"/>
  <c r="M11" i="10"/>
  <c r="M7" i="10"/>
  <c r="N6" i="10"/>
  <c r="Y7" i="7"/>
  <c r="Y11" i="7"/>
  <c r="Y5" i="7"/>
  <c r="Y9" i="7"/>
  <c r="Y8" i="7"/>
  <c r="Y7" i="4"/>
  <c r="Y14" i="4"/>
  <c r="Y9" i="4"/>
  <c r="Y13" i="4"/>
  <c r="Y8" i="4"/>
  <c r="Y6" i="4"/>
  <c r="Y11" i="4"/>
  <c r="Y16" i="4"/>
  <c r="Y5" i="4"/>
  <c r="Y15" i="4"/>
  <c r="M19" i="10"/>
  <c r="N12" i="10"/>
  <c r="M8" i="10"/>
  <c r="N16" i="10"/>
  <c r="N10" i="10"/>
  <c r="N13" i="10"/>
  <c r="N7" i="10"/>
  <c r="N5" i="10"/>
  <c r="B62" i="17"/>
  <c r="C62" i="17" s="1"/>
  <c r="B63" i="17"/>
  <c r="C63" i="17" s="1"/>
  <c r="P63" i="17" s="1"/>
  <c r="B64" i="17"/>
  <c r="C64" i="17" s="1"/>
  <c r="B65" i="17"/>
  <c r="C65" i="17" s="1"/>
  <c r="B66" i="17"/>
  <c r="C66" i="17" s="1"/>
  <c r="B67" i="17"/>
  <c r="C67" i="17" s="1"/>
  <c r="B68" i="17"/>
  <c r="C68" i="17" s="1"/>
  <c r="O68" i="17" s="1"/>
  <c r="B69" i="17"/>
  <c r="C69" i="17" s="1"/>
  <c r="B70" i="17"/>
  <c r="C70" i="17" s="1"/>
  <c r="B71" i="17"/>
  <c r="C71" i="17" s="1"/>
  <c r="B72" i="17"/>
  <c r="C72" i="17" s="1"/>
  <c r="B73" i="17"/>
  <c r="C73" i="17" s="1"/>
  <c r="O73" i="17" s="1"/>
  <c r="B48" i="17"/>
  <c r="C48" i="17" s="1"/>
  <c r="Q48" i="17" s="1"/>
  <c r="B49" i="17"/>
  <c r="C49" i="17" s="1"/>
  <c r="B50" i="17"/>
  <c r="C50" i="17" s="1"/>
  <c r="B51" i="17"/>
  <c r="C51" i="17" s="1"/>
  <c r="B52" i="17"/>
  <c r="C52" i="17" s="1"/>
  <c r="R52" i="17" s="1"/>
  <c r="B53" i="17"/>
  <c r="C53" i="17" s="1"/>
  <c r="B54" i="17"/>
  <c r="C54" i="17" s="1"/>
  <c r="O54" i="17" s="1"/>
  <c r="B24" i="17"/>
  <c r="C24" i="17" s="1"/>
  <c r="B25" i="17"/>
  <c r="C25" i="17" s="1"/>
  <c r="B26" i="17"/>
  <c r="C26" i="17" s="1"/>
  <c r="B27" i="17"/>
  <c r="C27" i="17" s="1"/>
  <c r="I27" i="17" s="1"/>
  <c r="B28" i="17"/>
  <c r="C28" i="17" s="1"/>
  <c r="L28" i="17" s="1"/>
  <c r="B29" i="17"/>
  <c r="C29" i="17" s="1"/>
  <c r="B30" i="17"/>
  <c r="C30" i="17" s="1"/>
  <c r="C5" i="17"/>
  <c r="C6" i="17"/>
  <c r="C7" i="17"/>
  <c r="C8" i="17"/>
  <c r="O8" i="17" l="1"/>
  <c r="P8" i="17"/>
  <c r="R8" i="17"/>
  <c r="R19" i="17" s="1"/>
  <c r="H8" i="17"/>
  <c r="I8" i="17"/>
  <c r="J8" i="17"/>
  <c r="K8" i="17"/>
  <c r="K53" i="17"/>
  <c r="R53" i="17"/>
  <c r="P53" i="17"/>
  <c r="O67" i="17"/>
  <c r="Q67" i="17"/>
  <c r="R67" i="17"/>
  <c r="P67" i="17"/>
  <c r="P66" i="17"/>
  <c r="O66" i="17"/>
  <c r="P25" i="17"/>
  <c r="Q25" i="17"/>
  <c r="R25" i="17"/>
  <c r="P7" i="17"/>
  <c r="O7" i="17"/>
  <c r="N7" i="17"/>
  <c r="I7" i="17"/>
  <c r="J7" i="17"/>
  <c r="K7" i="17"/>
  <c r="L7" i="17"/>
  <c r="H6" i="17"/>
  <c r="J6" i="17"/>
  <c r="J51" i="17"/>
  <c r="Q51" i="17"/>
  <c r="P51" i="17"/>
  <c r="N65" i="17"/>
  <c r="R65" i="17"/>
  <c r="Q64" i="17"/>
  <c r="R64" i="17"/>
  <c r="H5" i="17"/>
  <c r="I5" i="17"/>
  <c r="L5" i="17"/>
  <c r="M5" i="17"/>
  <c r="M19" i="17" s="1"/>
  <c r="N5" i="17"/>
  <c r="Q5" i="17"/>
  <c r="Q19" i="17" s="1"/>
  <c r="Q30" i="17"/>
  <c r="O30" i="17"/>
  <c r="R24" i="17"/>
  <c r="O24" i="17"/>
  <c r="P24" i="17"/>
  <c r="O50" i="17"/>
  <c r="R50" i="17"/>
  <c r="Q50" i="17"/>
  <c r="R29" i="17"/>
  <c r="Q29" i="17"/>
  <c r="P29" i="17"/>
  <c r="O29" i="17"/>
  <c r="R62" i="17"/>
  <c r="P62" i="17"/>
  <c r="Q62" i="17"/>
  <c r="Q70" i="17"/>
  <c r="P70" i="17"/>
  <c r="Q26" i="17"/>
  <c r="R26" i="17"/>
  <c r="P26" i="17"/>
  <c r="R71" i="17"/>
  <c r="Q71" i="17"/>
  <c r="P72" i="17"/>
  <c r="L72" i="17"/>
  <c r="M72" i="17"/>
  <c r="N72" i="17"/>
  <c r="K71" i="17"/>
  <c r="L71" i="17"/>
  <c r="M71" i="17"/>
  <c r="J71" i="17"/>
  <c r="L69" i="17"/>
  <c r="N69" i="17"/>
  <c r="K69" i="17"/>
  <c r="K70" i="17"/>
  <c r="H70" i="17"/>
  <c r="M68" i="17"/>
  <c r="N68" i="17"/>
  <c r="L68" i="17"/>
  <c r="J67" i="17"/>
  <c r="H67" i="17"/>
  <c r="I67" i="17"/>
  <c r="I66" i="17"/>
  <c r="N66" i="17"/>
  <c r="M66" i="17"/>
  <c r="J64" i="17"/>
  <c r="K64" i="17"/>
  <c r="L64" i="17"/>
  <c r="M64" i="17"/>
  <c r="J63" i="17"/>
  <c r="H63" i="17"/>
  <c r="I63" i="17"/>
  <c r="K63" i="17"/>
  <c r="I62" i="17"/>
  <c r="J62" i="17"/>
  <c r="K62" i="17"/>
  <c r="L62" i="17"/>
  <c r="H73" i="17"/>
  <c r="I73" i="17"/>
  <c r="M73" i="17"/>
  <c r="I54" i="17"/>
  <c r="H54" i="17"/>
  <c r="N54" i="17"/>
  <c r="J52" i="17"/>
  <c r="K52" i="17"/>
  <c r="N52" i="17"/>
  <c r="J50" i="17"/>
  <c r="M50" i="17"/>
  <c r="I50" i="17"/>
  <c r="I49" i="17"/>
  <c r="H49" i="17"/>
  <c r="J49" i="17"/>
  <c r="N48" i="17"/>
  <c r="K48" i="17"/>
  <c r="M48" i="17"/>
  <c r="L29" i="17"/>
  <c r="H29" i="17"/>
  <c r="J29" i="17"/>
  <c r="K29" i="17"/>
  <c r="M29" i="17"/>
  <c r="N29" i="17"/>
  <c r="J24" i="17"/>
  <c r="L24" i="17"/>
  <c r="N24" i="17"/>
  <c r="M24" i="17"/>
  <c r="M25" i="17"/>
  <c r="N25" i="17"/>
  <c r="H25" i="17"/>
  <c r="J25" i="17"/>
  <c r="K25" i="17"/>
  <c r="K26" i="17"/>
  <c r="L26" i="17"/>
  <c r="M26" i="17"/>
  <c r="N26" i="17"/>
  <c r="H26" i="17"/>
  <c r="J30" i="17"/>
  <c r="N30" i="17"/>
  <c r="H30" i="17"/>
  <c r="I30" i="17"/>
  <c r="M30" i="17"/>
  <c r="O4" i="17"/>
  <c r="H39" i="17" l="1"/>
  <c r="H38" i="17"/>
  <c r="P76" i="17"/>
  <c r="P19" i="17"/>
  <c r="O19" i="17"/>
  <c r="H19" i="17"/>
  <c r="L19" i="17"/>
  <c r="R76" i="17"/>
  <c r="Q76" i="17"/>
  <c r="N19" i="17"/>
  <c r="J19" i="17"/>
  <c r="L76" i="17"/>
  <c r="I19" i="17"/>
  <c r="I20" i="17" s="1"/>
  <c r="K19" i="17"/>
  <c r="N76" i="17"/>
  <c r="I76" i="17"/>
  <c r="K76" i="17"/>
  <c r="M76" i="17"/>
  <c r="H20" i="17"/>
  <c r="K20" i="17" l="1"/>
  <c r="R20" i="17"/>
  <c r="M20" i="17"/>
  <c r="O20" i="17"/>
  <c r="N20" i="17"/>
  <c r="L20" i="17"/>
  <c r="P20" i="17"/>
  <c r="J20" i="17"/>
  <c r="Q20" i="17"/>
  <c r="K5" i="7"/>
  <c r="L5" i="7"/>
  <c r="AB5" i="7" s="1"/>
  <c r="A23" i="17" s="1"/>
  <c r="K6" i="7"/>
  <c r="L6" i="7"/>
  <c r="AB6" i="7" s="1"/>
  <c r="A24" i="17" s="1"/>
  <c r="K7" i="7"/>
  <c r="AA7" i="7" s="1"/>
  <c r="L7" i="7"/>
  <c r="AB7" i="7" s="1"/>
  <c r="K8" i="7"/>
  <c r="L8" i="7"/>
  <c r="AB8" i="7" s="1"/>
  <c r="A26" i="17" s="1"/>
  <c r="K9" i="7"/>
  <c r="L9" i="7"/>
  <c r="AB9" i="7" s="1"/>
  <c r="K10" i="7"/>
  <c r="AA10" i="7" s="1"/>
  <c r="L10" i="7"/>
  <c r="AB10" i="7" s="1"/>
  <c r="K11" i="7"/>
  <c r="L11" i="7"/>
  <c r="AB11" i="7" s="1"/>
  <c r="A29" i="17" s="1"/>
  <c r="K12" i="7"/>
  <c r="L12" i="7"/>
  <c r="AB12" i="7" s="1"/>
  <c r="A30" i="17" s="1"/>
  <c r="K13" i="7"/>
  <c r="AA13" i="7" s="1"/>
  <c r="L13" i="7"/>
  <c r="AB13" i="7" s="1"/>
  <c r="A31" i="17" s="1"/>
  <c r="K14" i="7"/>
  <c r="AA14" i="7" s="1"/>
  <c r="L14" i="7"/>
  <c r="AB14" i="7" s="1"/>
  <c r="A32" i="17" s="1"/>
  <c r="K15" i="7"/>
  <c r="L15" i="7"/>
  <c r="AB15" i="7" s="1"/>
  <c r="K16" i="7"/>
  <c r="AA16" i="7" s="1"/>
  <c r="L16" i="7"/>
  <c r="AB16" i="7" s="1"/>
  <c r="K17" i="7"/>
  <c r="M17" i="7" s="1"/>
  <c r="L17" i="7"/>
  <c r="AB17" i="7" s="1"/>
  <c r="K18" i="7"/>
  <c r="N18" i="7" s="1"/>
  <c r="L18" i="7"/>
  <c r="AB18" i="7" s="1"/>
  <c r="K19" i="7"/>
  <c r="AA19" i="7" s="1"/>
  <c r="L19" i="7"/>
  <c r="AB19" i="7" s="1"/>
  <c r="C20" i="7"/>
  <c r="O20" i="7"/>
  <c r="Q20" i="7"/>
  <c r="K5" i="15"/>
  <c r="L5" i="15"/>
  <c r="K6" i="15"/>
  <c r="L6" i="15"/>
  <c r="K7" i="15"/>
  <c r="L7" i="15"/>
  <c r="K8" i="15"/>
  <c r="L8" i="15"/>
  <c r="K9" i="15"/>
  <c r="L9" i="15"/>
  <c r="K10" i="15"/>
  <c r="L10" i="15"/>
  <c r="K11" i="15"/>
  <c r="L11" i="15"/>
  <c r="K12" i="15"/>
  <c r="L12" i="15"/>
  <c r="K13" i="15"/>
  <c r="L13" i="15"/>
  <c r="K14" i="15"/>
  <c r="L14" i="15"/>
  <c r="K15" i="15"/>
  <c r="L15" i="15"/>
  <c r="K16" i="15"/>
  <c r="L16" i="15"/>
  <c r="K17" i="15"/>
  <c r="M17" i="15" s="1"/>
  <c r="L17" i="15"/>
  <c r="K18" i="15"/>
  <c r="M18" i="15" s="1"/>
  <c r="L18" i="15"/>
  <c r="K19" i="15"/>
  <c r="N19" i="15" s="1"/>
  <c r="L19" i="15"/>
  <c r="C20" i="15"/>
  <c r="E20" i="15"/>
  <c r="F20" i="15"/>
  <c r="G20" i="15"/>
  <c r="H20" i="15"/>
  <c r="I20" i="15"/>
  <c r="J20" i="15"/>
  <c r="O20" i="15"/>
  <c r="P20" i="15"/>
  <c r="Q20" i="15"/>
  <c r="K5" i="1"/>
  <c r="L5" i="1"/>
  <c r="K6" i="1"/>
  <c r="L6" i="1"/>
  <c r="K7" i="1"/>
  <c r="L7" i="1"/>
  <c r="K8" i="1"/>
  <c r="L8" i="1"/>
  <c r="K9" i="1"/>
  <c r="L9" i="1"/>
  <c r="K10" i="1"/>
  <c r="L10" i="1"/>
  <c r="K11" i="1"/>
  <c r="L11" i="1"/>
  <c r="K12" i="1"/>
  <c r="L12" i="1"/>
  <c r="K13" i="1"/>
  <c r="L13" i="1"/>
  <c r="K14" i="1"/>
  <c r="L14" i="1"/>
  <c r="K15" i="1"/>
  <c r="L15" i="1"/>
  <c r="K16" i="1"/>
  <c r="L16" i="1"/>
  <c r="K17" i="1"/>
  <c r="L17" i="1"/>
  <c r="K18" i="1"/>
  <c r="M18" i="1" s="1"/>
  <c r="L18" i="1"/>
  <c r="K19" i="1"/>
  <c r="M19" i="1" s="1"/>
  <c r="L19" i="1"/>
  <c r="C20" i="1"/>
  <c r="E20" i="1"/>
  <c r="F20" i="1"/>
  <c r="G20" i="1"/>
  <c r="H20" i="1"/>
  <c r="I20" i="1"/>
  <c r="J20" i="1"/>
  <c r="O20" i="1"/>
  <c r="P20" i="1"/>
  <c r="Q20" i="1"/>
  <c r="K5" i="12"/>
  <c r="L5" i="12"/>
  <c r="AB5" i="12" s="1"/>
  <c r="A81" i="17" s="1"/>
  <c r="K6" i="12"/>
  <c r="L6" i="12"/>
  <c r="AB6" i="12" s="1"/>
  <c r="A82" i="17" s="1"/>
  <c r="K7" i="12"/>
  <c r="L7" i="12"/>
  <c r="AB7" i="12" s="1"/>
  <c r="A83" i="17" s="1"/>
  <c r="K8" i="12"/>
  <c r="L8" i="12"/>
  <c r="AB8" i="12" s="1"/>
  <c r="A84" i="17" s="1"/>
  <c r="K9" i="12"/>
  <c r="L9" i="12"/>
  <c r="AB9" i="12" s="1"/>
  <c r="A85" i="17" s="1"/>
  <c r="K10" i="12"/>
  <c r="L10" i="12"/>
  <c r="AB10" i="12" s="1"/>
  <c r="A86" i="17" s="1"/>
  <c r="K11" i="12"/>
  <c r="L11" i="12"/>
  <c r="AB11" i="12" s="1"/>
  <c r="A87" i="17" s="1"/>
  <c r="K12" i="12"/>
  <c r="L12" i="12"/>
  <c r="AB12" i="12" s="1"/>
  <c r="A88" i="17" s="1"/>
  <c r="K13" i="12"/>
  <c r="L13" i="12"/>
  <c r="AB13" i="12" s="1"/>
  <c r="K14" i="12"/>
  <c r="L14" i="12"/>
  <c r="AB14" i="12" s="1"/>
  <c r="K15" i="12"/>
  <c r="L15" i="12"/>
  <c r="AB15" i="12" s="1"/>
  <c r="K16" i="12"/>
  <c r="L16" i="12"/>
  <c r="AB16" i="12" s="1"/>
  <c r="A92" i="17" s="1"/>
  <c r="K17" i="12"/>
  <c r="L17" i="12"/>
  <c r="AB17" i="12" s="1"/>
  <c r="K18" i="12"/>
  <c r="L18" i="12"/>
  <c r="AB18" i="12" s="1"/>
  <c r="K19" i="12"/>
  <c r="L19" i="12"/>
  <c r="AB19" i="12" s="1"/>
  <c r="C20" i="12"/>
  <c r="E20" i="12"/>
  <c r="F20" i="12"/>
  <c r="G20" i="12"/>
  <c r="H20" i="12"/>
  <c r="I20" i="12"/>
  <c r="J20" i="12"/>
  <c r="O20" i="12"/>
  <c r="P20" i="12"/>
  <c r="Q20" i="12"/>
  <c r="K5" i="14"/>
  <c r="L5" i="14"/>
  <c r="K6" i="14"/>
  <c r="L6" i="14"/>
  <c r="K7" i="14"/>
  <c r="L7" i="14"/>
  <c r="K8" i="14"/>
  <c r="L8" i="14"/>
  <c r="K9" i="14"/>
  <c r="L9" i="14"/>
  <c r="K10" i="14"/>
  <c r="L10" i="14"/>
  <c r="K11" i="14"/>
  <c r="L11" i="14"/>
  <c r="K12" i="14"/>
  <c r="L12" i="14"/>
  <c r="K13" i="14"/>
  <c r="L13" i="14"/>
  <c r="K14" i="14"/>
  <c r="L14" i="14"/>
  <c r="K15" i="14"/>
  <c r="L15" i="14"/>
  <c r="K16" i="14"/>
  <c r="L16" i="14"/>
  <c r="K17" i="14"/>
  <c r="L17" i="14"/>
  <c r="K18" i="14"/>
  <c r="L18" i="14"/>
  <c r="K19" i="14"/>
  <c r="M19" i="14" s="1"/>
  <c r="L19" i="14"/>
  <c r="C20" i="14"/>
  <c r="E20" i="14"/>
  <c r="F20" i="14"/>
  <c r="G20" i="14"/>
  <c r="H20" i="14"/>
  <c r="I20" i="14"/>
  <c r="J20" i="14"/>
  <c r="O20" i="14"/>
  <c r="P20" i="14"/>
  <c r="Q20" i="14"/>
  <c r="K5" i="3"/>
  <c r="L5" i="3"/>
  <c r="K6" i="3"/>
  <c r="L6" i="3"/>
  <c r="K7" i="3"/>
  <c r="L7" i="3"/>
  <c r="K8" i="3"/>
  <c r="L8" i="3"/>
  <c r="K9" i="3"/>
  <c r="L9" i="3"/>
  <c r="K10" i="3"/>
  <c r="L10" i="3"/>
  <c r="K11" i="3"/>
  <c r="L11" i="3"/>
  <c r="K12" i="3"/>
  <c r="L12" i="3"/>
  <c r="K13" i="3"/>
  <c r="L13" i="3"/>
  <c r="K14" i="3"/>
  <c r="L14" i="3"/>
  <c r="K15" i="3"/>
  <c r="L15" i="3"/>
  <c r="K16" i="3"/>
  <c r="L16" i="3"/>
  <c r="K17" i="3"/>
  <c r="L17" i="3"/>
  <c r="K18" i="3"/>
  <c r="L18" i="3"/>
  <c r="K19" i="3"/>
  <c r="M19" i="3" s="1"/>
  <c r="L19" i="3"/>
  <c r="C20" i="3"/>
  <c r="E20" i="3"/>
  <c r="F20" i="3"/>
  <c r="G20" i="3"/>
  <c r="H20" i="3"/>
  <c r="I20" i="3"/>
  <c r="J20" i="3"/>
  <c r="O20" i="3"/>
  <c r="P20" i="3"/>
  <c r="Q20" i="3"/>
  <c r="I33" i="19"/>
  <c r="H33" i="19"/>
  <c r="V20" i="10"/>
  <c r="U20" i="10"/>
  <c r="T20" i="10"/>
  <c r="S20" i="10"/>
  <c r="R20" i="10"/>
  <c r="Q20" i="10"/>
  <c r="P20" i="10"/>
  <c r="O20" i="10"/>
  <c r="J20" i="10"/>
  <c r="I20" i="10"/>
  <c r="H20" i="10"/>
  <c r="G20" i="10"/>
  <c r="F20" i="10"/>
  <c r="E20" i="10"/>
  <c r="C20" i="10"/>
  <c r="V20" i="3"/>
  <c r="U20" i="3"/>
  <c r="T20" i="3"/>
  <c r="S20" i="3"/>
  <c r="R20" i="3"/>
  <c r="V20" i="14"/>
  <c r="U20" i="14"/>
  <c r="T20" i="14"/>
  <c r="S20" i="14"/>
  <c r="R20" i="14"/>
  <c r="V20" i="12"/>
  <c r="U20" i="12"/>
  <c r="T20" i="12"/>
  <c r="S20" i="12"/>
  <c r="R20" i="12"/>
  <c r="V20" i="1"/>
  <c r="U20" i="1"/>
  <c r="T20" i="1"/>
  <c r="S20" i="1"/>
  <c r="R20" i="1"/>
  <c r="V20" i="15"/>
  <c r="U20" i="15"/>
  <c r="T20" i="15"/>
  <c r="S20" i="15"/>
  <c r="R20" i="15"/>
  <c r="X20" i="4"/>
  <c r="W20" i="4"/>
  <c r="V20" i="4"/>
  <c r="U20" i="4"/>
  <c r="T20" i="4"/>
  <c r="S20" i="4"/>
  <c r="R20" i="4"/>
  <c r="Q20" i="4"/>
  <c r="P20" i="4"/>
  <c r="O20" i="4"/>
  <c r="J20" i="4"/>
  <c r="I20" i="4"/>
  <c r="H20" i="4"/>
  <c r="G20" i="4"/>
  <c r="F20" i="4"/>
  <c r="E20" i="4"/>
  <c r="C20" i="4"/>
  <c r="W18" i="1"/>
  <c r="Y18" i="1" s="1"/>
  <c r="X18" i="1"/>
  <c r="X17" i="10"/>
  <c r="W17" i="10"/>
  <c r="W16" i="10"/>
  <c r="X16" i="10"/>
  <c r="AB16" i="10" s="1"/>
  <c r="K16" i="4"/>
  <c r="AA16" i="4" s="1"/>
  <c r="F15" i="17" s="1"/>
  <c r="L16" i="4"/>
  <c r="AB16" i="4" s="1"/>
  <c r="K17" i="4"/>
  <c r="L17" i="4"/>
  <c r="AB17" i="4" s="1"/>
  <c r="K18" i="4"/>
  <c r="AA18" i="4" s="1"/>
  <c r="F17" i="17" s="1"/>
  <c r="L18" i="4"/>
  <c r="AB18" i="4" s="1"/>
  <c r="K19" i="4"/>
  <c r="N19" i="4" s="1"/>
  <c r="L19" i="4"/>
  <c r="AB19" i="4" s="1"/>
  <c r="E41" i="19"/>
  <c r="F41" i="19"/>
  <c r="B41" i="19"/>
  <c r="C41" i="19"/>
  <c r="E42" i="19"/>
  <c r="F42" i="19"/>
  <c r="B42" i="19"/>
  <c r="C42" i="19"/>
  <c r="E43" i="19"/>
  <c r="F43" i="19"/>
  <c r="B43" i="19"/>
  <c r="C43" i="19"/>
  <c r="E44" i="19"/>
  <c r="F44" i="19"/>
  <c r="B44" i="19"/>
  <c r="C44" i="19"/>
  <c r="E45" i="19"/>
  <c r="F45" i="19"/>
  <c r="B45" i="19"/>
  <c r="C45" i="19"/>
  <c r="E46" i="19"/>
  <c r="F46" i="19"/>
  <c r="B46" i="19"/>
  <c r="C46" i="19"/>
  <c r="E47" i="19"/>
  <c r="F47" i="19"/>
  <c r="B47" i="19"/>
  <c r="C47" i="19"/>
  <c r="E48" i="19"/>
  <c r="F48" i="19"/>
  <c r="B48" i="19"/>
  <c r="C48" i="19"/>
  <c r="E49" i="19"/>
  <c r="F49" i="19"/>
  <c r="B49" i="19"/>
  <c r="C49" i="19"/>
  <c r="H23" i="19"/>
  <c r="I23" i="19"/>
  <c r="H24" i="19"/>
  <c r="I24" i="19"/>
  <c r="H25" i="19"/>
  <c r="I25" i="19"/>
  <c r="H26" i="19"/>
  <c r="I26" i="19"/>
  <c r="H27" i="19"/>
  <c r="I27" i="19"/>
  <c r="H28" i="19"/>
  <c r="I28" i="19"/>
  <c r="H29" i="19"/>
  <c r="I29" i="19"/>
  <c r="H30" i="19"/>
  <c r="I30" i="19"/>
  <c r="H31" i="19"/>
  <c r="I31" i="19"/>
  <c r="H32" i="19"/>
  <c r="I32" i="19"/>
  <c r="I34" i="19"/>
  <c r="I35" i="19"/>
  <c r="E23" i="19"/>
  <c r="F23" i="19"/>
  <c r="E24" i="19"/>
  <c r="F24" i="19"/>
  <c r="E5" i="19"/>
  <c r="F5" i="19"/>
  <c r="E6" i="19"/>
  <c r="F6" i="19"/>
  <c r="E7" i="19"/>
  <c r="F7" i="19"/>
  <c r="E8" i="19"/>
  <c r="F8" i="19"/>
  <c r="E9" i="19"/>
  <c r="F9" i="19"/>
  <c r="E10" i="19"/>
  <c r="F10" i="19"/>
  <c r="E11" i="19"/>
  <c r="F11" i="19"/>
  <c r="E12" i="19"/>
  <c r="F12" i="19"/>
  <c r="E13" i="19"/>
  <c r="F13" i="19"/>
  <c r="E14" i="19"/>
  <c r="F14" i="19"/>
  <c r="C5" i="19"/>
  <c r="C6" i="19"/>
  <c r="C7" i="19"/>
  <c r="C8" i="19"/>
  <c r="C9" i="19"/>
  <c r="C10" i="19"/>
  <c r="C11" i="19"/>
  <c r="C12" i="19"/>
  <c r="C13" i="19"/>
  <c r="C14" i="19"/>
  <c r="B5" i="19"/>
  <c r="B6" i="19"/>
  <c r="B7" i="19"/>
  <c r="B8" i="19"/>
  <c r="B9" i="19"/>
  <c r="B10" i="19"/>
  <c r="B11" i="19"/>
  <c r="B12" i="19"/>
  <c r="B13" i="19"/>
  <c r="B14" i="19"/>
  <c r="M18" i="14" l="1"/>
  <c r="M11" i="14"/>
  <c r="N18" i="1"/>
  <c r="M19" i="15"/>
  <c r="F34" i="17"/>
  <c r="F28" i="17"/>
  <c r="F32" i="17"/>
  <c r="F31" i="17"/>
  <c r="F25" i="17"/>
  <c r="AE18" i="4"/>
  <c r="A17" i="17"/>
  <c r="AE19" i="7"/>
  <c r="A37" i="17"/>
  <c r="A91" i="17"/>
  <c r="AE14" i="12"/>
  <c r="A90" i="17"/>
  <c r="AE18" i="7"/>
  <c r="A36" i="17"/>
  <c r="AC18" i="4"/>
  <c r="AE19" i="12"/>
  <c r="A95" i="17"/>
  <c r="A89" i="17"/>
  <c r="AE17" i="7"/>
  <c r="A35" i="17"/>
  <c r="AE17" i="4"/>
  <c r="A16" i="17"/>
  <c r="AE18" i="12"/>
  <c r="A94" i="17"/>
  <c r="AE16" i="7"/>
  <c r="A34" i="17"/>
  <c r="AE10" i="7"/>
  <c r="A28" i="17"/>
  <c r="AE16" i="4"/>
  <c r="A15" i="17"/>
  <c r="AE7" i="7"/>
  <c r="A25" i="17"/>
  <c r="A93" i="17"/>
  <c r="AE15" i="7"/>
  <c r="A33" i="17"/>
  <c r="A27" i="17"/>
  <c r="AC19" i="7"/>
  <c r="F37" i="17"/>
  <c r="AE19" i="4"/>
  <c r="A18" i="17"/>
  <c r="AE10" i="12"/>
  <c r="A53" i="17"/>
  <c r="M16" i="15"/>
  <c r="AD16" i="4"/>
  <c r="AC16" i="4"/>
  <c r="AE13" i="7"/>
  <c r="AE14" i="7"/>
  <c r="M14" i="1"/>
  <c r="M10" i="14"/>
  <c r="M10" i="15"/>
  <c r="M12" i="3"/>
  <c r="M12" i="15"/>
  <c r="M13" i="3"/>
  <c r="M14" i="3"/>
  <c r="M7" i="1"/>
  <c r="M15" i="1"/>
  <c r="M7" i="7"/>
  <c r="N7" i="7"/>
  <c r="M18" i="3"/>
  <c r="M15" i="3"/>
  <c r="M15" i="14"/>
  <c r="N9" i="1"/>
  <c r="M6" i="3"/>
  <c r="N14" i="14"/>
  <c r="M12" i="14"/>
  <c r="M8" i="14"/>
  <c r="N13" i="7"/>
  <c r="M6" i="15"/>
  <c r="M11" i="15"/>
  <c r="N16" i="15"/>
  <c r="N10" i="15"/>
  <c r="M9" i="15"/>
  <c r="M8" i="15"/>
  <c r="N13" i="15"/>
  <c r="N7" i="15"/>
  <c r="M8" i="1"/>
  <c r="M13" i="1"/>
  <c r="M12" i="1"/>
  <c r="N7" i="1"/>
  <c r="M17" i="1"/>
  <c r="M11" i="1"/>
  <c r="M6" i="1"/>
  <c r="M16" i="1"/>
  <c r="M10" i="1"/>
  <c r="M9" i="1"/>
  <c r="N16" i="1"/>
  <c r="N19" i="1"/>
  <c r="M17" i="14"/>
  <c r="M6" i="14"/>
  <c r="M13" i="14"/>
  <c r="M5" i="14"/>
  <c r="M16" i="14"/>
  <c r="M9" i="14"/>
  <c r="M7" i="14"/>
  <c r="N8" i="14"/>
  <c r="M17" i="3"/>
  <c r="M11" i="3"/>
  <c r="M16" i="3"/>
  <c r="M10" i="3"/>
  <c r="M9" i="3"/>
  <c r="M8" i="3"/>
  <c r="M7" i="3"/>
  <c r="N16" i="7"/>
  <c r="M16" i="7"/>
  <c r="N12" i="7"/>
  <c r="AC16" i="7"/>
  <c r="N16" i="4"/>
  <c r="M14" i="14"/>
  <c r="L20" i="1"/>
  <c r="N12" i="1"/>
  <c r="N11" i="14"/>
  <c r="M17" i="4"/>
  <c r="AA17" i="4"/>
  <c r="F16" i="17" s="1"/>
  <c r="M18" i="12"/>
  <c r="AA18" i="12"/>
  <c r="M12" i="12"/>
  <c r="AA12" i="12"/>
  <c r="M6" i="12"/>
  <c r="AA6" i="12"/>
  <c r="M13" i="15"/>
  <c r="M18" i="7"/>
  <c r="AA18" i="7"/>
  <c r="M17" i="12"/>
  <c r="AA17" i="12"/>
  <c r="M11" i="12"/>
  <c r="AA11" i="12"/>
  <c r="M7" i="15"/>
  <c r="M16" i="4"/>
  <c r="M13" i="12"/>
  <c r="AA13" i="12"/>
  <c r="N10" i="1"/>
  <c r="AC7" i="7"/>
  <c r="M16" i="12"/>
  <c r="AA16" i="12"/>
  <c r="N17" i="7"/>
  <c r="AA17" i="7"/>
  <c r="M19" i="4"/>
  <c r="AA19" i="4"/>
  <c r="F18" i="17" s="1"/>
  <c r="M15" i="12"/>
  <c r="AA15" i="12"/>
  <c r="M9" i="12"/>
  <c r="AA9" i="12"/>
  <c r="N18" i="4"/>
  <c r="N13" i="1"/>
  <c r="N6" i="1"/>
  <c r="N19" i="7"/>
  <c r="M7" i="12"/>
  <c r="AA7" i="12"/>
  <c r="M18" i="4"/>
  <c r="M14" i="12"/>
  <c r="AA14" i="12"/>
  <c r="M8" i="12"/>
  <c r="AA8" i="12"/>
  <c r="M19" i="7"/>
  <c r="M19" i="12"/>
  <c r="AA19" i="12"/>
  <c r="M10" i="12"/>
  <c r="AA10" i="12"/>
  <c r="M5" i="12"/>
  <c r="AA5" i="12"/>
  <c r="L20" i="12"/>
  <c r="M5" i="3"/>
  <c r="L20" i="3"/>
  <c r="M5" i="15"/>
  <c r="L20" i="14"/>
  <c r="N5" i="14"/>
  <c r="M5" i="7"/>
  <c r="M5" i="1"/>
  <c r="AC14" i="7"/>
  <c r="M10" i="7"/>
  <c r="AC10" i="7"/>
  <c r="N10" i="7"/>
  <c r="M13" i="7"/>
  <c r="AC13" i="7"/>
  <c r="M6" i="7"/>
  <c r="AA6" i="7"/>
  <c r="N6" i="7"/>
  <c r="N15" i="7"/>
  <c r="M15" i="7"/>
  <c r="AA15" i="7"/>
  <c r="N5" i="7"/>
  <c r="AA5" i="7"/>
  <c r="M12" i="7"/>
  <c r="AA12" i="7"/>
  <c r="N9" i="7"/>
  <c r="M9" i="7"/>
  <c r="AA9" i="7"/>
  <c r="N8" i="7"/>
  <c r="AA8" i="7"/>
  <c r="M8" i="7"/>
  <c r="M11" i="7"/>
  <c r="K20" i="7"/>
  <c r="N11" i="7"/>
  <c r="AA11" i="7"/>
  <c r="Y20" i="4"/>
  <c r="M15" i="15"/>
  <c r="N15" i="1"/>
  <c r="Y16" i="10"/>
  <c r="N17" i="14"/>
  <c r="L20" i="15"/>
  <c r="M14" i="15"/>
  <c r="M14" i="7"/>
  <c r="L20" i="7"/>
  <c r="N14" i="7"/>
  <c r="K20" i="15"/>
  <c r="N18" i="15"/>
  <c r="N15" i="15"/>
  <c r="N12" i="15"/>
  <c r="N9" i="15"/>
  <c r="N6" i="15"/>
  <c r="N17" i="15"/>
  <c r="N14" i="15"/>
  <c r="N11" i="15"/>
  <c r="N8" i="15"/>
  <c r="N5" i="15"/>
  <c r="K20" i="1"/>
  <c r="N17" i="1"/>
  <c r="N14" i="1"/>
  <c r="N11" i="1"/>
  <c r="N8" i="1"/>
  <c r="N5" i="1"/>
  <c r="K20" i="12"/>
  <c r="N18" i="12"/>
  <c r="N15" i="12"/>
  <c r="N12" i="12"/>
  <c r="N9" i="12"/>
  <c r="N6" i="12"/>
  <c r="N17" i="12"/>
  <c r="N14" i="12"/>
  <c r="N11" i="12"/>
  <c r="N8" i="12"/>
  <c r="N5" i="12"/>
  <c r="N19" i="12"/>
  <c r="N16" i="12"/>
  <c r="N13" i="12"/>
  <c r="N10" i="12"/>
  <c r="N7" i="12"/>
  <c r="K20" i="14"/>
  <c r="N18" i="14"/>
  <c r="N15" i="14"/>
  <c r="N12" i="14"/>
  <c r="N9" i="14"/>
  <c r="N6" i="14"/>
  <c r="N19" i="14"/>
  <c r="N16" i="14"/>
  <c r="N13" i="14"/>
  <c r="N10" i="14"/>
  <c r="N7" i="14"/>
  <c r="K20" i="3"/>
  <c r="N18" i="3"/>
  <c r="N15" i="3"/>
  <c r="N12" i="3"/>
  <c r="N9" i="3"/>
  <c r="N6" i="3"/>
  <c r="N17" i="3"/>
  <c r="N14" i="3"/>
  <c r="N11" i="3"/>
  <c r="N8" i="3"/>
  <c r="N5" i="3"/>
  <c r="N19" i="3"/>
  <c r="N16" i="3"/>
  <c r="N13" i="3"/>
  <c r="N10" i="3"/>
  <c r="N7" i="3"/>
  <c r="W17" i="1"/>
  <c r="Y17" i="1" s="1"/>
  <c r="X17" i="1"/>
  <c r="AB17" i="1" s="1"/>
  <c r="W15" i="1"/>
  <c r="AA15" i="1" s="1"/>
  <c r="F129" i="17" s="1"/>
  <c r="X15" i="1"/>
  <c r="AB15" i="1" s="1"/>
  <c r="W17" i="14"/>
  <c r="X17" i="14"/>
  <c r="AB17" i="14" s="1"/>
  <c r="X16" i="3"/>
  <c r="AB18" i="1"/>
  <c r="AA18" i="1"/>
  <c r="F132" i="17" s="1"/>
  <c r="AA17" i="10"/>
  <c r="AB17" i="10"/>
  <c r="Y17" i="10"/>
  <c r="AA16" i="10"/>
  <c r="F53" i="17" s="1"/>
  <c r="N17" i="4"/>
  <c r="AD19" i="4"/>
  <c r="AD18" i="4"/>
  <c r="F86" i="17" l="1"/>
  <c r="AC5" i="12"/>
  <c r="F93" i="17"/>
  <c r="F85" i="17"/>
  <c r="F89" i="17"/>
  <c r="F88" i="17"/>
  <c r="AE15" i="12"/>
  <c r="F87" i="17"/>
  <c r="F90" i="17"/>
  <c r="F27" i="17"/>
  <c r="AE17" i="12"/>
  <c r="AE12" i="12"/>
  <c r="AE11" i="12"/>
  <c r="AE9" i="12"/>
  <c r="AE13" i="12"/>
  <c r="AE16" i="10"/>
  <c r="AE9" i="7"/>
  <c r="AC15" i="12"/>
  <c r="F91" i="17"/>
  <c r="AC18" i="12"/>
  <c r="F94" i="17"/>
  <c r="AE18" i="1"/>
  <c r="A132" i="17"/>
  <c r="AE6" i="7"/>
  <c r="F24" i="17"/>
  <c r="A112" i="17"/>
  <c r="AC19" i="4"/>
  <c r="AE17" i="1"/>
  <c r="A131" i="17"/>
  <c r="AE11" i="7"/>
  <c r="F29" i="17"/>
  <c r="AE16" i="12"/>
  <c r="F92" i="17"/>
  <c r="AC18" i="7"/>
  <c r="F36" i="17"/>
  <c r="AC17" i="4"/>
  <c r="AC17" i="7"/>
  <c r="F35" i="17"/>
  <c r="AC15" i="7"/>
  <c r="F33" i="17"/>
  <c r="AC19" i="12"/>
  <c r="F95" i="17"/>
  <c r="AE12" i="7"/>
  <c r="F30" i="17"/>
  <c r="AE17" i="10"/>
  <c r="A54" i="17"/>
  <c r="AE6" i="12"/>
  <c r="F82" i="17"/>
  <c r="AE15" i="1"/>
  <c r="A129" i="17"/>
  <c r="AE7" i="12"/>
  <c r="F83" i="17"/>
  <c r="AE8" i="7"/>
  <c r="F26" i="17"/>
  <c r="AE8" i="12"/>
  <c r="F84" i="17"/>
  <c r="AC5" i="7"/>
  <c r="AC17" i="12"/>
  <c r="AE5" i="12"/>
  <c r="AE5" i="7"/>
  <c r="M20" i="12"/>
  <c r="Y15" i="1"/>
  <c r="AD17" i="12"/>
  <c r="M20" i="3"/>
  <c r="M20" i="1"/>
  <c r="AC9" i="12"/>
  <c r="AC8" i="12"/>
  <c r="AC13" i="12"/>
  <c r="AC6" i="12"/>
  <c r="AC14" i="12"/>
  <c r="AC12" i="12"/>
  <c r="AC7" i="12"/>
  <c r="AC11" i="12"/>
  <c r="AC10" i="12"/>
  <c r="AC16" i="12"/>
  <c r="M20" i="15"/>
  <c r="M20" i="14"/>
  <c r="AC6" i="7"/>
  <c r="AC12" i="7"/>
  <c r="AC9" i="7"/>
  <c r="M20" i="7"/>
  <c r="AC8" i="7"/>
  <c r="AC11" i="7"/>
  <c r="AC15" i="1"/>
  <c r="Y17" i="14"/>
  <c r="AD17" i="10"/>
  <c r="F54" i="17"/>
  <c r="AA17" i="14"/>
  <c r="AD16" i="7"/>
  <c r="AA17" i="1"/>
  <c r="W16" i="3"/>
  <c r="Y16" i="3" s="1"/>
  <c r="W16" i="15"/>
  <c r="X16" i="14"/>
  <c r="AB16" i="14" s="1"/>
  <c r="A111" i="17" s="1"/>
  <c r="W16" i="14"/>
  <c r="W16" i="1"/>
  <c r="X16" i="1"/>
  <c r="AB16" i="1" s="1"/>
  <c r="A130" i="17" s="1"/>
  <c r="AB16" i="3"/>
  <c r="A72" i="17" s="1"/>
  <c r="AD15" i="1"/>
  <c r="AC18" i="1"/>
  <c r="AD18" i="1"/>
  <c r="AC17" i="10"/>
  <c r="AC16" i="10"/>
  <c r="AD16" i="10"/>
  <c r="F112" i="17" l="1"/>
  <c r="AC17" i="1"/>
  <c r="F131" i="17"/>
  <c r="J9" i="18"/>
  <c r="H9" i="18"/>
  <c r="J14" i="18"/>
  <c r="H14" i="18"/>
  <c r="AE17" i="14"/>
  <c r="AC17" i="14"/>
  <c r="AD17" i="14"/>
  <c r="AD17" i="1"/>
  <c r="AA16" i="3"/>
  <c r="AA16" i="15"/>
  <c r="F149" i="17" s="1"/>
  <c r="AD15" i="7"/>
  <c r="Y16" i="14"/>
  <c r="AA16" i="14"/>
  <c r="X16" i="15"/>
  <c r="AB16" i="15" s="1"/>
  <c r="Y16" i="1"/>
  <c r="AA16" i="1"/>
  <c r="F130" i="17" s="1"/>
  <c r="F111" i="17" l="1"/>
  <c r="F72" i="17"/>
  <c r="L14" i="18"/>
  <c r="K14" i="18"/>
  <c r="K9" i="18"/>
  <c r="L9" i="18"/>
  <c r="AE16" i="15"/>
  <c r="A149" i="17"/>
  <c r="AE16" i="14"/>
  <c r="AE16" i="3"/>
  <c r="AE16" i="1"/>
  <c r="Y16" i="15"/>
  <c r="AC16" i="3"/>
  <c r="AD16" i="3"/>
  <c r="AD16" i="12"/>
  <c r="AD17" i="7"/>
  <c r="AC16" i="14"/>
  <c r="AD16" i="14"/>
  <c r="AC16" i="1"/>
  <c r="AD16" i="1"/>
  <c r="AC16" i="15"/>
  <c r="AD16" i="15"/>
  <c r="W19" i="14"/>
  <c r="Y19" i="14" s="1"/>
  <c r="X19" i="14"/>
  <c r="AB19" i="14" l="1"/>
  <c r="AA19" i="14"/>
  <c r="AD19" i="14" l="1"/>
  <c r="F114" i="17"/>
  <c r="AE19" i="14"/>
  <c r="A114" i="17"/>
  <c r="AC19" i="14"/>
  <c r="AD19" i="12" l="1"/>
  <c r="W18" i="15" l="1"/>
  <c r="X18" i="15"/>
  <c r="Y18" i="15" l="1"/>
  <c r="AA18" i="15"/>
  <c r="AB18" i="15"/>
  <c r="AC18" i="15" l="1"/>
  <c r="F151" i="17"/>
  <c r="AE18" i="15"/>
  <c r="A151" i="17"/>
  <c r="W18" i="14"/>
  <c r="X18" i="14"/>
  <c r="Y18" i="14" l="1"/>
  <c r="AB18" i="14"/>
  <c r="AA18" i="14"/>
  <c r="W18" i="3"/>
  <c r="X18" i="3"/>
  <c r="W19" i="3"/>
  <c r="X19" i="3"/>
  <c r="F113" i="17" l="1"/>
  <c r="AE18" i="14"/>
  <c r="A113" i="17"/>
  <c r="AB18" i="3"/>
  <c r="A74" i="17" s="1"/>
  <c r="Y18" i="3"/>
  <c r="AD18" i="14"/>
  <c r="Y19" i="3"/>
  <c r="AC18" i="14"/>
  <c r="AB19" i="3"/>
  <c r="AA18" i="3"/>
  <c r="AA19" i="3"/>
  <c r="B119" i="17"/>
  <c r="C119" i="17" s="1"/>
  <c r="F75" i="17" l="1"/>
  <c r="F74" i="17"/>
  <c r="P119" i="17"/>
  <c r="P134" i="17" s="1"/>
  <c r="O119" i="17"/>
  <c r="O134" i="17" s="1"/>
  <c r="N119" i="17"/>
  <c r="N134" i="17" s="1"/>
  <c r="K119" i="17"/>
  <c r="K134" i="17" s="1"/>
  <c r="J119" i="17"/>
  <c r="J134" i="17" s="1"/>
  <c r="H119" i="17"/>
  <c r="AE19" i="3"/>
  <c r="A75" i="17"/>
  <c r="AE18" i="3"/>
  <c r="AC19" i="3"/>
  <c r="AD19" i="3"/>
  <c r="AC18" i="3"/>
  <c r="AD18" i="3"/>
  <c r="H134" i="17" l="1"/>
  <c r="A10" i="18" s="1"/>
  <c r="H135" i="17"/>
  <c r="Q166" i="17"/>
  <c r="R166" i="17"/>
  <c r="S166" i="17"/>
  <c r="T166" i="17"/>
  <c r="U166" i="17"/>
  <c r="Q167" i="17"/>
  <c r="R167" i="17"/>
  <c r="S167" i="17"/>
  <c r="T167" i="17"/>
  <c r="U167" i="17"/>
  <c r="Q168" i="17"/>
  <c r="R168" i="17"/>
  <c r="S168" i="17"/>
  <c r="T168" i="17"/>
  <c r="U168" i="17"/>
  <c r="Q169" i="17"/>
  <c r="R169" i="17"/>
  <c r="S169" i="17"/>
  <c r="T169" i="17"/>
  <c r="U169" i="17"/>
  <c r="Q170" i="17"/>
  <c r="R170" i="17"/>
  <c r="S170" i="17"/>
  <c r="T170" i="17"/>
  <c r="U170" i="17"/>
  <c r="Q171" i="17"/>
  <c r="R171" i="17"/>
  <c r="S171" i="17"/>
  <c r="T171" i="17"/>
  <c r="U171" i="17"/>
  <c r="Q172" i="17"/>
  <c r="R172" i="17"/>
  <c r="S172" i="17"/>
  <c r="T172" i="17"/>
  <c r="U172" i="17"/>
  <c r="Q173" i="17"/>
  <c r="R173" i="17"/>
  <c r="S173" i="17"/>
  <c r="T173" i="17"/>
  <c r="U173" i="17"/>
  <c r="Q177" i="17"/>
  <c r="R177" i="17"/>
  <c r="S177" i="17"/>
  <c r="T177" i="17"/>
  <c r="U177" i="17"/>
  <c r="Q178" i="17"/>
  <c r="R178" i="17"/>
  <c r="S178" i="17"/>
  <c r="T178" i="17"/>
  <c r="U178" i="17"/>
  <c r="Q179" i="17"/>
  <c r="R179" i="17"/>
  <c r="S179" i="17"/>
  <c r="T179" i="17"/>
  <c r="U179" i="17"/>
  <c r="H166" i="17"/>
  <c r="I166" i="17"/>
  <c r="J166" i="17"/>
  <c r="K166" i="17"/>
  <c r="L166" i="17"/>
  <c r="M166" i="17"/>
  <c r="N166" i="17"/>
  <c r="O166" i="17"/>
  <c r="P166" i="17"/>
  <c r="H167" i="17"/>
  <c r="I167" i="17"/>
  <c r="J167" i="17"/>
  <c r="K167" i="17"/>
  <c r="L167" i="17"/>
  <c r="M167" i="17"/>
  <c r="N167" i="17"/>
  <c r="O167" i="17"/>
  <c r="P167" i="17"/>
  <c r="H168" i="17"/>
  <c r="I168" i="17"/>
  <c r="J168" i="17"/>
  <c r="K168" i="17"/>
  <c r="L168" i="17"/>
  <c r="M168" i="17"/>
  <c r="N168" i="17"/>
  <c r="O168" i="17"/>
  <c r="P168" i="17"/>
  <c r="H169" i="17"/>
  <c r="I169" i="17"/>
  <c r="J169" i="17"/>
  <c r="K169" i="17"/>
  <c r="L169" i="17"/>
  <c r="M169" i="17"/>
  <c r="N169" i="17"/>
  <c r="O169" i="17"/>
  <c r="P169" i="17"/>
  <c r="H170" i="17"/>
  <c r="I170" i="17"/>
  <c r="J170" i="17"/>
  <c r="K170" i="17"/>
  <c r="L170" i="17"/>
  <c r="M170" i="17"/>
  <c r="N170" i="17"/>
  <c r="O170" i="17"/>
  <c r="P170" i="17"/>
  <c r="H171" i="17"/>
  <c r="I171" i="17"/>
  <c r="J171" i="17"/>
  <c r="K171" i="17"/>
  <c r="L171" i="17"/>
  <c r="M171" i="17"/>
  <c r="N171" i="17"/>
  <c r="O171" i="17"/>
  <c r="P171" i="17"/>
  <c r="H172" i="17"/>
  <c r="I172" i="17"/>
  <c r="J172" i="17"/>
  <c r="K172" i="17"/>
  <c r="L172" i="17"/>
  <c r="M172" i="17"/>
  <c r="N172" i="17"/>
  <c r="O172" i="17"/>
  <c r="P172" i="17"/>
  <c r="H173" i="17"/>
  <c r="I173" i="17"/>
  <c r="J173" i="17"/>
  <c r="K173" i="17"/>
  <c r="L173" i="17"/>
  <c r="M173" i="17"/>
  <c r="N173" i="17"/>
  <c r="O173" i="17"/>
  <c r="P173" i="17"/>
  <c r="H177" i="17"/>
  <c r="I177" i="17"/>
  <c r="J177" i="17"/>
  <c r="K177" i="17"/>
  <c r="L177" i="17"/>
  <c r="M177" i="17"/>
  <c r="N177" i="17"/>
  <c r="O177" i="17"/>
  <c r="P177" i="17"/>
  <c r="H178" i="17"/>
  <c r="I178" i="17"/>
  <c r="J178" i="17"/>
  <c r="K178" i="17"/>
  <c r="L178" i="17"/>
  <c r="M178" i="17"/>
  <c r="N178" i="17"/>
  <c r="O178" i="17"/>
  <c r="P178" i="17"/>
  <c r="H179" i="17"/>
  <c r="I179" i="17"/>
  <c r="J179" i="17"/>
  <c r="K179" i="17"/>
  <c r="L179" i="17"/>
  <c r="M179" i="17"/>
  <c r="N179" i="17"/>
  <c r="O179" i="17"/>
  <c r="P179" i="17"/>
  <c r="AA16" i="16"/>
  <c r="AE16" i="16" s="1"/>
  <c r="Z16" i="16"/>
  <c r="Z6" i="16"/>
  <c r="AA6" i="16"/>
  <c r="Z7" i="16"/>
  <c r="AA7" i="16"/>
  <c r="Z8" i="16"/>
  <c r="AA8" i="16"/>
  <c r="Z9" i="16"/>
  <c r="AA9" i="16"/>
  <c r="Z10" i="16"/>
  <c r="AA10" i="16"/>
  <c r="Z11" i="16"/>
  <c r="AA11" i="16"/>
  <c r="Z12" i="16"/>
  <c r="AA12" i="16"/>
  <c r="Z13" i="16"/>
  <c r="AA13" i="16"/>
  <c r="Z14" i="16"/>
  <c r="AA14" i="16"/>
  <c r="Z15" i="16"/>
  <c r="AA15" i="16"/>
  <c r="Z5" i="16"/>
  <c r="AA5" i="16"/>
  <c r="AA4" i="16"/>
  <c r="Z4" i="16"/>
  <c r="M16" i="16"/>
  <c r="L16" i="16"/>
  <c r="N16" i="16" s="1"/>
  <c r="L6" i="16"/>
  <c r="M6" i="16"/>
  <c r="L7" i="16"/>
  <c r="M7" i="16"/>
  <c r="L8" i="16"/>
  <c r="M8" i="16"/>
  <c r="L9" i="16"/>
  <c r="M9" i="16"/>
  <c r="L10" i="16"/>
  <c r="M10" i="16"/>
  <c r="L11" i="16"/>
  <c r="M11" i="16"/>
  <c r="L12" i="16"/>
  <c r="M12" i="16"/>
  <c r="L13" i="16"/>
  <c r="M13" i="16"/>
  <c r="L14" i="16"/>
  <c r="M14" i="16"/>
  <c r="L15" i="16"/>
  <c r="M15" i="16"/>
  <c r="M5" i="16"/>
  <c r="M4" i="16"/>
  <c r="L5" i="16"/>
  <c r="L4" i="16"/>
  <c r="Y17" i="16"/>
  <c r="K17" i="16"/>
  <c r="X17" i="16"/>
  <c r="W17" i="16"/>
  <c r="V17" i="16"/>
  <c r="U17" i="16"/>
  <c r="T17" i="16"/>
  <c r="S17" i="16"/>
  <c r="R17" i="16"/>
  <c r="Q17" i="16"/>
  <c r="J17" i="16"/>
  <c r="I17" i="16"/>
  <c r="H17" i="16"/>
  <c r="G17" i="16"/>
  <c r="F17" i="16"/>
  <c r="E17" i="16"/>
  <c r="D17" i="16"/>
  <c r="C17" i="16"/>
  <c r="AB16" i="16"/>
  <c r="B17" i="16"/>
  <c r="N135" i="17" l="1"/>
  <c r="K135" i="17"/>
  <c r="J135" i="17"/>
  <c r="O135" i="17"/>
  <c r="Q135" i="17"/>
  <c r="P135" i="17"/>
  <c r="R135" i="17"/>
  <c r="M135" i="17"/>
  <c r="I135" i="17"/>
  <c r="L135" i="17"/>
  <c r="S180" i="17"/>
  <c r="S181" i="17" s="1"/>
  <c r="L180" i="17"/>
  <c r="L181" i="17" s="1"/>
  <c r="K180" i="17"/>
  <c r="K181" i="17" s="1"/>
  <c r="J180" i="17"/>
  <c r="J181" i="17" s="1"/>
  <c r="I180" i="17"/>
  <c r="I181" i="17" s="1"/>
  <c r="O180" i="17"/>
  <c r="O181" i="17" s="1"/>
  <c r="R180" i="17"/>
  <c r="R181" i="17" s="1"/>
  <c r="H180" i="17"/>
  <c r="H181" i="17"/>
  <c r="U180" i="17"/>
  <c r="U181" i="17" s="1"/>
  <c r="P180" i="17"/>
  <c r="P181" i="17" s="1"/>
  <c r="T180" i="17"/>
  <c r="T181" i="17" s="1"/>
  <c r="N180" i="17"/>
  <c r="N181" i="17" s="1"/>
  <c r="M180" i="17"/>
  <c r="M181" i="17" s="1"/>
  <c r="Q180" i="17"/>
  <c r="Q181" i="17" s="1"/>
  <c r="L17" i="16"/>
  <c r="O16" i="16"/>
  <c r="AD16" i="16"/>
  <c r="Z17" i="16"/>
  <c r="AA17" i="16"/>
  <c r="M17" i="16"/>
  <c r="AF16" i="16" l="1"/>
  <c r="AG16" i="16"/>
  <c r="W19" i="10" l="1"/>
  <c r="X19" i="10"/>
  <c r="AA19" i="10" l="1"/>
  <c r="F56" i="17" s="1"/>
  <c r="AB19" i="10"/>
  <c r="Y19" i="10"/>
  <c r="AE19" i="10" l="1"/>
  <c r="A56" i="17"/>
  <c r="AC19" i="10"/>
  <c r="AD19" i="10"/>
  <c r="R20" i="7" l="1"/>
  <c r="S20" i="7"/>
  <c r="T20" i="7"/>
  <c r="U20" i="7"/>
  <c r="V20" i="7"/>
  <c r="W5" i="3"/>
  <c r="X5" i="3"/>
  <c r="W7" i="3"/>
  <c r="X7" i="3"/>
  <c r="W8" i="3"/>
  <c r="X8" i="3"/>
  <c r="W9" i="3"/>
  <c r="X9" i="3"/>
  <c r="W10" i="3"/>
  <c r="X10" i="3"/>
  <c r="W11" i="3"/>
  <c r="X11" i="3"/>
  <c r="W12" i="3"/>
  <c r="X12" i="3"/>
  <c r="W13" i="3"/>
  <c r="X13" i="3"/>
  <c r="W14" i="3"/>
  <c r="X14" i="3"/>
  <c r="W15" i="3"/>
  <c r="X15" i="3"/>
  <c r="W17" i="3"/>
  <c r="X17" i="3"/>
  <c r="X6" i="3"/>
  <c r="W6" i="3"/>
  <c r="W6" i="1"/>
  <c r="X6" i="1"/>
  <c r="W7" i="1"/>
  <c r="X7" i="1"/>
  <c r="W8" i="1"/>
  <c r="X8" i="1"/>
  <c r="W9" i="1"/>
  <c r="X9" i="1"/>
  <c r="W10" i="1"/>
  <c r="X10" i="1"/>
  <c r="W11" i="1"/>
  <c r="X11" i="1"/>
  <c r="W12" i="1"/>
  <c r="X12" i="1"/>
  <c r="W13" i="1"/>
  <c r="X13" i="1"/>
  <c r="W14" i="1"/>
  <c r="X14" i="1"/>
  <c r="W19" i="1"/>
  <c r="X19" i="1"/>
  <c r="X5" i="1"/>
  <c r="W5" i="1"/>
  <c r="W20" i="1" l="1"/>
  <c r="X20" i="1"/>
  <c r="X20" i="3"/>
  <c r="W20" i="3"/>
  <c r="W5" i="10"/>
  <c r="X5" i="10"/>
  <c r="Y20" i="1" l="1"/>
  <c r="Y20" i="3"/>
  <c r="Y5" i="10"/>
  <c r="W19" i="15" l="1"/>
  <c r="X19" i="15"/>
  <c r="AB19" i="15" l="1"/>
  <c r="AA19" i="15"/>
  <c r="Y19" i="15"/>
  <c r="AC19" i="15" l="1"/>
  <c r="F152" i="17"/>
  <c r="AE19" i="15"/>
  <c r="A152" i="17"/>
  <c r="AD19" i="15"/>
  <c r="K5" i="4" l="1"/>
  <c r="AA5" i="4" s="1"/>
  <c r="F4" i="17" s="1"/>
  <c r="F40" i="19" l="1"/>
  <c r="F55" i="19" s="1"/>
  <c r="I22" i="19"/>
  <c r="I37" i="19" s="1"/>
  <c r="F22" i="19"/>
  <c r="F37" i="19" s="1"/>
  <c r="F4" i="19"/>
  <c r="F19" i="19" s="1"/>
  <c r="I5" i="19"/>
  <c r="I4" i="19"/>
  <c r="C4" i="19"/>
  <c r="C19" i="19" s="1"/>
  <c r="C24" i="19"/>
  <c r="C25" i="19"/>
  <c r="C26" i="19"/>
  <c r="C27" i="19"/>
  <c r="C28" i="19"/>
  <c r="C29" i="19"/>
  <c r="C30" i="19"/>
  <c r="C31" i="19"/>
  <c r="C23" i="19"/>
  <c r="C22" i="19"/>
  <c r="C40" i="19"/>
  <c r="C55" i="19" s="1"/>
  <c r="I19" i="19" l="1"/>
  <c r="C37" i="19"/>
  <c r="D16" i="9" l="1"/>
  <c r="E16" i="9"/>
  <c r="E40" i="19" l="1"/>
  <c r="H22" i="19"/>
  <c r="E22" i="19"/>
  <c r="E4" i="19" l="1"/>
  <c r="H5" i="19"/>
  <c r="H4" i="19"/>
  <c r="B4" i="19"/>
  <c r="B23" i="19"/>
  <c r="B24" i="19"/>
  <c r="B25" i="19"/>
  <c r="B26" i="19"/>
  <c r="B27" i="19"/>
  <c r="B28" i="19"/>
  <c r="B29" i="19"/>
  <c r="B30" i="19"/>
  <c r="B31" i="19"/>
  <c r="B22" i="19"/>
  <c r="B40" i="19"/>
  <c r="B100" i="17" l="1"/>
  <c r="C100" i="17" s="1"/>
  <c r="B222" i="17"/>
  <c r="B81" i="17"/>
  <c r="C81" i="17" s="1"/>
  <c r="B43" i="17"/>
  <c r="C43" i="17" s="1"/>
  <c r="B44" i="17"/>
  <c r="C44" i="17" s="1"/>
  <c r="K44" i="17" s="1"/>
  <c r="B45" i="17"/>
  <c r="C45" i="17" s="1"/>
  <c r="B46" i="17"/>
  <c r="C46" i="17" s="1"/>
  <c r="B47" i="17"/>
  <c r="C47" i="17" s="1"/>
  <c r="B42" i="17"/>
  <c r="C42" i="17" s="1"/>
  <c r="B203" i="17"/>
  <c r="B23" i="17"/>
  <c r="C23" i="17" s="1"/>
  <c r="B184" i="17"/>
  <c r="B61" i="17"/>
  <c r="C61" i="17" s="1"/>
  <c r="O61" i="17" s="1"/>
  <c r="O76" i="17" s="1"/>
  <c r="B165" i="17"/>
  <c r="B138" i="17"/>
  <c r="C138" i="17" s="1"/>
  <c r="P223" i="17"/>
  <c r="Q223" i="17"/>
  <c r="R223" i="17"/>
  <c r="S223" i="17"/>
  <c r="T223" i="17"/>
  <c r="U223" i="17"/>
  <c r="P224" i="17"/>
  <c r="Q224" i="17"/>
  <c r="R224" i="17"/>
  <c r="S224" i="17"/>
  <c r="T224" i="17"/>
  <c r="U224" i="17"/>
  <c r="P225" i="17"/>
  <c r="Q225" i="17"/>
  <c r="R225" i="17"/>
  <c r="S225" i="17"/>
  <c r="T225" i="17"/>
  <c r="U225" i="17"/>
  <c r="P226" i="17"/>
  <c r="Q226" i="17"/>
  <c r="R226" i="17"/>
  <c r="S226" i="17"/>
  <c r="T226" i="17"/>
  <c r="U226" i="17"/>
  <c r="P227" i="17"/>
  <c r="Q227" i="17"/>
  <c r="R227" i="17"/>
  <c r="S227" i="17"/>
  <c r="T227" i="17"/>
  <c r="U227" i="17"/>
  <c r="P231" i="17"/>
  <c r="Q231" i="17"/>
  <c r="R231" i="17"/>
  <c r="S231" i="17"/>
  <c r="T231" i="17"/>
  <c r="U231" i="17"/>
  <c r="P232" i="17"/>
  <c r="Q232" i="17"/>
  <c r="R232" i="17"/>
  <c r="S232" i="17"/>
  <c r="T232" i="17"/>
  <c r="U232" i="17"/>
  <c r="P233" i="17"/>
  <c r="Q233" i="17"/>
  <c r="R233" i="17"/>
  <c r="S233" i="17"/>
  <c r="T233" i="17"/>
  <c r="U233" i="17"/>
  <c r="P234" i="17"/>
  <c r="Q234" i="17"/>
  <c r="R234" i="17"/>
  <c r="S234" i="17"/>
  <c r="T234" i="17"/>
  <c r="U234" i="17"/>
  <c r="P235" i="17"/>
  <c r="Q235" i="17"/>
  <c r="R235" i="17"/>
  <c r="S235" i="17"/>
  <c r="T235" i="17"/>
  <c r="U235" i="17"/>
  <c r="P236" i="17"/>
  <c r="Q236" i="17"/>
  <c r="R236" i="17"/>
  <c r="S236" i="17"/>
  <c r="T236" i="17"/>
  <c r="U236" i="17"/>
  <c r="O223" i="17"/>
  <c r="O224" i="17"/>
  <c r="O225" i="17"/>
  <c r="O226" i="17"/>
  <c r="O227" i="17"/>
  <c r="O231" i="17"/>
  <c r="O232" i="17"/>
  <c r="O233" i="17"/>
  <c r="O234" i="17"/>
  <c r="O235" i="17"/>
  <c r="O236" i="17"/>
  <c r="I223" i="17"/>
  <c r="J223" i="17"/>
  <c r="K223" i="17"/>
  <c r="L223" i="17"/>
  <c r="M223" i="17"/>
  <c r="N223" i="17"/>
  <c r="I224" i="17"/>
  <c r="J224" i="17"/>
  <c r="K224" i="17"/>
  <c r="L224" i="17"/>
  <c r="M224" i="17"/>
  <c r="N224" i="17"/>
  <c r="I225" i="17"/>
  <c r="J225" i="17"/>
  <c r="K225" i="17"/>
  <c r="L225" i="17"/>
  <c r="M225" i="17"/>
  <c r="N225" i="17"/>
  <c r="I226" i="17"/>
  <c r="J226" i="17"/>
  <c r="K226" i="17"/>
  <c r="L226" i="17"/>
  <c r="M226" i="17"/>
  <c r="N226" i="17"/>
  <c r="I227" i="17"/>
  <c r="J227" i="17"/>
  <c r="K227" i="17"/>
  <c r="L227" i="17"/>
  <c r="M227" i="17"/>
  <c r="N227" i="17"/>
  <c r="I231" i="17"/>
  <c r="J231" i="17"/>
  <c r="K231" i="17"/>
  <c r="L231" i="17"/>
  <c r="M231" i="17"/>
  <c r="N231" i="17"/>
  <c r="I232" i="17"/>
  <c r="J232" i="17"/>
  <c r="K232" i="17"/>
  <c r="L232" i="17"/>
  <c r="M232" i="17"/>
  <c r="N232" i="17"/>
  <c r="I233" i="17"/>
  <c r="J233" i="17"/>
  <c r="K233" i="17"/>
  <c r="L233" i="17"/>
  <c r="M233" i="17"/>
  <c r="N233" i="17"/>
  <c r="I234" i="17"/>
  <c r="J234" i="17"/>
  <c r="K234" i="17"/>
  <c r="L234" i="17"/>
  <c r="M234" i="17"/>
  <c r="N234" i="17"/>
  <c r="I235" i="17"/>
  <c r="J235" i="17"/>
  <c r="K235" i="17"/>
  <c r="L235" i="17"/>
  <c r="M235" i="17"/>
  <c r="N235" i="17"/>
  <c r="I236" i="17"/>
  <c r="J236" i="17"/>
  <c r="K236" i="17"/>
  <c r="L236" i="17"/>
  <c r="M236" i="17"/>
  <c r="N236" i="17"/>
  <c r="H223" i="17"/>
  <c r="H224" i="17"/>
  <c r="H225" i="17"/>
  <c r="H226" i="17"/>
  <c r="H227" i="17"/>
  <c r="H231" i="17"/>
  <c r="H232" i="17"/>
  <c r="H233" i="17"/>
  <c r="H234" i="17"/>
  <c r="H235" i="17"/>
  <c r="H236" i="17"/>
  <c r="P204" i="17"/>
  <c r="Q204" i="17"/>
  <c r="R204" i="17"/>
  <c r="S204" i="17"/>
  <c r="T204" i="17"/>
  <c r="U204" i="17"/>
  <c r="P205" i="17"/>
  <c r="Q205" i="17"/>
  <c r="R205" i="17"/>
  <c r="S205" i="17"/>
  <c r="T205" i="17"/>
  <c r="U205" i="17"/>
  <c r="P206" i="17"/>
  <c r="Q206" i="17"/>
  <c r="R206" i="17"/>
  <c r="S206" i="17"/>
  <c r="T206" i="17"/>
  <c r="U206" i="17"/>
  <c r="P207" i="17"/>
  <c r="Q207" i="17"/>
  <c r="R207" i="17"/>
  <c r="S207" i="17"/>
  <c r="T207" i="17"/>
  <c r="U207" i="17"/>
  <c r="P208" i="17"/>
  <c r="Q208" i="17"/>
  <c r="R208" i="17"/>
  <c r="S208" i="17"/>
  <c r="T208" i="17"/>
  <c r="U208" i="17"/>
  <c r="P209" i="17"/>
  <c r="Q209" i="17"/>
  <c r="R209" i="17"/>
  <c r="S209" i="17"/>
  <c r="T209" i="17"/>
  <c r="U209" i="17"/>
  <c r="P213" i="17"/>
  <c r="Q213" i="17"/>
  <c r="R213" i="17"/>
  <c r="S213" i="17"/>
  <c r="T213" i="17"/>
  <c r="U213" i="17"/>
  <c r="P214" i="17"/>
  <c r="Q214" i="17"/>
  <c r="R214" i="17"/>
  <c r="S214" i="17"/>
  <c r="T214" i="17"/>
  <c r="U214" i="17"/>
  <c r="P215" i="17"/>
  <c r="Q215" i="17"/>
  <c r="R215" i="17"/>
  <c r="S215" i="17"/>
  <c r="T215" i="17"/>
  <c r="U215" i="17"/>
  <c r="P216" i="17"/>
  <c r="Q216" i="17"/>
  <c r="R216" i="17"/>
  <c r="S216" i="17"/>
  <c r="T216" i="17"/>
  <c r="U216" i="17"/>
  <c r="P217" i="17"/>
  <c r="Q217" i="17"/>
  <c r="R217" i="17"/>
  <c r="S217" i="17"/>
  <c r="T217" i="17"/>
  <c r="U217" i="17"/>
  <c r="O204" i="17"/>
  <c r="O205" i="17"/>
  <c r="O206" i="17"/>
  <c r="O207" i="17"/>
  <c r="O208" i="17"/>
  <c r="O209" i="17"/>
  <c r="O213" i="17"/>
  <c r="O214" i="17"/>
  <c r="O215" i="17"/>
  <c r="O216" i="17"/>
  <c r="O217" i="17"/>
  <c r="I204" i="17"/>
  <c r="J204" i="17"/>
  <c r="K204" i="17"/>
  <c r="L204" i="17"/>
  <c r="M204" i="17"/>
  <c r="N204" i="17"/>
  <c r="I205" i="17"/>
  <c r="J205" i="17"/>
  <c r="K205" i="17"/>
  <c r="L205" i="17"/>
  <c r="M205" i="17"/>
  <c r="N205" i="17"/>
  <c r="I206" i="17"/>
  <c r="J206" i="17"/>
  <c r="K206" i="17"/>
  <c r="L206" i="17"/>
  <c r="M206" i="17"/>
  <c r="N206" i="17"/>
  <c r="I207" i="17"/>
  <c r="J207" i="17"/>
  <c r="K207" i="17"/>
  <c r="L207" i="17"/>
  <c r="M207" i="17"/>
  <c r="N207" i="17"/>
  <c r="I208" i="17"/>
  <c r="J208" i="17"/>
  <c r="K208" i="17"/>
  <c r="L208" i="17"/>
  <c r="M208" i="17"/>
  <c r="N208" i="17"/>
  <c r="I209" i="17"/>
  <c r="J209" i="17"/>
  <c r="K209" i="17"/>
  <c r="L209" i="17"/>
  <c r="M209" i="17"/>
  <c r="N209" i="17"/>
  <c r="I213" i="17"/>
  <c r="J213" i="17"/>
  <c r="K213" i="17"/>
  <c r="L213" i="17"/>
  <c r="M213" i="17"/>
  <c r="N213" i="17"/>
  <c r="I214" i="17"/>
  <c r="J214" i="17"/>
  <c r="K214" i="17"/>
  <c r="L214" i="17"/>
  <c r="M214" i="17"/>
  <c r="N214" i="17"/>
  <c r="I215" i="17"/>
  <c r="J215" i="17"/>
  <c r="K215" i="17"/>
  <c r="L215" i="17"/>
  <c r="M215" i="17"/>
  <c r="N215" i="17"/>
  <c r="I216" i="17"/>
  <c r="J216" i="17"/>
  <c r="K216" i="17"/>
  <c r="L216" i="17"/>
  <c r="M216" i="17"/>
  <c r="N216" i="17"/>
  <c r="I217" i="17"/>
  <c r="J217" i="17"/>
  <c r="K217" i="17"/>
  <c r="L217" i="17"/>
  <c r="M217" i="17"/>
  <c r="N217" i="17"/>
  <c r="H204" i="17"/>
  <c r="H205" i="17"/>
  <c r="H206" i="17"/>
  <c r="H207" i="17"/>
  <c r="H208" i="17"/>
  <c r="H209" i="17"/>
  <c r="H213" i="17"/>
  <c r="H214" i="17"/>
  <c r="H215" i="17"/>
  <c r="H216" i="17"/>
  <c r="H217" i="17"/>
  <c r="P193" i="17"/>
  <c r="Q193" i="17"/>
  <c r="R193" i="17"/>
  <c r="S193" i="17"/>
  <c r="T193" i="17"/>
  <c r="U193" i="17"/>
  <c r="P197" i="17"/>
  <c r="Q197" i="17"/>
  <c r="R197" i="17"/>
  <c r="S197" i="17"/>
  <c r="T197" i="17"/>
  <c r="U197" i="17"/>
  <c r="O193" i="17"/>
  <c r="O197" i="17"/>
  <c r="I193" i="17"/>
  <c r="J193" i="17"/>
  <c r="K193" i="17"/>
  <c r="L193" i="17"/>
  <c r="M193" i="17"/>
  <c r="N193" i="17"/>
  <c r="I197" i="17"/>
  <c r="J197" i="17"/>
  <c r="K197" i="17"/>
  <c r="L197" i="17"/>
  <c r="M197" i="17"/>
  <c r="N197" i="17"/>
  <c r="I198" i="17"/>
  <c r="J198" i="17"/>
  <c r="K198" i="17"/>
  <c r="L198" i="17"/>
  <c r="M198" i="17"/>
  <c r="N198" i="17"/>
  <c r="H197" i="17"/>
  <c r="H198" i="17"/>
  <c r="P185" i="17"/>
  <c r="Q185" i="17"/>
  <c r="R185" i="17"/>
  <c r="S185" i="17"/>
  <c r="T185" i="17"/>
  <c r="U185" i="17"/>
  <c r="P186" i="17"/>
  <c r="Q186" i="17"/>
  <c r="R186" i="17"/>
  <c r="S186" i="17"/>
  <c r="T186" i="17"/>
  <c r="U186" i="17"/>
  <c r="P187" i="17"/>
  <c r="Q187" i="17"/>
  <c r="R187" i="17"/>
  <c r="S187" i="17"/>
  <c r="T187" i="17"/>
  <c r="U187" i="17"/>
  <c r="P188" i="17"/>
  <c r="Q188" i="17"/>
  <c r="R188" i="17"/>
  <c r="S188" i="17"/>
  <c r="T188" i="17"/>
  <c r="U188" i="17"/>
  <c r="P189" i="17"/>
  <c r="Q189" i="17"/>
  <c r="R189" i="17"/>
  <c r="S189" i="17"/>
  <c r="T189" i="17"/>
  <c r="U189" i="17"/>
  <c r="P190" i="17"/>
  <c r="Q190" i="17"/>
  <c r="R190" i="17"/>
  <c r="S190" i="17"/>
  <c r="T190" i="17"/>
  <c r="U190" i="17"/>
  <c r="P191" i="17"/>
  <c r="Q191" i="17"/>
  <c r="R191" i="17"/>
  <c r="S191" i="17"/>
  <c r="T191" i="17"/>
  <c r="U191" i="17"/>
  <c r="P192" i="17"/>
  <c r="Q192" i="17"/>
  <c r="R192" i="17"/>
  <c r="S192" i="17"/>
  <c r="T192" i="17"/>
  <c r="U192" i="17"/>
  <c r="O185" i="17"/>
  <c r="O186" i="17"/>
  <c r="O187" i="17"/>
  <c r="O188" i="17"/>
  <c r="O189" i="17"/>
  <c r="O190" i="17"/>
  <c r="O191" i="17"/>
  <c r="O192" i="17"/>
  <c r="I185" i="17"/>
  <c r="J185" i="17"/>
  <c r="K185" i="17"/>
  <c r="L185" i="17"/>
  <c r="M185" i="17"/>
  <c r="N185" i="17"/>
  <c r="I186" i="17"/>
  <c r="J186" i="17"/>
  <c r="K186" i="17"/>
  <c r="L186" i="17"/>
  <c r="M186" i="17"/>
  <c r="N186" i="17"/>
  <c r="I187" i="17"/>
  <c r="J187" i="17"/>
  <c r="K187" i="17"/>
  <c r="L187" i="17"/>
  <c r="M187" i="17"/>
  <c r="N187" i="17"/>
  <c r="I188" i="17"/>
  <c r="J188" i="17"/>
  <c r="K188" i="17"/>
  <c r="L188" i="17"/>
  <c r="M188" i="17"/>
  <c r="N188" i="17"/>
  <c r="I189" i="17"/>
  <c r="J189" i="17"/>
  <c r="K189" i="17"/>
  <c r="L189" i="17"/>
  <c r="M189" i="17"/>
  <c r="N189" i="17"/>
  <c r="I190" i="17"/>
  <c r="J190" i="17"/>
  <c r="K190" i="17"/>
  <c r="L190" i="17"/>
  <c r="M190" i="17"/>
  <c r="N190" i="17"/>
  <c r="I191" i="17"/>
  <c r="J191" i="17"/>
  <c r="K191" i="17"/>
  <c r="L191" i="17"/>
  <c r="M191" i="17"/>
  <c r="N191" i="17"/>
  <c r="I192" i="17"/>
  <c r="J192" i="17"/>
  <c r="K192" i="17"/>
  <c r="L192" i="17"/>
  <c r="M192" i="17"/>
  <c r="N192" i="17"/>
  <c r="H185" i="17"/>
  <c r="H186" i="17"/>
  <c r="H187" i="17"/>
  <c r="H188" i="17"/>
  <c r="H189" i="17"/>
  <c r="H190" i="17"/>
  <c r="H191" i="17"/>
  <c r="H192" i="17"/>
  <c r="H193" i="17"/>
  <c r="O23" i="17" l="1"/>
  <c r="O38" i="17" s="1"/>
  <c r="R23" i="17"/>
  <c r="R38" i="17" s="1"/>
  <c r="S23" i="17"/>
  <c r="S38" i="17" s="1"/>
  <c r="Q23" i="17"/>
  <c r="Q38" i="17" s="1"/>
  <c r="P23" i="17"/>
  <c r="P38" i="17" s="1"/>
  <c r="I42" i="17"/>
  <c r="P42" i="17"/>
  <c r="R47" i="17"/>
  <c r="Q47" i="17"/>
  <c r="Q46" i="17"/>
  <c r="R46" i="17"/>
  <c r="P46" i="17"/>
  <c r="O46" i="17"/>
  <c r="R45" i="17"/>
  <c r="O45" i="17"/>
  <c r="O43" i="17"/>
  <c r="P43" i="17"/>
  <c r="Q138" i="17"/>
  <c r="Q153" i="17" s="1"/>
  <c r="P138" i="17"/>
  <c r="P153" i="17" s="1"/>
  <c r="O138" i="17"/>
  <c r="O153" i="17" s="1"/>
  <c r="R138" i="17"/>
  <c r="R153" i="17" s="1"/>
  <c r="Q81" i="17"/>
  <c r="Q96" i="17" s="1"/>
  <c r="P81" i="17"/>
  <c r="P96" i="17" s="1"/>
  <c r="O81" i="17"/>
  <c r="O96" i="17" s="1"/>
  <c r="R81" i="17"/>
  <c r="R96" i="17" s="1"/>
  <c r="Q100" i="17"/>
  <c r="Q115" i="17" s="1"/>
  <c r="O100" i="17"/>
  <c r="O115" i="17" s="1"/>
  <c r="M138" i="17"/>
  <c r="M153" i="17" s="1"/>
  <c r="K138" i="17"/>
  <c r="K153" i="17" s="1"/>
  <c r="J138" i="17"/>
  <c r="J153" i="17" s="1"/>
  <c r="I138" i="17"/>
  <c r="I153" i="17" s="1"/>
  <c r="K100" i="17"/>
  <c r="K115" i="17" s="1"/>
  <c r="H100" i="17"/>
  <c r="N81" i="17"/>
  <c r="N96" i="17" s="1"/>
  <c r="M81" i="17"/>
  <c r="M96" i="17" s="1"/>
  <c r="L81" i="17"/>
  <c r="L96" i="17" s="1"/>
  <c r="K81" i="17"/>
  <c r="K96" i="17" s="1"/>
  <c r="J61" i="17"/>
  <c r="J76" i="17" s="1"/>
  <c r="H61" i="17"/>
  <c r="J47" i="17"/>
  <c r="J57" i="17" s="1"/>
  <c r="H47" i="17"/>
  <c r="K47" i="17"/>
  <c r="L47" i="17"/>
  <c r="M47" i="17"/>
  <c r="L46" i="17"/>
  <c r="M46" i="17"/>
  <c r="H45" i="17"/>
  <c r="N45" i="17"/>
  <c r="I45" i="17"/>
  <c r="K45" i="17"/>
  <c r="L45" i="17"/>
  <c r="L43" i="17"/>
  <c r="M43" i="17"/>
  <c r="N43" i="17"/>
  <c r="K43" i="17"/>
  <c r="J23" i="17"/>
  <c r="J38" i="17" s="1"/>
  <c r="I23" i="17"/>
  <c r="K23" i="17"/>
  <c r="K38" i="17" s="1"/>
  <c r="N23" i="17"/>
  <c r="N38" i="17" s="1"/>
  <c r="M23" i="17"/>
  <c r="M38" i="17" s="1"/>
  <c r="I199" i="17"/>
  <c r="I200" i="17" s="1"/>
  <c r="H200" i="17"/>
  <c r="H199" i="17"/>
  <c r="L23" i="17"/>
  <c r="L38" i="17" s="1"/>
  <c r="T23" i="17"/>
  <c r="T38" i="17" s="1"/>
  <c r="H23" i="17"/>
  <c r="H42" i="17"/>
  <c r="Q42" i="17"/>
  <c r="N42" i="17"/>
  <c r="A215" i="17"/>
  <c r="A213" i="17"/>
  <c r="A208" i="17"/>
  <c r="A206" i="17"/>
  <c r="A204" i="17"/>
  <c r="A202" i="17"/>
  <c r="A221" i="17"/>
  <c r="A234" i="17"/>
  <c r="A232" i="17"/>
  <c r="A227" i="17"/>
  <c r="A225" i="17"/>
  <c r="A223" i="17"/>
  <c r="A192" i="17"/>
  <c r="A190" i="17"/>
  <c r="A188" i="17"/>
  <c r="A186" i="17"/>
  <c r="A184" i="17"/>
  <c r="A197" i="17"/>
  <c r="A183" i="17"/>
  <c r="A191" i="17"/>
  <c r="A189" i="17"/>
  <c r="A187" i="17"/>
  <c r="A185" i="17"/>
  <c r="A193" i="17"/>
  <c r="A216" i="17"/>
  <c r="A214" i="17"/>
  <c r="A209" i="17"/>
  <c r="A207" i="17"/>
  <c r="A205" i="17"/>
  <c r="A203" i="17"/>
  <c r="A235" i="17"/>
  <c r="A233" i="17"/>
  <c r="A231" i="17"/>
  <c r="A226" i="17"/>
  <c r="A224" i="17"/>
  <c r="A222" i="17"/>
  <c r="A164" i="17"/>
  <c r="T237" i="17"/>
  <c r="T238" i="17" s="1"/>
  <c r="U199" i="17"/>
  <c r="U200" i="17" s="1"/>
  <c r="S199" i="17"/>
  <c r="S200" i="17" s="1"/>
  <c r="P199" i="17"/>
  <c r="P200" i="17" s="1"/>
  <c r="P237" i="17"/>
  <c r="P238" i="17" s="1"/>
  <c r="M199" i="17"/>
  <c r="M200" i="17" s="1"/>
  <c r="M237" i="17"/>
  <c r="K199" i="17"/>
  <c r="K200" i="17" s="1"/>
  <c r="R199" i="17"/>
  <c r="R200" i="17" s="1"/>
  <c r="T199" i="17"/>
  <c r="T200" i="17" s="1"/>
  <c r="N199" i="17"/>
  <c r="N200" i="17" s="1"/>
  <c r="L199" i="17"/>
  <c r="L200" i="17" s="1"/>
  <c r="J199" i="17"/>
  <c r="J200" i="17" s="1"/>
  <c r="O199" i="17"/>
  <c r="O200" i="17" s="1"/>
  <c r="Q199" i="17"/>
  <c r="Q200" i="17" s="1"/>
  <c r="K237" i="17"/>
  <c r="R237" i="17"/>
  <c r="R238" i="17" s="1"/>
  <c r="N237" i="17"/>
  <c r="N238" i="17" s="1"/>
  <c r="L237" i="17"/>
  <c r="J237" i="17"/>
  <c r="O237" i="17"/>
  <c r="O238" i="17" s="1"/>
  <c r="U237" i="17"/>
  <c r="U238" i="17" s="1"/>
  <c r="S237" i="17"/>
  <c r="S238" i="17" s="1"/>
  <c r="Q237" i="17"/>
  <c r="Q238" i="17" s="1"/>
  <c r="O57" i="17" l="1"/>
  <c r="Q57" i="17"/>
  <c r="I57" i="17"/>
  <c r="P57" i="17"/>
  <c r="R57" i="17"/>
  <c r="J154" i="17"/>
  <c r="K154" i="17"/>
  <c r="M154" i="17"/>
  <c r="Q154" i="17"/>
  <c r="P154" i="17"/>
  <c r="R154" i="17"/>
  <c r="O154" i="17"/>
  <c r="M57" i="17"/>
  <c r="L57" i="17"/>
  <c r="I154" i="17"/>
  <c r="N15" i="18" s="1"/>
  <c r="N154" i="17"/>
  <c r="L154" i="17"/>
  <c r="A15" i="18"/>
  <c r="K97" i="17"/>
  <c r="P97" i="17"/>
  <c r="R97" i="17"/>
  <c r="O97" i="17"/>
  <c r="Q97" i="17"/>
  <c r="L97" i="17"/>
  <c r="M97" i="17"/>
  <c r="N97" i="17"/>
  <c r="H116" i="17"/>
  <c r="H115" i="17"/>
  <c r="K116" i="17" s="1"/>
  <c r="H77" i="17"/>
  <c r="H76" i="17"/>
  <c r="N57" i="17"/>
  <c r="K57" i="17"/>
  <c r="I219" i="17"/>
  <c r="I237" i="17" s="1"/>
  <c r="H58" i="17"/>
  <c r="H57" i="17"/>
  <c r="A9" i="18"/>
  <c r="A13" i="18"/>
  <c r="F23" i="17"/>
  <c r="A8" i="18"/>
  <c r="R116" i="17" l="1"/>
  <c r="P116" i="17"/>
  <c r="Q116" i="17"/>
  <c r="O116" i="17"/>
  <c r="O77" i="17"/>
  <c r="Q77" i="17"/>
  <c r="R77" i="17"/>
  <c r="P77" i="17"/>
  <c r="A14" i="18"/>
  <c r="B14" i="18" s="1"/>
  <c r="S39" i="17"/>
  <c r="R39" i="17"/>
  <c r="O39" i="17"/>
  <c r="Q39" i="17"/>
  <c r="P39" i="17"/>
  <c r="K58" i="17"/>
  <c r="P58" i="17"/>
  <c r="O58" i="17"/>
  <c r="R58" i="17"/>
  <c r="M116" i="17"/>
  <c r="L116" i="17"/>
  <c r="I116" i="17"/>
  <c r="J116" i="17"/>
  <c r="N116" i="17"/>
  <c r="N77" i="17"/>
  <c r="I77" i="17"/>
  <c r="L77" i="17"/>
  <c r="M77" i="17"/>
  <c r="K77" i="17"/>
  <c r="J77" i="17"/>
  <c r="M58" i="17"/>
  <c r="J58" i="17"/>
  <c r="L58" i="17"/>
  <c r="I58" i="17"/>
  <c r="N12" i="18" s="1"/>
  <c r="I39" i="17"/>
  <c r="N14" i="18" s="1"/>
  <c r="K39" i="17"/>
  <c r="N39" i="17"/>
  <c r="J39" i="17"/>
  <c r="M39" i="17"/>
  <c r="H237" i="17"/>
  <c r="I238" i="17" s="1"/>
  <c r="L39" i="17"/>
  <c r="T39" i="17"/>
  <c r="A12" i="18"/>
  <c r="B12" i="18" s="1"/>
  <c r="N58" i="17"/>
  <c r="Q58" i="17"/>
  <c r="B15" i="18"/>
  <c r="J238" i="17"/>
  <c r="K238" i="17" s="1"/>
  <c r="L238" i="17" s="1"/>
  <c r="M238" i="17" s="1"/>
  <c r="B9" i="18" l="1"/>
  <c r="N16" i="13"/>
  <c r="B16" i="13"/>
  <c r="N16" i="9"/>
  <c r="P17" i="16"/>
  <c r="AB15" i="16"/>
  <c r="AB14" i="16"/>
  <c r="N14" i="16"/>
  <c r="AB13" i="16"/>
  <c r="AB12" i="16"/>
  <c r="N12" i="16"/>
  <c r="AB11" i="16"/>
  <c r="AE11" i="16"/>
  <c r="AB10" i="16"/>
  <c r="AE10" i="16"/>
  <c r="AB9" i="16"/>
  <c r="AE9" i="16"/>
  <c r="AB8" i="16"/>
  <c r="N8" i="16"/>
  <c r="AB7" i="16"/>
  <c r="AB6" i="16"/>
  <c r="N6" i="16"/>
  <c r="AE5" i="16"/>
  <c r="AD5" i="16"/>
  <c r="AB4" i="16"/>
  <c r="O4" i="16"/>
  <c r="N4" i="16"/>
  <c r="X17" i="15"/>
  <c r="W17" i="15"/>
  <c r="X15" i="15"/>
  <c r="W15" i="15"/>
  <c r="X14" i="15"/>
  <c r="W14" i="15"/>
  <c r="X13" i="15"/>
  <c r="W13" i="15"/>
  <c r="X12" i="15"/>
  <c r="W12" i="15"/>
  <c r="X11" i="15"/>
  <c r="W11" i="15"/>
  <c r="X10" i="15"/>
  <c r="W10" i="15"/>
  <c r="X9" i="15"/>
  <c r="W9" i="15"/>
  <c r="X8" i="15"/>
  <c r="W8" i="15"/>
  <c r="X7" i="15"/>
  <c r="W7" i="15"/>
  <c r="X6" i="15"/>
  <c r="W6" i="15"/>
  <c r="X5" i="15"/>
  <c r="W5" i="15"/>
  <c r="X15" i="14"/>
  <c r="W15" i="14"/>
  <c r="X14" i="14"/>
  <c r="W14" i="14"/>
  <c r="X13" i="14"/>
  <c r="W13" i="14"/>
  <c r="X12" i="14"/>
  <c r="W12" i="14"/>
  <c r="X11" i="14"/>
  <c r="W11" i="14"/>
  <c r="X10" i="14"/>
  <c r="W10" i="14"/>
  <c r="X9" i="14"/>
  <c r="W9" i="14"/>
  <c r="X8" i="14"/>
  <c r="W8" i="14"/>
  <c r="X7" i="14"/>
  <c r="W7" i="14"/>
  <c r="X6" i="14"/>
  <c r="W6" i="14"/>
  <c r="X5" i="14"/>
  <c r="W5" i="14"/>
  <c r="U16" i="13"/>
  <c r="T16" i="13"/>
  <c r="S16" i="13"/>
  <c r="R16" i="13"/>
  <c r="Q16" i="13"/>
  <c r="P16" i="13"/>
  <c r="O16" i="13"/>
  <c r="I16" i="13"/>
  <c r="H16" i="13"/>
  <c r="G16" i="13"/>
  <c r="F16" i="13"/>
  <c r="E16" i="13"/>
  <c r="D16" i="13"/>
  <c r="C16" i="13"/>
  <c r="W15" i="13"/>
  <c r="V15" i="13"/>
  <c r="X15" i="13" s="1"/>
  <c r="K15" i="13"/>
  <c r="AA15" i="13" s="1"/>
  <c r="J15" i="13"/>
  <c r="Z15" i="13" s="1"/>
  <c r="F236" i="17" s="1"/>
  <c r="W14" i="13"/>
  <c r="V14" i="13"/>
  <c r="K14" i="13"/>
  <c r="AA14" i="13" s="1"/>
  <c r="J14" i="13"/>
  <c r="Z14" i="13" s="1"/>
  <c r="F235" i="17" s="1"/>
  <c r="W13" i="13"/>
  <c r="V13" i="13"/>
  <c r="K13" i="13"/>
  <c r="J13" i="13"/>
  <c r="W12" i="13"/>
  <c r="V12" i="13"/>
  <c r="K12" i="13"/>
  <c r="AA12" i="13" s="1"/>
  <c r="J12" i="13"/>
  <c r="Z12" i="13" s="1"/>
  <c r="F233" i="17" s="1"/>
  <c r="W11" i="13"/>
  <c r="V11" i="13"/>
  <c r="K11" i="13"/>
  <c r="AA11" i="13" s="1"/>
  <c r="J11" i="13"/>
  <c r="Z11" i="13" s="1"/>
  <c r="F232" i="17" s="1"/>
  <c r="W10" i="13"/>
  <c r="V10" i="13"/>
  <c r="K10" i="13"/>
  <c r="J10" i="13"/>
  <c r="W9" i="13"/>
  <c r="V9" i="13"/>
  <c r="K9" i="13"/>
  <c r="AA9" i="13" s="1"/>
  <c r="J9" i="13"/>
  <c r="Z9" i="13" s="1"/>
  <c r="F227" i="17" s="1"/>
  <c r="W8" i="13"/>
  <c r="V8" i="13"/>
  <c r="K8" i="13"/>
  <c r="AA8" i="13" s="1"/>
  <c r="J8" i="13"/>
  <c r="W7" i="13"/>
  <c r="V7" i="13"/>
  <c r="K7" i="13"/>
  <c r="J7" i="13"/>
  <c r="W6" i="13"/>
  <c r="V6" i="13"/>
  <c r="K6" i="13"/>
  <c r="AA6" i="13" s="1"/>
  <c r="J6" i="13"/>
  <c r="Z6" i="13" s="1"/>
  <c r="F224" i="17" s="1"/>
  <c r="W5" i="13"/>
  <c r="V5" i="13"/>
  <c r="K5" i="13"/>
  <c r="AA5" i="13" s="1"/>
  <c r="J5" i="13"/>
  <c r="Z5" i="13" s="1"/>
  <c r="F223" i="17" s="1"/>
  <c r="W4" i="13"/>
  <c r="V4" i="13"/>
  <c r="K4" i="13"/>
  <c r="J4" i="13"/>
  <c r="X18" i="10"/>
  <c r="W18" i="10"/>
  <c r="X15" i="10"/>
  <c r="W15" i="10"/>
  <c r="X14" i="10"/>
  <c r="W14" i="10"/>
  <c r="X13" i="10"/>
  <c r="W13" i="10"/>
  <c r="X12" i="10"/>
  <c r="W12" i="10"/>
  <c r="X11" i="10"/>
  <c r="W11" i="10"/>
  <c r="X10" i="10"/>
  <c r="W10" i="10"/>
  <c r="X9" i="10"/>
  <c r="W9" i="10"/>
  <c r="X8" i="10"/>
  <c r="W8" i="10"/>
  <c r="X7" i="10"/>
  <c r="W7" i="10"/>
  <c r="X6" i="10"/>
  <c r="W6" i="10"/>
  <c r="U16" i="9"/>
  <c r="T16" i="9"/>
  <c r="S16" i="9"/>
  <c r="R16" i="9"/>
  <c r="Q16" i="9"/>
  <c r="P16" i="9"/>
  <c r="O16" i="9"/>
  <c r="I16" i="9"/>
  <c r="H16" i="9"/>
  <c r="G16" i="9"/>
  <c r="F16" i="9"/>
  <c r="C16" i="9"/>
  <c r="B16" i="9"/>
  <c r="W15" i="9"/>
  <c r="V15" i="9"/>
  <c r="X15" i="9" s="1"/>
  <c r="K15" i="9"/>
  <c r="AA15" i="9" s="1"/>
  <c r="J15" i="9"/>
  <c r="L15" i="9" s="1"/>
  <c r="W14" i="9"/>
  <c r="V14" i="9"/>
  <c r="X14" i="9" s="1"/>
  <c r="K14" i="9"/>
  <c r="J14" i="9"/>
  <c r="M14" i="9" s="1"/>
  <c r="W13" i="9"/>
  <c r="V13" i="9"/>
  <c r="K13" i="9"/>
  <c r="AA13" i="9" s="1"/>
  <c r="J13" i="9"/>
  <c r="W12" i="9"/>
  <c r="V12" i="9"/>
  <c r="X12" i="9" s="1"/>
  <c r="K12" i="9"/>
  <c r="AA12" i="9" s="1"/>
  <c r="J12" i="9"/>
  <c r="W11" i="9"/>
  <c r="V11" i="9"/>
  <c r="K11" i="9"/>
  <c r="J11" i="9"/>
  <c r="W10" i="9"/>
  <c r="V10" i="9"/>
  <c r="X10" i="9" s="1"/>
  <c r="K10" i="9"/>
  <c r="AA10" i="9" s="1"/>
  <c r="J10" i="9"/>
  <c r="W9" i="9"/>
  <c r="V9" i="9"/>
  <c r="K9" i="9"/>
  <c r="J9" i="9"/>
  <c r="L9" i="9" s="1"/>
  <c r="W8" i="9"/>
  <c r="V8" i="9"/>
  <c r="K8" i="9"/>
  <c r="J8" i="9"/>
  <c r="Z8" i="9" s="1"/>
  <c r="F207" i="17" s="1"/>
  <c r="W7" i="9"/>
  <c r="V7" i="9"/>
  <c r="K7" i="9"/>
  <c r="AA7" i="9" s="1"/>
  <c r="J7" i="9"/>
  <c r="W6" i="9"/>
  <c r="V6" i="9"/>
  <c r="K6" i="9"/>
  <c r="J6" i="9"/>
  <c r="W5" i="9"/>
  <c r="V5" i="9"/>
  <c r="K5" i="9"/>
  <c r="J5" i="9"/>
  <c r="W4" i="9"/>
  <c r="V4" i="9"/>
  <c r="K4" i="9"/>
  <c r="AA4" i="9" s="1"/>
  <c r="J4" i="9"/>
  <c r="U16" i="5"/>
  <c r="T16" i="5"/>
  <c r="S16" i="5"/>
  <c r="R16" i="5"/>
  <c r="Q16" i="5"/>
  <c r="P16" i="5"/>
  <c r="O16" i="5"/>
  <c r="N16" i="5"/>
  <c r="I16" i="5"/>
  <c r="H16" i="5"/>
  <c r="G16" i="5"/>
  <c r="F16" i="5"/>
  <c r="E16" i="5"/>
  <c r="D16" i="5"/>
  <c r="C16" i="5"/>
  <c r="B16" i="5"/>
  <c r="W15" i="5"/>
  <c r="V15" i="5"/>
  <c r="X15" i="5" s="1"/>
  <c r="K15" i="5"/>
  <c r="AA15" i="5" s="1"/>
  <c r="J15" i="5"/>
  <c r="Z15" i="5" s="1"/>
  <c r="F198" i="17" s="1"/>
  <c r="W14" i="5"/>
  <c r="V14" i="5"/>
  <c r="X14" i="5" s="1"/>
  <c r="K14" i="5"/>
  <c r="J14" i="5"/>
  <c r="L14" i="5" s="1"/>
  <c r="W13" i="5"/>
  <c r="V13" i="5"/>
  <c r="X13" i="5" s="1"/>
  <c r="K13" i="5"/>
  <c r="AA13" i="5" s="1"/>
  <c r="J13" i="5"/>
  <c r="W12" i="5"/>
  <c r="V12" i="5"/>
  <c r="K12" i="5"/>
  <c r="AA12" i="5" s="1"/>
  <c r="J12" i="5"/>
  <c r="W11" i="5"/>
  <c r="V11" i="5"/>
  <c r="K11" i="5"/>
  <c r="J11" i="5"/>
  <c r="W10" i="5"/>
  <c r="V10" i="5"/>
  <c r="K10" i="5"/>
  <c r="AA10" i="5" s="1"/>
  <c r="J10" i="5"/>
  <c r="W9" i="5"/>
  <c r="V9" i="5"/>
  <c r="K9" i="5"/>
  <c r="AA9" i="5" s="1"/>
  <c r="J9" i="5"/>
  <c r="Z9" i="5" s="1"/>
  <c r="F189" i="17" s="1"/>
  <c r="W8" i="5"/>
  <c r="V8" i="5"/>
  <c r="K8" i="5"/>
  <c r="J8" i="5"/>
  <c r="W7" i="5"/>
  <c r="V7" i="5"/>
  <c r="K7" i="5"/>
  <c r="AA7" i="5" s="1"/>
  <c r="J7" i="5"/>
  <c r="W6" i="5"/>
  <c r="V6" i="5"/>
  <c r="K6" i="5"/>
  <c r="AA6" i="5" s="1"/>
  <c r="J6" i="5"/>
  <c r="Z6" i="5" s="1"/>
  <c r="F186" i="17" s="1"/>
  <c r="W5" i="5"/>
  <c r="V5" i="5"/>
  <c r="K5" i="5"/>
  <c r="J5" i="5"/>
  <c r="W4" i="5"/>
  <c r="V4" i="5"/>
  <c r="K4" i="5"/>
  <c r="J4" i="5"/>
  <c r="N9" i="18" l="1"/>
  <c r="X20" i="12"/>
  <c r="W20" i="12"/>
  <c r="W20" i="15"/>
  <c r="X20" i="15"/>
  <c r="W20" i="14"/>
  <c r="X20" i="14"/>
  <c r="AA5" i="10"/>
  <c r="K20" i="10"/>
  <c r="L20" i="10"/>
  <c r="W20" i="10"/>
  <c r="X20" i="10"/>
  <c r="AA6" i="9"/>
  <c r="AA9" i="9"/>
  <c r="Z12" i="9"/>
  <c r="F214" i="17" s="1"/>
  <c r="Z7" i="9"/>
  <c r="F206" i="17" s="1"/>
  <c r="Z10" i="9"/>
  <c r="F209" i="17" s="1"/>
  <c r="Z7" i="5"/>
  <c r="F187" i="17" s="1"/>
  <c r="Z13" i="5"/>
  <c r="F193" i="17" s="1"/>
  <c r="AA5" i="9"/>
  <c r="AA8" i="9"/>
  <c r="Z11" i="9"/>
  <c r="F213" i="17" s="1"/>
  <c r="Z5" i="5"/>
  <c r="F185" i="17" s="1"/>
  <c r="Z11" i="5"/>
  <c r="F191" i="17" s="1"/>
  <c r="AA11" i="9"/>
  <c r="AA14" i="9"/>
  <c r="Z7" i="13"/>
  <c r="F225" i="17" s="1"/>
  <c r="Z10" i="13"/>
  <c r="F231" i="17" s="1"/>
  <c r="Z13" i="13"/>
  <c r="F234" i="17" s="1"/>
  <c r="AA8" i="5"/>
  <c r="AA11" i="5"/>
  <c r="AA10" i="13"/>
  <c r="AA13" i="13"/>
  <c r="AA5" i="5"/>
  <c r="AA14" i="5"/>
  <c r="Z6" i="9"/>
  <c r="F205" i="17" s="1"/>
  <c r="F166" i="17"/>
  <c r="AE12" i="16"/>
  <c r="AE13" i="16"/>
  <c r="AE14" i="16"/>
  <c r="AE15" i="16"/>
  <c r="AD14" i="16"/>
  <c r="F178" i="17" s="1"/>
  <c r="AE6" i="16"/>
  <c r="AD7" i="16"/>
  <c r="F168" i="17" s="1"/>
  <c r="AD8" i="16"/>
  <c r="AG8" i="16" s="1"/>
  <c r="O14" i="16"/>
  <c r="AD4" i="16"/>
  <c r="F165" i="17" s="1"/>
  <c r="O6" i="16"/>
  <c r="AE7" i="16"/>
  <c r="AE8" i="16"/>
  <c r="AD12" i="16"/>
  <c r="AG12" i="16" s="1"/>
  <c r="O8" i="16"/>
  <c r="AD9" i="16"/>
  <c r="F170" i="17" s="1"/>
  <c r="O12" i="16"/>
  <c r="AD13" i="16"/>
  <c r="F177" i="17" s="1"/>
  <c r="AD6" i="16"/>
  <c r="AF6" i="16" s="1"/>
  <c r="AD11" i="16"/>
  <c r="F172" i="17" s="1"/>
  <c r="AD15" i="16"/>
  <c r="F179" i="17" s="1"/>
  <c r="AA14" i="14"/>
  <c r="AA6" i="10"/>
  <c r="F43" i="17" s="1"/>
  <c r="AA8" i="10"/>
  <c r="F45" i="17" s="1"/>
  <c r="AA12" i="10"/>
  <c r="F49" i="17" s="1"/>
  <c r="AA14" i="10"/>
  <c r="F51" i="17" s="1"/>
  <c r="AB6" i="10"/>
  <c r="AA15" i="10"/>
  <c r="F52" i="17" s="1"/>
  <c r="AB15" i="10"/>
  <c r="AA6" i="14"/>
  <c r="AA5" i="14"/>
  <c r="AA18" i="10"/>
  <c r="F55" i="17" s="1"/>
  <c r="AB18" i="10"/>
  <c r="AB14" i="10"/>
  <c r="AB8" i="10"/>
  <c r="Y17" i="15"/>
  <c r="AB13" i="10"/>
  <c r="A50" i="17" s="1"/>
  <c r="AB10" i="10"/>
  <c r="Y14" i="10"/>
  <c r="AA12" i="14"/>
  <c r="AA10" i="14"/>
  <c r="AB7" i="10"/>
  <c r="AB12" i="10"/>
  <c r="AA10" i="10"/>
  <c r="F47" i="17" s="1"/>
  <c r="AA11" i="10"/>
  <c r="F48" i="17" s="1"/>
  <c r="AA7" i="10"/>
  <c r="Y13" i="14"/>
  <c r="AB11" i="10"/>
  <c r="AB6" i="14"/>
  <c r="A101" i="17" s="1"/>
  <c r="AB10" i="14"/>
  <c r="AB12" i="14"/>
  <c r="AB14" i="14"/>
  <c r="A109" i="17" s="1"/>
  <c r="AB11" i="14"/>
  <c r="AA6" i="15"/>
  <c r="AA9" i="15"/>
  <c r="AA10" i="15"/>
  <c r="AA12" i="15"/>
  <c r="AA14" i="15"/>
  <c r="AA17" i="15"/>
  <c r="AB6" i="15"/>
  <c r="AB7" i="15"/>
  <c r="A140" i="17" s="1"/>
  <c r="AB9" i="15"/>
  <c r="A142" i="17" s="1"/>
  <c r="AB10" i="15"/>
  <c r="A143" i="17" s="1"/>
  <c r="AB11" i="15"/>
  <c r="AB14" i="15"/>
  <c r="AB17" i="15"/>
  <c r="AA8" i="15"/>
  <c r="AB8" i="15"/>
  <c r="AB9" i="10"/>
  <c r="AA8" i="14"/>
  <c r="AB9" i="14"/>
  <c r="A104" i="17" s="1"/>
  <c r="AB8" i="14"/>
  <c r="AB7" i="14"/>
  <c r="A102" i="17" s="1"/>
  <c r="Y7" i="14"/>
  <c r="F39" i="17"/>
  <c r="X20" i="7"/>
  <c r="W20" i="7"/>
  <c r="AA5" i="15"/>
  <c r="Y7" i="10"/>
  <c r="Y12" i="14"/>
  <c r="Y11" i="15"/>
  <c r="Y14" i="14"/>
  <c r="Z15" i="9"/>
  <c r="M15" i="9"/>
  <c r="Z14" i="9"/>
  <c r="F216" i="17" s="1"/>
  <c r="AA15" i="15"/>
  <c r="AB13" i="14"/>
  <c r="A108" i="17" s="1"/>
  <c r="AA13" i="14"/>
  <c r="AA15" i="14"/>
  <c r="M14" i="5"/>
  <c r="Z14" i="5"/>
  <c r="F197" i="17" s="1"/>
  <c r="X8" i="5"/>
  <c r="X6" i="9"/>
  <c r="Y8" i="10"/>
  <c r="AB13" i="15"/>
  <c r="A146" i="17" s="1"/>
  <c r="Y13" i="15"/>
  <c r="X7" i="9"/>
  <c r="V16" i="9"/>
  <c r="X8" i="9"/>
  <c r="X13" i="9"/>
  <c r="Y9" i="15"/>
  <c r="AA13" i="15"/>
  <c r="Y11" i="10"/>
  <c r="Y18" i="10"/>
  <c r="Y15" i="10"/>
  <c r="Y12" i="10"/>
  <c r="Y8" i="14"/>
  <c r="Y11" i="14"/>
  <c r="X11" i="5"/>
  <c r="AA7" i="13"/>
  <c r="X12" i="13"/>
  <c r="Y10" i="15"/>
  <c r="Y8" i="15"/>
  <c r="Y9" i="14"/>
  <c r="Y5" i="14"/>
  <c r="AB15" i="14"/>
  <c r="Y15" i="14"/>
  <c r="X6" i="13"/>
  <c r="X13" i="13"/>
  <c r="X4" i="13"/>
  <c r="X11" i="13"/>
  <c r="X9" i="9"/>
  <c r="W16" i="9"/>
  <c r="X11" i="9"/>
  <c r="X5" i="9"/>
  <c r="Y7" i="15"/>
  <c r="Y14" i="15"/>
  <c r="Y12" i="15"/>
  <c r="Y5" i="15"/>
  <c r="AB15" i="15"/>
  <c r="Y15" i="15"/>
  <c r="X9" i="13"/>
  <c r="X14" i="13"/>
  <c r="V16" i="13"/>
  <c r="X10" i="13"/>
  <c r="W16" i="13"/>
  <c r="X7" i="13"/>
  <c r="X7" i="5"/>
  <c r="X12" i="5"/>
  <c r="X4" i="5"/>
  <c r="X9" i="5"/>
  <c r="X6" i="5"/>
  <c r="Y10" i="10"/>
  <c r="Y13" i="10"/>
  <c r="Y9" i="10"/>
  <c r="L13" i="9"/>
  <c r="L12" i="5"/>
  <c r="L4" i="5"/>
  <c r="L8" i="5"/>
  <c r="L5" i="9"/>
  <c r="AB12" i="15"/>
  <c r="AA7" i="14"/>
  <c r="L4" i="13"/>
  <c r="M8" i="5"/>
  <c r="Z8" i="5"/>
  <c r="AB8" i="5" s="1"/>
  <c r="AD10" i="16"/>
  <c r="F171" i="17" s="1"/>
  <c r="AB17" i="16"/>
  <c r="N10" i="16"/>
  <c r="O10" i="16"/>
  <c r="Y10" i="14"/>
  <c r="X8" i="13"/>
  <c r="Z8" i="13"/>
  <c r="F226" i="17" s="1"/>
  <c r="V16" i="5"/>
  <c r="W16" i="5"/>
  <c r="X10" i="5"/>
  <c r="Z10" i="5"/>
  <c r="AB10" i="5" s="1"/>
  <c r="L10" i="5"/>
  <c r="M10" i="5"/>
  <c r="AA9" i="14"/>
  <c r="AC12" i="13"/>
  <c r="L12" i="13"/>
  <c r="M12" i="13"/>
  <c r="L8" i="13"/>
  <c r="M8" i="13"/>
  <c r="AC6" i="13"/>
  <c r="L6" i="13"/>
  <c r="M6" i="13"/>
  <c r="AA11" i="15"/>
  <c r="AA11" i="14"/>
  <c r="AA20" i="12"/>
  <c r="F9" i="18" s="1"/>
  <c r="L14" i="13"/>
  <c r="M14" i="13"/>
  <c r="AC10" i="13"/>
  <c r="L10" i="13"/>
  <c r="M10" i="13"/>
  <c r="K16" i="13"/>
  <c r="M4" i="13"/>
  <c r="Z4" i="13"/>
  <c r="AA13" i="10"/>
  <c r="F50" i="17" s="1"/>
  <c r="AA9" i="10"/>
  <c r="F46" i="17" s="1"/>
  <c r="M13" i="9"/>
  <c r="Z13" i="9"/>
  <c r="AB13" i="9" s="1"/>
  <c r="AC11" i="9"/>
  <c r="L11" i="9"/>
  <c r="M11" i="9"/>
  <c r="M9" i="9"/>
  <c r="Z9" i="9"/>
  <c r="AC7" i="9"/>
  <c r="AA16" i="9"/>
  <c r="L7" i="9"/>
  <c r="M7" i="9"/>
  <c r="M5" i="9"/>
  <c r="J16" i="9"/>
  <c r="Z5" i="9"/>
  <c r="AB5" i="9" s="1"/>
  <c r="M12" i="5"/>
  <c r="Z12" i="5"/>
  <c r="AB12" i="5" s="1"/>
  <c r="AC6" i="5"/>
  <c r="K16" i="5"/>
  <c r="L6" i="5"/>
  <c r="M6" i="5"/>
  <c r="M4" i="5"/>
  <c r="Z4" i="5"/>
  <c r="F184" i="17" s="1"/>
  <c r="AA7" i="15"/>
  <c r="AF11" i="16"/>
  <c r="AF5" i="16"/>
  <c r="AG5" i="16"/>
  <c r="N5" i="16"/>
  <c r="AB5" i="16"/>
  <c r="N7" i="16"/>
  <c r="N9" i="16"/>
  <c r="N11" i="16"/>
  <c r="N13" i="16"/>
  <c r="N15" i="16"/>
  <c r="N17" i="16"/>
  <c r="AE4" i="16"/>
  <c r="AG4" i="16"/>
  <c r="O5" i="16"/>
  <c r="O7" i="16"/>
  <c r="O9" i="16"/>
  <c r="O11" i="16"/>
  <c r="O13" i="16"/>
  <c r="O15" i="16"/>
  <c r="Y6" i="15"/>
  <c r="AB5" i="15"/>
  <c r="Y6" i="14"/>
  <c r="AB5" i="14"/>
  <c r="AB7" i="13"/>
  <c r="AC7" i="13"/>
  <c r="AB11" i="13"/>
  <c r="AC11" i="13"/>
  <c r="AB5" i="13"/>
  <c r="AC5" i="13"/>
  <c r="AB9" i="13"/>
  <c r="AC9" i="13"/>
  <c r="AB13" i="13"/>
  <c r="AC13" i="13"/>
  <c r="AB15" i="13"/>
  <c r="AC15" i="13"/>
  <c r="L5" i="13"/>
  <c r="X5" i="13"/>
  <c r="AB6" i="13"/>
  <c r="L7" i="13"/>
  <c r="L9" i="13"/>
  <c r="AB10" i="13"/>
  <c r="L11" i="13"/>
  <c r="AB12" i="13"/>
  <c r="L13" i="13"/>
  <c r="L15" i="13"/>
  <c r="J16" i="13"/>
  <c r="AA4" i="13"/>
  <c r="M5" i="13"/>
  <c r="M7" i="13"/>
  <c r="M9" i="13"/>
  <c r="M11" i="13"/>
  <c r="M13" i="13"/>
  <c r="M15" i="13"/>
  <c r="Y6" i="10"/>
  <c r="AB5" i="10"/>
  <c r="AB8" i="9"/>
  <c r="AC8" i="9"/>
  <c r="AB12" i="9"/>
  <c r="AC12" i="9"/>
  <c r="AC14" i="9"/>
  <c r="AB6" i="9"/>
  <c r="AC6" i="9"/>
  <c r="AB10" i="9"/>
  <c r="AC10" i="9"/>
  <c r="L4" i="9"/>
  <c r="X4" i="9"/>
  <c r="L6" i="9"/>
  <c r="AB7" i="9"/>
  <c r="L8" i="9"/>
  <c r="L10" i="9"/>
  <c r="AB11" i="9"/>
  <c r="L12" i="9"/>
  <c r="L14" i="9"/>
  <c r="AB15" i="9"/>
  <c r="K16" i="9"/>
  <c r="M4" i="9"/>
  <c r="Z4" i="9"/>
  <c r="F203" i="17" s="1"/>
  <c r="M6" i="9"/>
  <c r="M8" i="9"/>
  <c r="M10" i="9"/>
  <c r="M12" i="9"/>
  <c r="AB7" i="5"/>
  <c r="AC7" i="5"/>
  <c r="AB11" i="5"/>
  <c r="AC11" i="5"/>
  <c r="AB5" i="5"/>
  <c r="AC5" i="5"/>
  <c r="AB9" i="5"/>
  <c r="AC9" i="5"/>
  <c r="AB13" i="5"/>
  <c r="AC13" i="5"/>
  <c r="AB15" i="5"/>
  <c r="AC15" i="5"/>
  <c r="L5" i="5"/>
  <c r="X5" i="5"/>
  <c r="AB6" i="5"/>
  <c r="L7" i="5"/>
  <c r="L9" i="5"/>
  <c r="L11" i="5"/>
  <c r="L13" i="5"/>
  <c r="L15" i="5"/>
  <c r="J16" i="5"/>
  <c r="AA4" i="5"/>
  <c r="AA16" i="5" s="1"/>
  <c r="M5" i="5"/>
  <c r="M7" i="5"/>
  <c r="M9" i="5"/>
  <c r="M11" i="5"/>
  <c r="M13" i="5"/>
  <c r="M15" i="5"/>
  <c r="L15" i="4"/>
  <c r="K15" i="4"/>
  <c r="AA15" i="4" s="1"/>
  <c r="F14" i="17" s="1"/>
  <c r="L14" i="4"/>
  <c r="AB14" i="4" s="1"/>
  <c r="K14" i="4"/>
  <c r="AA14" i="4" s="1"/>
  <c r="F13" i="17" s="1"/>
  <c r="L13" i="4"/>
  <c r="AB13" i="4" s="1"/>
  <c r="A12" i="17" s="1"/>
  <c r="K13" i="4"/>
  <c r="AA13" i="4" s="1"/>
  <c r="F12" i="17" s="1"/>
  <c r="L12" i="4"/>
  <c r="AB12" i="4" s="1"/>
  <c r="K12" i="4"/>
  <c r="AA12" i="4" s="1"/>
  <c r="F11" i="17" s="1"/>
  <c r="L11" i="4"/>
  <c r="AB11" i="4" s="1"/>
  <c r="K11" i="4"/>
  <c r="AA11" i="4" s="1"/>
  <c r="F10" i="17" s="1"/>
  <c r="L10" i="4"/>
  <c r="AB10" i="4" s="1"/>
  <c r="K10" i="4"/>
  <c r="AA10" i="4" s="1"/>
  <c r="F9" i="17" s="1"/>
  <c r="L9" i="4"/>
  <c r="AB9" i="4" s="1"/>
  <c r="K9" i="4"/>
  <c r="AA9" i="4" s="1"/>
  <c r="F8" i="17" s="1"/>
  <c r="L8" i="4"/>
  <c r="AB8" i="4" s="1"/>
  <c r="K8" i="4"/>
  <c r="AA8" i="4" s="1"/>
  <c r="F7" i="17" s="1"/>
  <c r="L7" i="4"/>
  <c r="AB7" i="4" s="1"/>
  <c r="K7" i="4"/>
  <c r="AA7" i="4" s="1"/>
  <c r="F6" i="17" s="1"/>
  <c r="L6" i="4"/>
  <c r="AB6" i="4" s="1"/>
  <c r="K6" i="4"/>
  <c r="AA6" i="4" s="1"/>
  <c r="F5" i="17" s="1"/>
  <c r="L5" i="4"/>
  <c r="AB5" i="4" s="1"/>
  <c r="A4" i="17" s="1"/>
  <c r="AB17" i="3"/>
  <c r="AA17" i="3"/>
  <c r="AB15" i="3"/>
  <c r="Y14" i="3"/>
  <c r="AB14" i="3"/>
  <c r="AA14" i="3"/>
  <c r="AB13" i="3"/>
  <c r="AB12" i="3"/>
  <c r="AA12" i="3"/>
  <c r="AB11" i="3"/>
  <c r="AA11" i="3"/>
  <c r="AB10" i="3"/>
  <c r="AA10" i="3"/>
  <c r="AB9" i="3"/>
  <c r="AA9" i="3"/>
  <c r="Y8" i="3"/>
  <c r="AB8" i="3"/>
  <c r="AA8" i="3"/>
  <c r="AB7" i="3"/>
  <c r="AA6" i="3"/>
  <c r="Y5" i="3"/>
  <c r="AA5" i="3"/>
  <c r="D96" i="22" l="1"/>
  <c r="D89" i="22"/>
  <c r="D60" i="22"/>
  <c r="D72" i="22"/>
  <c r="F140" i="17"/>
  <c r="F145" i="17"/>
  <c r="F144" i="17"/>
  <c r="F143" i="17"/>
  <c r="F141" i="17"/>
  <c r="F142" i="17"/>
  <c r="F139" i="17"/>
  <c r="F147" i="17"/>
  <c r="F146" i="17"/>
  <c r="F148" i="17"/>
  <c r="F150" i="17"/>
  <c r="F102" i="17"/>
  <c r="F106" i="17"/>
  <c r="F101" i="17"/>
  <c r="F110" i="17"/>
  <c r="F105" i="17"/>
  <c r="F108" i="17"/>
  <c r="F107" i="17"/>
  <c r="F109" i="17"/>
  <c r="F103" i="17"/>
  <c r="F104" i="17"/>
  <c r="F73" i="17"/>
  <c r="F65" i="17"/>
  <c r="F66" i="17"/>
  <c r="F67" i="17"/>
  <c r="F68" i="17"/>
  <c r="F62" i="17"/>
  <c r="F64" i="17"/>
  <c r="F70" i="17"/>
  <c r="AE9" i="10"/>
  <c r="A46" i="17"/>
  <c r="AE17" i="3"/>
  <c r="A73" i="17"/>
  <c r="AE8" i="15"/>
  <c r="A141" i="17"/>
  <c r="AE8" i="3"/>
  <c r="A64" i="17"/>
  <c r="AE14" i="3"/>
  <c r="A70" i="17"/>
  <c r="AE9" i="4"/>
  <c r="A8" i="17"/>
  <c r="AE8" i="10"/>
  <c r="A45" i="17"/>
  <c r="A71" i="17"/>
  <c r="AE15" i="15"/>
  <c r="A148" i="17"/>
  <c r="AE14" i="10"/>
  <c r="A51" i="17"/>
  <c r="AE10" i="3"/>
  <c r="A66" i="17"/>
  <c r="AE11" i="4"/>
  <c r="A10" i="17"/>
  <c r="AE12" i="15"/>
  <c r="A145" i="17"/>
  <c r="AE12" i="10"/>
  <c r="A49" i="17"/>
  <c r="AE18" i="10"/>
  <c r="A55" i="17"/>
  <c r="AE5" i="15"/>
  <c r="A138" i="17"/>
  <c r="AE17" i="15"/>
  <c r="A150" i="17"/>
  <c r="AE7" i="10"/>
  <c r="A44" i="17"/>
  <c r="AE10" i="4"/>
  <c r="A9" i="17"/>
  <c r="AE5" i="14"/>
  <c r="A100" i="17"/>
  <c r="AE12" i="4"/>
  <c r="A11" i="17"/>
  <c r="AE14" i="15"/>
  <c r="A147" i="17"/>
  <c r="AE11" i="14"/>
  <c r="A106" i="17"/>
  <c r="AE15" i="10"/>
  <c r="A52" i="17"/>
  <c r="AE15" i="14"/>
  <c r="A110" i="17"/>
  <c r="AE11" i="15"/>
  <c r="A144" i="17"/>
  <c r="AE9" i="3"/>
  <c r="A65" i="17"/>
  <c r="AE6" i="4"/>
  <c r="A5" i="17"/>
  <c r="AE12" i="3"/>
  <c r="A68" i="17"/>
  <c r="AE7" i="4"/>
  <c r="A6" i="17"/>
  <c r="AE12" i="14"/>
  <c r="A107" i="17"/>
  <c r="AE6" i="10"/>
  <c r="A43" i="17"/>
  <c r="AE10" i="14"/>
  <c r="A105" i="17"/>
  <c r="AE10" i="10"/>
  <c r="A47" i="17"/>
  <c r="AE11" i="3"/>
  <c r="A67" i="17"/>
  <c r="A63" i="17"/>
  <c r="A69" i="17"/>
  <c r="AE8" i="4"/>
  <c r="A7" i="17"/>
  <c r="AE14" i="4"/>
  <c r="A13" i="17"/>
  <c r="AE8" i="14"/>
  <c r="A103" i="17"/>
  <c r="AE6" i="15"/>
  <c r="A139" i="17"/>
  <c r="AE11" i="10"/>
  <c r="A48" i="17"/>
  <c r="AE5" i="10"/>
  <c r="A42" i="17"/>
  <c r="AE13" i="4"/>
  <c r="AE10" i="15"/>
  <c r="AE13" i="14"/>
  <c r="AE7" i="14"/>
  <c r="AE6" i="14"/>
  <c r="AC5" i="4"/>
  <c r="AE5" i="4"/>
  <c r="AE9" i="14"/>
  <c r="AE14" i="14"/>
  <c r="AE13" i="10"/>
  <c r="AE7" i="15"/>
  <c r="AE13" i="15"/>
  <c r="AE9" i="15"/>
  <c r="AC11" i="4"/>
  <c r="AC6" i="4"/>
  <c r="AC12" i="4"/>
  <c r="AC7" i="4"/>
  <c r="AC13" i="4"/>
  <c r="AC8" i="4"/>
  <c r="AC14" i="4"/>
  <c r="AC10" i="4"/>
  <c r="AC9" i="4"/>
  <c r="L20" i="4"/>
  <c r="AB15" i="4"/>
  <c r="A14" i="17" s="1"/>
  <c r="Y20" i="12"/>
  <c r="K20" i="4"/>
  <c r="AA20" i="14"/>
  <c r="F8" i="18" s="1"/>
  <c r="AB20" i="14"/>
  <c r="AB20" i="15"/>
  <c r="AB20" i="12"/>
  <c r="AC20" i="12" s="1"/>
  <c r="F138" i="17"/>
  <c r="AA20" i="15"/>
  <c r="F15" i="18" s="1"/>
  <c r="Y20" i="14"/>
  <c r="Y20" i="15"/>
  <c r="Y20" i="10"/>
  <c r="AB20" i="10"/>
  <c r="M20" i="10"/>
  <c r="F42" i="17"/>
  <c r="AA20" i="10"/>
  <c r="F12" i="18" s="1"/>
  <c r="F81" i="17"/>
  <c r="F100" i="17"/>
  <c r="F61" i="17"/>
  <c r="AD11" i="7"/>
  <c r="AD6" i="7"/>
  <c r="AD14" i="7"/>
  <c r="D14" i="18"/>
  <c r="AD5" i="7"/>
  <c r="AD18" i="7"/>
  <c r="AD13" i="7"/>
  <c r="AD10" i="7"/>
  <c r="AD19" i="7"/>
  <c r="AD7" i="7"/>
  <c r="AD9" i="7"/>
  <c r="AD12" i="7"/>
  <c r="AD8" i="7"/>
  <c r="F44" i="17"/>
  <c r="X16" i="13"/>
  <c r="AC8" i="13"/>
  <c r="F169" i="17"/>
  <c r="AD8" i="15"/>
  <c r="AD9" i="15"/>
  <c r="AC8" i="15"/>
  <c r="AC10" i="14"/>
  <c r="AC6" i="10"/>
  <c r="AD18" i="12"/>
  <c r="AD8" i="12"/>
  <c r="AC14" i="14"/>
  <c r="AD18" i="10"/>
  <c r="AD14" i="14"/>
  <c r="AD8" i="10"/>
  <c r="AD11" i="12"/>
  <c r="AC12" i="10"/>
  <c r="AD6" i="10"/>
  <c r="AC8" i="10"/>
  <c r="AD10" i="14"/>
  <c r="AC12" i="15"/>
  <c r="AF4" i="16"/>
  <c r="AF7" i="16"/>
  <c r="AF12" i="16"/>
  <c r="AG7" i="16"/>
  <c r="F173" i="17"/>
  <c r="AE17" i="16"/>
  <c r="AD17" i="16"/>
  <c r="AF13" i="16"/>
  <c r="AF8" i="16"/>
  <c r="AG13" i="16"/>
  <c r="AF10" i="16"/>
  <c r="AG11" i="16"/>
  <c r="AG15" i="16"/>
  <c r="AG9" i="16"/>
  <c r="AG6" i="16"/>
  <c r="F167" i="17"/>
  <c r="AF15" i="16"/>
  <c r="AF9" i="16"/>
  <c r="AG10" i="16"/>
  <c r="AD10" i="12"/>
  <c r="AD15" i="12"/>
  <c r="AC14" i="10"/>
  <c r="AD6" i="14"/>
  <c r="AC6" i="14"/>
  <c r="AD12" i="10"/>
  <c r="AD14" i="10"/>
  <c r="AC7" i="10"/>
  <c r="AC18" i="10"/>
  <c r="AD6" i="12"/>
  <c r="AC13" i="10"/>
  <c r="AD10" i="10"/>
  <c r="AC10" i="10"/>
  <c r="AC12" i="14"/>
  <c r="AD7" i="12"/>
  <c r="AC6" i="15"/>
  <c r="AD14" i="12"/>
  <c r="AD12" i="12"/>
  <c r="AD11" i="10"/>
  <c r="AC11" i="10"/>
  <c r="AD7" i="10"/>
  <c r="AC10" i="15"/>
  <c r="AC9" i="10"/>
  <c r="AC11" i="14"/>
  <c r="AD12" i="14"/>
  <c r="AC14" i="15"/>
  <c r="AD17" i="15"/>
  <c r="AC17" i="15"/>
  <c r="AD6" i="15"/>
  <c r="AD10" i="15"/>
  <c r="AC9" i="15"/>
  <c r="AD14" i="15"/>
  <c r="AD8" i="14"/>
  <c r="AC8" i="14"/>
  <c r="AA20" i="7"/>
  <c r="F14" i="18" s="1"/>
  <c r="AB20" i="7"/>
  <c r="Y15" i="3"/>
  <c r="Y12" i="3"/>
  <c r="AC13" i="14"/>
  <c r="AC13" i="15"/>
  <c r="Y20" i="7"/>
  <c r="AC15" i="9"/>
  <c r="F217" i="17"/>
  <c r="AB14" i="9"/>
  <c r="AD13" i="14"/>
  <c r="AA16" i="13"/>
  <c r="X16" i="9"/>
  <c r="AD13" i="15"/>
  <c r="Y17" i="3"/>
  <c r="Y10" i="3"/>
  <c r="Y11" i="3"/>
  <c r="Y9" i="3"/>
  <c r="Y13" i="3"/>
  <c r="Y7" i="3"/>
  <c r="X16" i="5"/>
  <c r="AC9" i="9"/>
  <c r="F208" i="17"/>
  <c r="AD12" i="15"/>
  <c r="M13" i="4"/>
  <c r="M10" i="4"/>
  <c r="M9" i="4"/>
  <c r="AD9" i="10"/>
  <c r="AC12" i="5"/>
  <c r="F192" i="17"/>
  <c r="AA15" i="3"/>
  <c r="AD5" i="10"/>
  <c r="AD7" i="15"/>
  <c r="AD5" i="15"/>
  <c r="AD7" i="14"/>
  <c r="AC7" i="14"/>
  <c r="AD5" i="12"/>
  <c r="AC4" i="13"/>
  <c r="F222" i="17"/>
  <c r="F238" i="17" s="1"/>
  <c r="M8" i="4"/>
  <c r="AC8" i="5"/>
  <c r="F188" i="17"/>
  <c r="AC10" i="5"/>
  <c r="F190" i="17"/>
  <c r="AD9" i="3"/>
  <c r="AB6" i="3"/>
  <c r="AC5" i="9"/>
  <c r="F204" i="17"/>
  <c r="AC13" i="9"/>
  <c r="F215" i="17"/>
  <c r="AD13" i="10"/>
  <c r="AD11" i="15"/>
  <c r="AC11" i="15"/>
  <c r="AD9" i="12"/>
  <c r="AD5" i="14"/>
  <c r="AD9" i="14"/>
  <c r="AD11" i="14"/>
  <c r="AB8" i="13"/>
  <c r="AD13" i="12"/>
  <c r="L16" i="5"/>
  <c r="AC4" i="5"/>
  <c r="AC9" i="14"/>
  <c r="AD11" i="3"/>
  <c r="AA7" i="3"/>
  <c r="AA13" i="3"/>
  <c r="AC5" i="15"/>
  <c r="L16" i="13"/>
  <c r="M6" i="4"/>
  <c r="M12" i="4"/>
  <c r="N12" i="4"/>
  <c r="N10" i="4"/>
  <c r="N6" i="4"/>
  <c r="AC5" i="14"/>
  <c r="AB4" i="13"/>
  <c r="AC5" i="10"/>
  <c r="L16" i="9"/>
  <c r="AB9" i="9"/>
  <c r="AB4" i="5"/>
  <c r="M15" i="4"/>
  <c r="M14" i="4"/>
  <c r="N14" i="4"/>
  <c r="M11" i="4"/>
  <c r="N8" i="4"/>
  <c r="AC7" i="15"/>
  <c r="AG14" i="16"/>
  <c r="AF14" i="16"/>
  <c r="AD15" i="15"/>
  <c r="AC15" i="15"/>
  <c r="AD15" i="14"/>
  <c r="AC15" i="14"/>
  <c r="AC14" i="13"/>
  <c r="AB14" i="13"/>
  <c r="Z16" i="13"/>
  <c r="AB16" i="13" s="1"/>
  <c r="AD15" i="10"/>
  <c r="AC15" i="10"/>
  <c r="AB4" i="9"/>
  <c r="Z16" i="9"/>
  <c r="AB16" i="9" s="1"/>
  <c r="AC4" i="9"/>
  <c r="AC14" i="5"/>
  <c r="AB14" i="5"/>
  <c r="Z16" i="5"/>
  <c r="AB16" i="5" s="1"/>
  <c r="AD7" i="4"/>
  <c r="M5" i="4"/>
  <c r="M7" i="4"/>
  <c r="N5" i="4"/>
  <c r="N7" i="4"/>
  <c r="N9" i="4"/>
  <c r="N11" i="4"/>
  <c r="AD12" i="4"/>
  <c r="N13" i="4"/>
  <c r="AD14" i="4"/>
  <c r="N15" i="4"/>
  <c r="AC8" i="3"/>
  <c r="AD8" i="3"/>
  <c r="AC12" i="3"/>
  <c r="AD12" i="3"/>
  <c r="AC10" i="3"/>
  <c r="AD10" i="3"/>
  <c r="AC14" i="3"/>
  <c r="AD14" i="3"/>
  <c r="AC17" i="3"/>
  <c r="AD17" i="3"/>
  <c r="Y6" i="3"/>
  <c r="AC9" i="3"/>
  <c r="AC11" i="3"/>
  <c r="AB5" i="3"/>
  <c r="AB19" i="1"/>
  <c r="AB8" i="1"/>
  <c r="A122" i="17" s="1"/>
  <c r="AB10" i="1"/>
  <c r="AB12" i="1"/>
  <c r="A126" i="17" s="1"/>
  <c r="AB14" i="1"/>
  <c r="A128" i="17" s="1"/>
  <c r="Y14" i="1"/>
  <c r="F154" i="17" l="1"/>
  <c r="D15" i="18" s="1"/>
  <c r="F116" i="17"/>
  <c r="D8" i="18" s="1"/>
  <c r="F71" i="17"/>
  <c r="F69" i="17"/>
  <c r="F63" i="17"/>
  <c r="J12" i="18"/>
  <c r="H12" i="18"/>
  <c r="J15" i="18"/>
  <c r="H15" i="18"/>
  <c r="J8" i="18"/>
  <c r="H8" i="18"/>
  <c r="AE7" i="3"/>
  <c r="AE15" i="3"/>
  <c r="AE13" i="3"/>
  <c r="AE10" i="1"/>
  <c r="A124" i="17"/>
  <c r="AE6" i="3"/>
  <c r="A62" i="17"/>
  <c r="AE19" i="1"/>
  <c r="A133" i="17"/>
  <c r="AE5" i="3"/>
  <c r="A61" i="17"/>
  <c r="F97" i="17"/>
  <c r="D9" i="18" s="1"/>
  <c r="AB20" i="4"/>
  <c r="AE15" i="4"/>
  <c r="J11" i="18" s="1"/>
  <c r="M20" i="4"/>
  <c r="F58" i="17"/>
  <c r="D12" i="18" s="1"/>
  <c r="AC15" i="4"/>
  <c r="AC20" i="14"/>
  <c r="AC20" i="15"/>
  <c r="AA20" i="4"/>
  <c r="F11" i="18" s="1"/>
  <c r="AB20" i="3"/>
  <c r="AA20" i="3"/>
  <c r="F13" i="18" s="1"/>
  <c r="AC20" i="10"/>
  <c r="F181" i="17"/>
  <c r="AF17" i="16"/>
  <c r="B10" i="18"/>
  <c r="AD10" i="4"/>
  <c r="AD17" i="4"/>
  <c r="AD6" i="3"/>
  <c r="Y10" i="1"/>
  <c r="Y13" i="1"/>
  <c r="AC20" i="7"/>
  <c r="AB13" i="1"/>
  <c r="Y8" i="1"/>
  <c r="Y6" i="1"/>
  <c r="Y7" i="1"/>
  <c r="AB7" i="1"/>
  <c r="Y12" i="1"/>
  <c r="Y5" i="1"/>
  <c r="Y9" i="1"/>
  <c r="AB9" i="1"/>
  <c r="Y19" i="1"/>
  <c r="F219" i="17"/>
  <c r="F200" i="17"/>
  <c r="AD15" i="4"/>
  <c r="AD8" i="4"/>
  <c r="AD7" i="3"/>
  <c r="AC6" i="3"/>
  <c r="AD13" i="3"/>
  <c r="AD5" i="3"/>
  <c r="AC5" i="3"/>
  <c r="AC7" i="3"/>
  <c r="AC13" i="3"/>
  <c r="AD6" i="4"/>
  <c r="AD11" i="4"/>
  <c r="AD5" i="4"/>
  <c r="AD13" i="4"/>
  <c r="AD9" i="4"/>
  <c r="AD15" i="3"/>
  <c r="AC15" i="3"/>
  <c r="AA10" i="1"/>
  <c r="AA6" i="1"/>
  <c r="AA8" i="1"/>
  <c r="Y11" i="1"/>
  <c r="AA13" i="1"/>
  <c r="AA14" i="1"/>
  <c r="AA12" i="1"/>
  <c r="AA9" i="1"/>
  <c r="AA7" i="1"/>
  <c r="AA19" i="1"/>
  <c r="AB11" i="1"/>
  <c r="AA11" i="1"/>
  <c r="AB6" i="1"/>
  <c r="AB5" i="1"/>
  <c r="A119" i="17" s="1"/>
  <c r="F133" i="17" l="1"/>
  <c r="F121" i="17"/>
  <c r="F126" i="17"/>
  <c r="F128" i="17"/>
  <c r="F122" i="17"/>
  <c r="F124" i="17"/>
  <c r="F125" i="17"/>
  <c r="F123" i="17"/>
  <c r="F127" i="17"/>
  <c r="F120" i="17"/>
  <c r="F77" i="17"/>
  <c r="D13" i="18" s="1"/>
  <c r="L8" i="18"/>
  <c r="K8" i="18"/>
  <c r="L15" i="18"/>
  <c r="K15" i="18"/>
  <c r="J13" i="18"/>
  <c r="H13" i="18"/>
  <c r="H11" i="18"/>
  <c r="K12" i="18"/>
  <c r="L12" i="18"/>
  <c r="AE7" i="1"/>
  <c r="A121" i="17"/>
  <c r="AE6" i="1"/>
  <c r="A120" i="17"/>
  <c r="AE11" i="1"/>
  <c r="A125" i="17"/>
  <c r="AE13" i="1"/>
  <c r="A127" i="17"/>
  <c r="AE9" i="1"/>
  <c r="A123" i="17"/>
  <c r="AE8" i="1"/>
  <c r="N10" i="18"/>
  <c r="AE12" i="1"/>
  <c r="AE14" i="1"/>
  <c r="F20" i="17"/>
  <c r="AC20" i="4"/>
  <c r="AB20" i="1"/>
  <c r="AC20" i="3"/>
  <c r="AC10" i="1"/>
  <c r="AC6" i="1"/>
  <c r="AD6" i="1"/>
  <c r="AC8" i="1"/>
  <c r="AD10" i="1"/>
  <c r="AD8" i="1"/>
  <c r="AA5" i="1"/>
  <c r="AD11" i="1"/>
  <c r="AC11" i="1"/>
  <c r="AD7" i="1"/>
  <c r="AC7" i="1"/>
  <c r="AC12" i="1"/>
  <c r="AD12" i="1"/>
  <c r="AD13" i="1"/>
  <c r="AC13" i="1"/>
  <c r="AC19" i="1"/>
  <c r="AD19" i="1"/>
  <c r="AD9" i="1"/>
  <c r="AC9" i="1"/>
  <c r="AC14" i="1"/>
  <c r="AD14" i="1"/>
  <c r="D11" i="18" l="1"/>
  <c r="D17" i="22"/>
  <c r="D63" i="22"/>
  <c r="D66" i="22"/>
  <c r="D76" i="22"/>
  <c r="D14" i="22"/>
  <c r="D88" i="22"/>
  <c r="D15" i="22"/>
  <c r="D93" i="22"/>
  <c r="D77" i="22"/>
  <c r="D78" i="22"/>
  <c r="D57" i="22"/>
  <c r="D84" i="22"/>
  <c r="D75" i="22"/>
  <c r="D65" i="22"/>
  <c r="D59" i="22"/>
  <c r="D90" i="22"/>
  <c r="D69" i="22"/>
  <c r="D83" i="22"/>
  <c r="D28" i="22"/>
  <c r="D70" i="22"/>
  <c r="AA20" i="1"/>
  <c r="F10" i="18" s="1"/>
  <c r="K11" i="18"/>
  <c r="L11" i="18"/>
  <c r="L13" i="18"/>
  <c r="K13" i="18"/>
  <c r="D21" i="22"/>
  <c r="E17" i="22"/>
  <c r="N8" i="18"/>
  <c r="AE5" i="1"/>
  <c r="E93" i="22"/>
  <c r="D23" i="22"/>
  <c r="E70" i="22"/>
  <c r="E16" i="22"/>
  <c r="D38" i="22"/>
  <c r="E38" i="22"/>
  <c r="E21" i="22"/>
  <c r="E23" i="22"/>
  <c r="D11" i="22"/>
  <c r="D35" i="22"/>
  <c r="D44" i="22"/>
  <c r="D26" i="22"/>
  <c r="E60" i="22"/>
  <c r="E72" i="22"/>
  <c r="D32" i="22"/>
  <c r="E75" i="22"/>
  <c r="E39" i="22"/>
  <c r="D47" i="22"/>
  <c r="E94" i="22"/>
  <c r="F119" i="17"/>
  <c r="E84" i="22" s="1"/>
  <c r="B8" i="18"/>
  <c r="AD5" i="1"/>
  <c r="AC5" i="1"/>
  <c r="AC20" i="1" l="1"/>
  <c r="E76" i="22"/>
  <c r="E66" i="22"/>
  <c r="E45" i="22"/>
  <c r="D94" i="22"/>
  <c r="D87" i="22"/>
  <c r="E11" i="22"/>
  <c r="D81" i="22"/>
  <c r="H10" i="18"/>
  <c r="J10" i="18"/>
  <c r="D33" i="22"/>
  <c r="E88" i="22"/>
  <c r="F135" i="17"/>
  <c r="E26" i="22" s="1"/>
  <c r="E40" i="22"/>
  <c r="E90" i="22"/>
  <c r="D8" i="22" l="1"/>
  <c r="D64" i="22"/>
  <c r="D16" i="22"/>
  <c r="D58" i="22"/>
  <c r="D95" i="22"/>
  <c r="D82" i="22"/>
  <c r="E46" i="22"/>
  <c r="D71" i="22"/>
  <c r="E63" i="22"/>
  <c r="E27" i="22"/>
  <c r="E83" i="22"/>
  <c r="E57" i="22"/>
  <c r="L10" i="18"/>
  <c r="K10" i="18"/>
  <c r="D10" i="18"/>
  <c r="E34" i="22"/>
  <c r="E9" i="22"/>
  <c r="E59" i="22"/>
  <c r="E20" i="22"/>
  <c r="E58" i="22"/>
  <c r="E87" i="22"/>
  <c r="D39" i="22"/>
  <c r="D34" i="22"/>
  <c r="D46" i="22"/>
  <c r="E81" i="22"/>
  <c r="D9" i="22"/>
  <c r="E29" i="22"/>
  <c r="E69" i="22"/>
  <c r="E71" i="22"/>
  <c r="D27" i="22"/>
  <c r="D45" i="22"/>
  <c r="E22" i="22"/>
  <c r="E89" i="22"/>
  <c r="E28" i="22"/>
  <c r="E77" i="22"/>
  <c r="D20" i="22"/>
  <c r="D40" i="22"/>
  <c r="E15" i="22"/>
  <c r="E64" i="22"/>
  <c r="E78" i="22"/>
  <c r="E41" i="22"/>
  <c r="E8" i="22"/>
  <c r="E65" i="22"/>
  <c r="D41" i="22"/>
  <c r="E33" i="22"/>
  <c r="E82" i="22"/>
  <c r="E14" i="22"/>
  <c r="E47" i="22"/>
  <c r="E95" i="22"/>
  <c r="E35" i="22"/>
  <c r="E96" i="22"/>
  <c r="E32" i="22"/>
  <c r="D22" i="22"/>
  <c r="D10" i="22"/>
  <c r="E44" i="22"/>
  <c r="D29" i="22"/>
  <c r="B13" i="18" l="1"/>
  <c r="O10" i="18"/>
  <c r="O12" i="18"/>
  <c r="O15" i="18"/>
  <c r="O9" i="18"/>
  <c r="O8" i="18"/>
  <c r="O14" i="18"/>
  <c r="O13" i="18"/>
  <c r="N13" i="18" l="1"/>
  <c r="N11" i="18" l="1"/>
  <c r="A11" i="18"/>
  <c r="E10" i="22"/>
  <c r="O11" i="18"/>
  <c r="B11" i="18" l="1"/>
  <c r="AF2" i="10"/>
  <c r="AF2" i="4"/>
  <c r="AF2" i="15"/>
  <c r="AF2" i="1"/>
  <c r="AF2" i="14"/>
  <c r="AF2" i="3"/>
  <c r="AF2" i="12"/>
  <c r="AF2" i="7"/>
  <c r="B4" i="18"/>
  <c r="AF3" i="3" l="1"/>
  <c r="AF17" i="3"/>
  <c r="AF14" i="3"/>
  <c r="AF5" i="3"/>
  <c r="AF16" i="3"/>
  <c r="AF15" i="3"/>
  <c r="AF13" i="3"/>
  <c r="AF12" i="3"/>
  <c r="AF9" i="3"/>
  <c r="AF18" i="3"/>
  <c r="AF11" i="3"/>
  <c r="AF10" i="3"/>
  <c r="AF7" i="3"/>
  <c r="AF6" i="3"/>
  <c r="AF8" i="3"/>
  <c r="AF19" i="3"/>
  <c r="AF6" i="7"/>
  <c r="AF19" i="7"/>
  <c r="AF18" i="7"/>
  <c r="AF16" i="7"/>
  <c r="AF3" i="7"/>
  <c r="AF14" i="7"/>
  <c r="AF11" i="7"/>
  <c r="AF15" i="7"/>
  <c r="AF5" i="7"/>
  <c r="AF12" i="7"/>
  <c r="AF10" i="7"/>
  <c r="AF7" i="7"/>
  <c r="AF13" i="7"/>
  <c r="AF8" i="7"/>
  <c r="AF17" i="7"/>
  <c r="AF9" i="7"/>
  <c r="AF5" i="14"/>
  <c r="AF6" i="14"/>
  <c r="AF13" i="14"/>
  <c r="AF18" i="14"/>
  <c r="AF7" i="14"/>
  <c r="AF16" i="14"/>
  <c r="AF9" i="14"/>
  <c r="AF11" i="14"/>
  <c r="AF3" i="14"/>
  <c r="AF15" i="14"/>
  <c r="AF12" i="14"/>
  <c r="AF19" i="14"/>
  <c r="AF17" i="14"/>
  <c r="AF14" i="14"/>
  <c r="AF10" i="14"/>
  <c r="AF8" i="14"/>
  <c r="AF18" i="1"/>
  <c r="AF6" i="1"/>
  <c r="AF5" i="1"/>
  <c r="AF11" i="1"/>
  <c r="AF13" i="1"/>
  <c r="AF8" i="1"/>
  <c r="AF15" i="1"/>
  <c r="AF7" i="1"/>
  <c r="AF19" i="1"/>
  <c r="AF3" i="1"/>
  <c r="AF17" i="1"/>
  <c r="AF9" i="1"/>
  <c r="AF12" i="1"/>
  <c r="AF14" i="1"/>
  <c r="AF10" i="1"/>
  <c r="AF16" i="1"/>
  <c r="AF9" i="12"/>
  <c r="AF14" i="12"/>
  <c r="AF13" i="12"/>
  <c r="AF10" i="12"/>
  <c r="AF5" i="12"/>
  <c r="AF19" i="12"/>
  <c r="AF6" i="12"/>
  <c r="AF12" i="12"/>
  <c r="AF3" i="12"/>
  <c r="AF8" i="12"/>
  <c r="AF17" i="12"/>
  <c r="AF7" i="12"/>
  <c r="AF16" i="12"/>
  <c r="AF11" i="12"/>
  <c r="AF15" i="12"/>
  <c r="AF18" i="12"/>
  <c r="AF10" i="15"/>
  <c r="AF17" i="15"/>
  <c r="AF8" i="15"/>
  <c r="AF12" i="15"/>
  <c r="AF14" i="15"/>
  <c r="AF7" i="15"/>
  <c r="AF11" i="15"/>
  <c r="AF6" i="15"/>
  <c r="AF16" i="15"/>
  <c r="AF5" i="15"/>
  <c r="AF15" i="15"/>
  <c r="AF19" i="15"/>
  <c r="AF3" i="15"/>
  <c r="AF9" i="15"/>
  <c r="AF13" i="15"/>
  <c r="AF18" i="15"/>
  <c r="AF3" i="10"/>
  <c r="AF8" i="10"/>
  <c r="AF15" i="10"/>
  <c r="AF5" i="10"/>
  <c r="AF6" i="10"/>
  <c r="AF7" i="10"/>
  <c r="AF16" i="10"/>
  <c r="AF10" i="10"/>
  <c r="AF12" i="10"/>
  <c r="AF9" i="10"/>
  <c r="AF11" i="10"/>
  <c r="AF19" i="10"/>
  <c r="AF17" i="10"/>
  <c r="AF13" i="10"/>
  <c r="AF18" i="10"/>
  <c r="AF14" i="10"/>
  <c r="AF6" i="4"/>
  <c r="AF15" i="4"/>
  <c r="AF7" i="4"/>
  <c r="AF8" i="4"/>
  <c r="AF17" i="4"/>
  <c r="AF12" i="4"/>
  <c r="AF13" i="4"/>
  <c r="AF3" i="4"/>
  <c r="AF11" i="4"/>
  <c r="AF18" i="4"/>
  <c r="AF14" i="4"/>
  <c r="AF16" i="4"/>
  <c r="AF10" i="4"/>
  <c r="AF9" i="4"/>
  <c r="AF19" i="4"/>
  <c r="AF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Filip Vossen</author>
  </authors>
  <commentList>
    <comment ref="B12" authorId="0" shapeId="0" xr:uid="{15EBDDA7-3AD5-4147-B54C-27915051C6B1}">
      <text>
        <r>
          <rPr>
            <b/>
            <sz val="9"/>
            <color indexed="81"/>
            <rFont val="Tahoma"/>
            <family val="2"/>
          </rPr>
          <t>Filip Vossen:</t>
        </r>
        <r>
          <rPr>
            <sz val="9"/>
            <color indexed="81"/>
            <rFont val="Tahoma"/>
            <family val="2"/>
          </rPr>
          <t xml:space="preserve">
Hugo moet nog 2x spelen en wordt dan herzien.
Bij begin 2e helft wordt hij opnieuw herzien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Filip Vossen</author>
  </authors>
  <commentList>
    <comment ref="B47" authorId="0" shapeId="0" xr:uid="{7B192863-EDA4-4AA3-B2F9-F03779A5B207}">
      <text>
        <r>
          <rPr>
            <b/>
            <sz val="9"/>
            <color indexed="81"/>
            <rFont val="Tahoma"/>
            <family val="2"/>
          </rPr>
          <t>Filip Vossen:</t>
        </r>
        <r>
          <rPr>
            <sz val="9"/>
            <color indexed="81"/>
            <rFont val="Tahoma"/>
            <family val="2"/>
          </rPr>
          <t xml:space="preserve">
Hugo moet nog 2x spelen en wordt dan herzien.
Bij begin 2e helft wordt hij opnieuw herzien</t>
        </r>
      </text>
    </comment>
  </commentList>
</comments>
</file>

<file path=xl/sharedStrings.xml><?xml version="1.0" encoding="utf-8"?>
<sst xmlns="http://schemas.openxmlformats.org/spreadsheetml/2006/main" count="651" uniqueCount="271">
  <si>
    <t>Sterktegetal</t>
  </si>
  <si>
    <t>Totaal Punten</t>
  </si>
  <si>
    <t>Gespeelde wedstrijden</t>
  </si>
  <si>
    <t>Gemiddelde 1ste helft</t>
  </si>
  <si>
    <t>Sterktegetal 2de helft</t>
  </si>
  <si>
    <t>Gemiddelde 2de helft</t>
  </si>
  <si>
    <t>Gemiddelde seizoen</t>
  </si>
  <si>
    <t>Jaartotalen</t>
  </si>
  <si>
    <t>Wedstrijden                        1ste kompetitiehelft</t>
  </si>
  <si>
    <t>Wedstrijden                    2de kompetitiehelft</t>
  </si>
  <si>
    <t>HORENDONK</t>
  </si>
  <si>
    <t>WILDERT 1</t>
  </si>
  <si>
    <t>Beyers Roger</t>
  </si>
  <si>
    <t>Braat Guido</t>
  </si>
  <si>
    <t>Cleeren Guido</t>
  </si>
  <si>
    <t>Jacobs Alfons</t>
  </si>
  <si>
    <t>Jacobs Frans</t>
  </si>
  <si>
    <t>Ansems Ferre</t>
  </si>
  <si>
    <t>De Backer Jef</t>
  </si>
  <si>
    <t>Maas Guy</t>
  </si>
  <si>
    <t>Oerlemans Willy</t>
  </si>
  <si>
    <t>Vergouwen René</t>
  </si>
  <si>
    <t>Kerstens Jac</t>
  </si>
  <si>
    <t>Martens Gerrit</t>
  </si>
  <si>
    <t>Schrauwen Jeanne</t>
  </si>
  <si>
    <t>Talboom Ad</t>
  </si>
  <si>
    <t>Thielen Jef</t>
  </si>
  <si>
    <t>De Kaey Piet</t>
  </si>
  <si>
    <t>Elst Stan</t>
  </si>
  <si>
    <t>Hectors Hugo</t>
  </si>
  <si>
    <t>Lambrechts Jef</t>
  </si>
  <si>
    <t>Peeters Wies</t>
  </si>
  <si>
    <t>Pleysier Luc</t>
  </si>
  <si>
    <t>Schrooyen Jef</t>
  </si>
  <si>
    <t>De Beukelaer Freddy</t>
  </si>
  <si>
    <t>Evers Henri</t>
  </si>
  <si>
    <t>Verelst Gilbert</t>
  </si>
  <si>
    <t>Brouwers Adri</t>
  </si>
  <si>
    <t>Denissens Frans</t>
  </si>
  <si>
    <t>Dries Louis</t>
  </si>
  <si>
    <t>Thijs Jef</t>
  </si>
  <si>
    <t>Dekkers Kees</t>
  </si>
  <si>
    <t>Elst Jan</t>
  </si>
  <si>
    <t>Van Gastel Jac</t>
  </si>
  <si>
    <t>Aantal</t>
  </si>
  <si>
    <t>Totaal</t>
  </si>
  <si>
    <t>punten</t>
  </si>
  <si>
    <t>België - Nederland</t>
  </si>
  <si>
    <t>Gespeeld</t>
  </si>
  <si>
    <t>Ploeg</t>
  </si>
  <si>
    <t>Punten</t>
  </si>
  <si>
    <t>Horendonk</t>
  </si>
  <si>
    <t>Putte</t>
  </si>
  <si>
    <t>Wildert 1</t>
  </si>
  <si>
    <t>Wouwse Plantage</t>
  </si>
  <si>
    <t>Uitslagen en evoluties zijn wekelijks te volgen op:</t>
  </si>
  <si>
    <t>ingericht door de gemeentelijke seniorenraad van Essen.</t>
  </si>
  <si>
    <t>Nederland</t>
  </si>
  <si>
    <t>gsm</t>
  </si>
  <si>
    <t>Essen</t>
  </si>
  <si>
    <t>0032 (0)494 90 08 80</t>
  </si>
  <si>
    <t>Roosendaal</t>
  </si>
  <si>
    <t>0031 (0)165 53 78 48</t>
  </si>
  <si>
    <t>Nispen</t>
  </si>
  <si>
    <t>Sint Janstraat 191</t>
  </si>
  <si>
    <t>0032 (0)3 677 22 87</t>
  </si>
  <si>
    <t>0032 (0)494 69 06 79</t>
  </si>
  <si>
    <t>r.beyers@outlook.com</t>
  </si>
  <si>
    <t>ludo.dries@telenet.be</t>
  </si>
  <si>
    <t>ingericht door de gemeentelijke seniorenraad van Essen</t>
  </si>
  <si>
    <t>Café Bostella</t>
  </si>
  <si>
    <t>Café Arabieren</t>
  </si>
  <si>
    <t>Horendonk 263</t>
  </si>
  <si>
    <t>0032 (0)3 297 05 36</t>
  </si>
  <si>
    <t>Nisipa</t>
  </si>
  <si>
    <t>Bergsebaan 8</t>
  </si>
  <si>
    <t>4709 AE</t>
  </si>
  <si>
    <t>Parochiecentrum</t>
  </si>
  <si>
    <t>Dreveneind 3</t>
  </si>
  <si>
    <t>t Kalf (dienstencentrum)</t>
  </si>
  <si>
    <t>Veldstraat 97</t>
  </si>
  <si>
    <t>Stabroek (Putte)</t>
  </si>
  <si>
    <t>De Spil</t>
  </si>
  <si>
    <t>Plantagebaan 223</t>
  </si>
  <si>
    <t>0031 (0)165 37 92 93</t>
  </si>
  <si>
    <t>0031 (0)165 36 54 37</t>
  </si>
  <si>
    <t>0032 (0)3 677 08 37</t>
  </si>
  <si>
    <t>0032 (0)3 605 42 55</t>
  </si>
  <si>
    <t>Kerstens Ronald</t>
  </si>
  <si>
    <t>Van Riel Eddie</t>
  </si>
  <si>
    <t>RESERVE 2</t>
  </si>
  <si>
    <t>RESERVE 3</t>
  </si>
  <si>
    <t>RESERVE 4</t>
  </si>
  <si>
    <t>Administratie</t>
  </si>
  <si>
    <t>(Gemeentelijke seniorenraad)</t>
  </si>
  <si>
    <t>Biljartverantwoordelijke</t>
  </si>
  <si>
    <t xml:space="preserve"> </t>
  </si>
  <si>
    <t>Tornooileider</t>
  </si>
  <si>
    <t>Nolsebaan 71</t>
  </si>
  <si>
    <t>Secretaris</t>
  </si>
  <si>
    <t>0032 (0)485 03 34 09</t>
  </si>
  <si>
    <t>Herreygers Remy</t>
  </si>
  <si>
    <t>Koekoestraat 44</t>
  </si>
  <si>
    <t>0032 (0)3 667 45 72</t>
  </si>
  <si>
    <t>jefschrooyen@skynet.be</t>
  </si>
  <si>
    <t>SEN. PUTTE</t>
  </si>
  <si>
    <t>Bc Kerkuilen</t>
  </si>
  <si>
    <t xml:space="preserve">Uijtdehaag Nico </t>
  </si>
  <si>
    <t>Naulaerts Rik</t>
  </si>
  <si>
    <t>KERKUILEN</t>
  </si>
  <si>
    <t>Kerkuilen</t>
  </si>
  <si>
    <t>eddievanriel@skynet.be</t>
  </si>
  <si>
    <t>Jacobis Martin</t>
  </si>
  <si>
    <t>26ste België - Nederland biljarttornooi ingericht door de Essense Seniorenraad  2021 - 2022</t>
  </si>
  <si>
    <t>% Nieuw/Oud 2021 - 2022</t>
  </si>
  <si>
    <t>26ste  België - Nederland biljarttornooi ingericht door de Essense Seniorenraad  2021 - 2022</t>
  </si>
  <si>
    <t>% Nieuw/Oud 2020 - 2022</t>
  </si>
  <si>
    <t>25ste  België - Nederland biljarttornooi ingericht door de Essense Seniorenraad  2021 - 2022</t>
  </si>
  <si>
    <t>26ste  België - Nederland biljarttornooi ingericht door de Essense Seniorenraad  2020 - 2022</t>
  </si>
  <si>
    <t>Wedstrijden                               1ste kompetitiehelft</t>
  </si>
  <si>
    <t>Wedstrijden                             2de kompetitiehelft</t>
  </si>
  <si>
    <t xml:space="preserve">Beyers Jos   </t>
  </si>
  <si>
    <t xml:space="preserve">Quick Gerard     </t>
  </si>
  <si>
    <t xml:space="preserve">Van Wesel Jos </t>
  </si>
  <si>
    <t xml:space="preserve">Stok Adrie            </t>
  </si>
  <si>
    <t>Reserve 1</t>
  </si>
  <si>
    <t>RESERVE 1</t>
  </si>
  <si>
    <t>Raats Antoon</t>
  </si>
  <si>
    <t>Moerkantsebaan 196</t>
  </si>
  <si>
    <t>0032 (0)3 284 85 45</t>
  </si>
  <si>
    <t>Sen. Putte</t>
  </si>
  <si>
    <t>0032(0)3 284 85 45</t>
  </si>
  <si>
    <t>atalboom41@gmail.com</t>
  </si>
  <si>
    <t>Gommers Jac</t>
  </si>
  <si>
    <t xml:space="preserve">Nelen Johan       </t>
  </si>
  <si>
    <t xml:space="preserve">Swaanen Piet </t>
  </si>
  <si>
    <t>Plompen Dirk</t>
  </si>
  <si>
    <t>Adriaansen Jan</t>
  </si>
  <si>
    <t>Sas Ronny</t>
  </si>
  <si>
    <t>OUDE GLORIE</t>
  </si>
  <si>
    <t>Oude Glorie</t>
  </si>
  <si>
    <t xml:space="preserve">Van Limpt Wim </t>
  </si>
  <si>
    <t>Wildert 2</t>
  </si>
  <si>
    <t>WILDERT 2</t>
  </si>
  <si>
    <t xml:space="preserve">Aernouts Johan  </t>
  </si>
  <si>
    <t>Eestermans René</t>
  </si>
  <si>
    <t xml:space="preserve">Eijckholt Adrie              </t>
  </si>
  <si>
    <t xml:space="preserve">Leys Herman </t>
  </si>
  <si>
    <t xml:space="preserve">Van Ginneken Ludo </t>
  </si>
  <si>
    <t>Van Hooydonck Swa</t>
  </si>
  <si>
    <t>Wiericx Herman</t>
  </si>
  <si>
    <t>De Middel</t>
  </si>
  <si>
    <t>Elf Novemberstraat 2</t>
  </si>
  <si>
    <t>0032 (0)3 677 20 04</t>
  </si>
  <si>
    <t>DE KERKUILEN</t>
  </si>
  <si>
    <t>Thuisspeeldag</t>
  </si>
  <si>
    <t>Woensdag</t>
  </si>
  <si>
    <t>Maandag</t>
  </si>
  <si>
    <t>Donderdag</t>
  </si>
  <si>
    <t>Dinsdag</t>
  </si>
  <si>
    <t>Sen PUTTE</t>
  </si>
  <si>
    <t>Senioren   PUTTE</t>
  </si>
  <si>
    <t>Anthonissen Paul</t>
  </si>
  <si>
    <t>Aerden Carl</t>
  </si>
  <si>
    <t xml:space="preserve">Nelen Frans </t>
  </si>
  <si>
    <t>Willemsen Willy</t>
  </si>
  <si>
    <t>Konings Guido</t>
  </si>
  <si>
    <t>Francken Robert</t>
  </si>
  <si>
    <t>Uitdewillegen Harry</t>
  </si>
  <si>
    <t>Huijsmans Marion</t>
  </si>
  <si>
    <t>0032 (0)497 45 75 10</t>
  </si>
  <si>
    <t>Sen NISPEN</t>
  </si>
  <si>
    <t>Sen Nispen</t>
  </si>
  <si>
    <t>DE SPIL</t>
  </si>
  <si>
    <t>Stok Adrie</t>
  </si>
  <si>
    <t>adriestok55@gmail.com</t>
  </si>
  <si>
    <t>https://blog.seniorennet.be/GSE_Essen</t>
  </si>
  <si>
    <t>Vossen Filip</t>
  </si>
  <si>
    <t>Rodenbachlaan 2</t>
  </si>
  <si>
    <t>0032 (0)473 98 07 71</t>
  </si>
  <si>
    <t>Sarra-Ribo Jef</t>
  </si>
  <si>
    <t>Antonissen Gust</t>
  </si>
  <si>
    <t xml:space="preserve">Arnouts Louis   </t>
  </si>
  <si>
    <t>Sen. Nispen</t>
  </si>
  <si>
    <t>Datum</t>
  </si>
  <si>
    <t>Thuisploeg</t>
  </si>
  <si>
    <t>Bezoekers</t>
  </si>
  <si>
    <t xml:space="preserve">Eyckmans Luc  </t>
  </si>
  <si>
    <t xml:space="preserve">Kustermans Toon </t>
  </si>
  <si>
    <t>Blauwe tekst : Niet normale thuisspeeldag</t>
  </si>
  <si>
    <t>Rode tekst : Wedstrijd omgewisseld</t>
  </si>
  <si>
    <t>Guy Maas</t>
  </si>
  <si>
    <t>Deckerslaan 6</t>
  </si>
  <si>
    <t>0032 (0)486 45 04 87</t>
  </si>
  <si>
    <t>voorzitter</t>
  </si>
  <si>
    <t>Spilbeekweg 4</t>
  </si>
  <si>
    <t>0032 (0)3 235 70 36</t>
  </si>
  <si>
    <t>guy.maas@proximus.be</t>
  </si>
  <si>
    <t>Sen Putte</t>
  </si>
  <si>
    <t xml:space="preserve">Senioren Nispen </t>
  </si>
  <si>
    <t>Senioren NISPEN</t>
  </si>
  <si>
    <t>Uytdewilligen Hubert</t>
  </si>
  <si>
    <t>Laatst gewijzigd</t>
  </si>
  <si>
    <t>Van Oers John</t>
  </si>
  <si>
    <t>Van Ginderen Ludo</t>
  </si>
  <si>
    <t>Van Overvelt Ludo</t>
  </si>
  <si>
    <t>Sen. NISPEN</t>
  </si>
  <si>
    <t>Ertbrandstraat 227</t>
  </si>
  <si>
    <t>Kapellen</t>
  </si>
  <si>
    <t>0032 (0)3 667 48 41</t>
  </si>
  <si>
    <t>Wedstrijduitslagen</t>
  </si>
  <si>
    <t>biljart.gse@gmail.com</t>
  </si>
  <si>
    <t>Caramboles</t>
  </si>
  <si>
    <t>CLUB-KAMPIOEN</t>
  </si>
  <si>
    <t xml:space="preserve">CONTROLE T/M RONDE </t>
  </si>
  <si>
    <t xml:space="preserve">CONTROLE PER RONDE </t>
  </si>
  <si>
    <t>Groene tekst: wedstrijd verzet naar een andere week</t>
  </si>
  <si>
    <t>NIEUW GEMIDDELDE</t>
  </si>
  <si>
    <t>WEDSTRIJDEN GESPEELD</t>
  </si>
  <si>
    <t>Rangschikking 2026 - 2027</t>
  </si>
  <si>
    <t>van de Essense seniorenadviesraad  2026 - 2027</t>
  </si>
  <si>
    <t>Spelerslijst België - Nederland  2026 - 2027</t>
  </si>
  <si>
    <t>wedstrijden</t>
  </si>
  <si>
    <t>Siemons Jos</t>
  </si>
  <si>
    <t>Somers Ludo</t>
  </si>
  <si>
    <t>Nelen Jef</t>
  </si>
  <si>
    <t>Moerbeek Wilfried</t>
  </si>
  <si>
    <t>Buijk Jan</t>
  </si>
  <si>
    <t>Wetzer Rik</t>
  </si>
  <si>
    <t xml:space="preserve">Kerstens Ad </t>
  </si>
  <si>
    <t>Meijers Jan</t>
  </si>
  <si>
    <t xml:space="preserve">    </t>
  </si>
  <si>
    <t>de Spil</t>
  </si>
  <si>
    <t>Lijst van de voorzitters van de deelnemende biljartverenigingen   2026 - 2027</t>
  </si>
  <si>
    <t>Lijst van thuislokalen van de deelnemende biljartverenigingen  2026 - 2027</t>
  </si>
  <si>
    <t>Paviljoenweg 30</t>
  </si>
  <si>
    <t>0032 (0)478 72 44 58</t>
  </si>
  <si>
    <t>robert.francken@telenet.be</t>
  </si>
  <si>
    <t>jacobsfrans1@gmail.com</t>
  </si>
  <si>
    <r>
      <t>31</t>
    </r>
    <r>
      <rPr>
        <b/>
        <vertAlign val="superscript"/>
        <sz val="16"/>
        <color theme="1"/>
        <rFont val="Arial"/>
        <family val="2"/>
      </rPr>
      <t xml:space="preserve">ste </t>
    </r>
    <r>
      <rPr>
        <b/>
        <sz val="16"/>
        <color theme="1"/>
        <rFont val="Arial"/>
        <family val="2"/>
      </rPr>
      <t>België - Nederland biljarttornooi</t>
    </r>
  </si>
  <si>
    <r>
      <t>31</t>
    </r>
    <r>
      <rPr>
        <b/>
        <vertAlign val="superscript"/>
        <sz val="14"/>
        <color theme="1"/>
        <rFont val="Calibri"/>
        <family val="2"/>
        <scheme val="minor"/>
      </rPr>
      <t>ste</t>
    </r>
    <r>
      <rPr>
        <b/>
        <sz val="14"/>
        <color theme="1"/>
        <rFont val="Calibri"/>
        <family val="2"/>
        <scheme val="minor"/>
      </rPr>
      <t xml:space="preserve">  België - Nederland biljarttornooi ingericht door de Essense Seniorenraad  2026 - 2027</t>
    </r>
  </si>
  <si>
    <r>
      <t>1</t>
    </r>
    <r>
      <rPr>
        <vertAlign val="superscript"/>
        <sz val="18"/>
        <color rgb="FFFF0000"/>
        <rFont val="Calibri"/>
        <family val="2"/>
        <scheme val="minor"/>
      </rPr>
      <t>ste</t>
    </r>
    <r>
      <rPr>
        <sz val="18"/>
        <color rgb="FFFF0000"/>
        <rFont val="Calibri"/>
        <family val="2"/>
        <scheme val="minor"/>
      </rPr>
      <t xml:space="preserve"> Ronde</t>
    </r>
  </si>
  <si>
    <r>
      <t>2</t>
    </r>
    <r>
      <rPr>
        <vertAlign val="superscript"/>
        <sz val="18"/>
        <color rgb="FFFF0000"/>
        <rFont val="Calibri"/>
        <family val="2"/>
        <scheme val="minor"/>
      </rPr>
      <t>de</t>
    </r>
    <r>
      <rPr>
        <sz val="18"/>
        <color rgb="FFFF0000"/>
        <rFont val="Calibri"/>
        <family val="2"/>
        <scheme val="minor"/>
      </rPr>
      <t xml:space="preserve"> Ronde</t>
    </r>
  </si>
  <si>
    <t>Van Den Bossche Eddy [NS 30]</t>
  </si>
  <si>
    <t>De Bruyn Roger [NS 25]</t>
  </si>
  <si>
    <t>De Rycke Eric [NS 25]</t>
  </si>
  <si>
    <t xml:space="preserve">Peeters Hugo </t>
  </si>
  <si>
    <t>Van De Pas Erik [NS 20]</t>
  </si>
  <si>
    <r>
      <t>Van Oers Danny</t>
    </r>
    <r>
      <rPr>
        <b/>
        <sz val="12"/>
        <color rgb="FFFF0000"/>
        <rFont val="Arial"/>
        <family val="2"/>
      </rPr>
      <t xml:space="preserve"> </t>
    </r>
  </si>
  <si>
    <r>
      <t>Van Turnhout Herm</t>
    </r>
    <r>
      <rPr>
        <b/>
        <sz val="12"/>
        <rFont val="Arial"/>
        <family val="2"/>
      </rPr>
      <t>an</t>
    </r>
  </si>
  <si>
    <r>
      <t>Scholtis Vic</t>
    </r>
    <r>
      <rPr>
        <b/>
        <sz val="12"/>
        <color rgb="FFFF0000"/>
        <rFont val="Arial"/>
        <family val="2"/>
      </rPr>
      <t xml:space="preserve"> </t>
    </r>
  </si>
  <si>
    <t>De Clerck Ludo [NS 35]</t>
  </si>
  <si>
    <t>*</t>
  </si>
  <si>
    <t>Hugo nog 2x spelen wordt dan herzien.</t>
  </si>
  <si>
    <t>Einde 1ste helft wordt hij opnieuw herzien.</t>
  </si>
  <si>
    <t>Rubbens Harry [NS 20]</t>
  </si>
  <si>
    <t>Geeraert André [NS 35]</t>
  </si>
  <si>
    <t>Start datum</t>
  </si>
  <si>
    <t>Kustermans Ronny [NS 25]</t>
  </si>
  <si>
    <t>Verbanck Jan [NS 20]</t>
  </si>
  <si>
    <t xml:space="preserve">Smaragddijk 54 </t>
  </si>
  <si>
    <t>4706 MA</t>
  </si>
  <si>
    <t>0031 (0)645 13 01 06</t>
  </si>
  <si>
    <t>0031 (0)620 63 42 20</t>
  </si>
  <si>
    <t>4725 AD</t>
  </si>
  <si>
    <r>
      <t>Plantagebaan 126</t>
    </r>
    <r>
      <rPr>
        <b/>
        <vertAlign val="superscript"/>
        <sz val="12"/>
        <color theme="1"/>
        <rFont val="Calibri"/>
        <family val="2"/>
        <scheme val="minor"/>
      </rPr>
      <t>A</t>
    </r>
  </si>
  <si>
    <t>Sterktegetal 1ste helft</t>
  </si>
  <si>
    <t>% Nieuw/Oud 2026 - 27</t>
  </si>
  <si>
    <r>
      <t>Wedstrijden 1</t>
    </r>
    <r>
      <rPr>
        <vertAlign val="superscript"/>
        <sz val="18"/>
        <color theme="1"/>
        <rFont val="Calibri"/>
        <family val="2"/>
        <scheme val="minor"/>
      </rPr>
      <t>ste</t>
    </r>
    <r>
      <rPr>
        <sz val="18"/>
        <color theme="1"/>
        <rFont val="Calibri"/>
        <family val="2"/>
        <scheme val="minor"/>
      </rPr>
      <t xml:space="preserve"> kompetitiehelft</t>
    </r>
  </si>
  <si>
    <r>
      <t>Wedstrijden 2</t>
    </r>
    <r>
      <rPr>
        <vertAlign val="superscript"/>
        <sz val="18"/>
        <color theme="1"/>
        <rFont val="Calibri"/>
        <family val="2"/>
        <scheme val="minor"/>
      </rPr>
      <t>de</t>
    </r>
    <r>
      <rPr>
        <sz val="18"/>
        <color theme="1"/>
        <rFont val="Calibri"/>
        <family val="2"/>
        <scheme val="minor"/>
      </rPr>
      <t xml:space="preserve"> kompetitiehelft</t>
    </r>
  </si>
  <si>
    <t>Van Aert André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</si>
</sst>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[$-813]dd\-mmm\-yy;@"/>
    <numFmt numFmtId="166" formatCode="[$-F800]dddd\,\ mmmm\ dd\,\ yyyy"/>
    <numFmt numFmtId="167" formatCode="d/mm/yyyy;@"/>
    <numFmt numFmtId="168" formatCode="d\-mm\-yyyy"/>
  </numFmts>
  <fonts count="9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0000CC"/>
      <name val="Calibri"/>
      <family val="2"/>
      <scheme val="minor"/>
    </font>
    <font>
      <sz val="10"/>
      <color rgb="FF0000CC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Calibri"/>
      <family val="2"/>
      <scheme val="minor"/>
    </font>
    <font>
      <sz val="22"/>
      <color theme="1"/>
      <name val="Bookman Old Style"/>
      <family val="1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008000"/>
      <name val="Calibri"/>
      <family val="2"/>
      <scheme val="minor"/>
    </font>
    <font>
      <sz val="11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1"/>
      <name val="Arial"/>
      <family val="2"/>
    </font>
    <font>
      <sz val="12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sz val="11"/>
      <color rgb="FF0000CC"/>
      <name val="Arial"/>
      <family val="2"/>
    </font>
    <font>
      <sz val="12"/>
      <color rgb="FF0000CC"/>
      <name val="Arial"/>
      <family val="2"/>
    </font>
    <font>
      <b/>
      <sz val="16"/>
      <color theme="1"/>
      <name val="Arial"/>
      <family val="2"/>
    </font>
    <font>
      <sz val="12"/>
      <color rgb="FFFF0000"/>
      <name val="Calibri"/>
      <family val="2"/>
      <scheme val="minor"/>
    </font>
    <font>
      <sz val="12"/>
      <color rgb="FF0000CC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color theme="1"/>
      <name val="Bookman Old Style"/>
      <family val="1"/>
    </font>
    <font>
      <b/>
      <sz val="14"/>
      <color rgb="FF0000CC"/>
      <name val="Bookman Old Style"/>
      <family val="1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sz val="9"/>
      <name val="Calibri"/>
      <family val="2"/>
      <scheme val="minor"/>
    </font>
    <font>
      <sz val="14"/>
      <color rgb="FF0000CC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2"/>
      <color theme="9" tint="-0.249977111117893"/>
      <name val="Aptos Narrow"/>
      <family val="2"/>
    </font>
    <font>
      <b/>
      <sz val="11"/>
      <color theme="9" tint="-0.249977111117893"/>
      <name val="Aptos Narrow"/>
      <family val="2"/>
    </font>
    <font>
      <sz val="12"/>
      <color rgb="FF0000CC"/>
      <name val="Aptos Narrow+"/>
    </font>
    <font>
      <sz val="12"/>
      <color rgb="FFFF0000"/>
      <name val="Aptos Narrow"/>
      <family val="2"/>
    </font>
    <font>
      <sz val="11"/>
      <color theme="1"/>
      <name val="Aptos Narrow"/>
      <family val="2"/>
    </font>
    <font>
      <sz val="11"/>
      <color theme="1"/>
      <name val="Arial"/>
      <family val="2"/>
    </font>
    <font>
      <sz val="8"/>
      <color rgb="FF0000CC"/>
      <name val="Calibri"/>
      <family val="2"/>
      <scheme val="minor"/>
    </font>
    <font>
      <sz val="14"/>
      <color theme="1"/>
      <name val="Bookman Old Style"/>
      <family val="1"/>
    </font>
    <font>
      <sz val="12"/>
      <color rgb="FF008000"/>
      <name val="Calibri"/>
      <family val="2"/>
      <scheme val="minor"/>
    </font>
    <font>
      <sz val="14"/>
      <name val="Bookman Old Style"/>
      <family val="1"/>
    </font>
    <font>
      <sz val="12"/>
      <color theme="0"/>
      <name val="Arial"/>
      <family val="2"/>
    </font>
    <font>
      <b/>
      <sz val="11"/>
      <name val="Calibri"/>
      <family val="2"/>
      <scheme val="minor"/>
    </font>
    <font>
      <b/>
      <sz val="10"/>
      <color rgb="FF008000"/>
      <name val="Arial"/>
      <family val="2"/>
    </font>
    <font>
      <b/>
      <sz val="14"/>
      <color theme="1"/>
      <name val="Arial"/>
      <family val="2"/>
    </font>
    <font>
      <b/>
      <sz val="12"/>
      <name val="ATIAL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rgb="FF008000"/>
      <name val="Arial"/>
      <family val="2"/>
    </font>
    <font>
      <b/>
      <sz val="14"/>
      <color rgb="FFFF0000"/>
      <name val="Arial"/>
      <family val="2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EBFFF5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vertAlign val="superscript"/>
      <sz val="16"/>
      <color theme="1"/>
      <name val="Arial"/>
      <family val="2"/>
    </font>
    <font>
      <b/>
      <sz val="12"/>
      <color rgb="FF0000CC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vertAlign val="superscript"/>
      <sz val="18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7030A0"/>
      <name val="Calibri"/>
      <family val="2"/>
      <scheme val="minor"/>
    </font>
    <font>
      <sz val="11"/>
      <color rgb="FFFF0000"/>
      <name val="Arial"/>
      <family val="2"/>
    </font>
    <font>
      <b/>
      <sz val="11"/>
      <color theme="9" tint="-0.249977111117893"/>
      <name val="Arial"/>
      <family val="2"/>
    </font>
    <font>
      <b/>
      <sz val="12"/>
      <color theme="9" tint="-0.249977111117893"/>
      <name val="Arial"/>
      <family val="2"/>
    </font>
    <font>
      <b/>
      <vertAlign val="superscript"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3"/>
      <color rgb="FF0000CC"/>
      <name val="Calibri"/>
      <family val="2"/>
      <scheme val="minor"/>
    </font>
    <font>
      <vertAlign val="superscript"/>
      <sz val="18"/>
      <color theme="1"/>
      <name val="Calibri"/>
      <family val="2"/>
      <scheme val="minor"/>
    </font>
    <font>
      <b/>
      <sz val="12"/>
      <color rgb="FFFF33CC"/>
      <name val="Arial"/>
      <family val="2"/>
    </font>
    <font>
      <b/>
      <sz val="10"/>
      <color rgb="FFFF33CC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BFF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9FFE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indexed="64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medium">
        <color indexed="64"/>
      </top>
      <bottom style="hair">
        <color theme="0" tint="-0.24994659260841701"/>
      </bottom>
      <diagonal/>
    </border>
    <border>
      <left style="medium">
        <color indexed="64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medium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medium">
        <color indexed="64"/>
      </left>
      <right style="hair">
        <color theme="0" tint="-0.24994659260841701"/>
      </right>
      <top style="hair">
        <color theme="0" tint="-0.24994659260841701"/>
      </top>
      <bottom style="medium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medium">
        <color indexed="64"/>
      </bottom>
      <diagonal/>
    </border>
    <border>
      <left style="hair">
        <color theme="0" tint="-0.24994659260841701"/>
      </left>
      <right style="medium">
        <color indexed="64"/>
      </right>
      <top style="hair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458">
    <xf numFmtId="0" fontId="0" fillId="0" borderId="0" xfId="0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4" xfId="0" applyFont="1" applyFill="1" applyBorder="1"/>
    <xf numFmtId="0" fontId="0" fillId="2" borderId="17" xfId="0" applyFill="1" applyBorder="1"/>
    <xf numFmtId="0" fontId="1" fillId="0" borderId="0" xfId="0" applyFont="1"/>
    <xf numFmtId="0" fontId="6" fillId="2" borderId="19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6" fillId="2" borderId="40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25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2" fillId="0" borderId="0" xfId="0" applyFont="1"/>
    <xf numFmtId="0" fontId="24" fillId="0" borderId="0" xfId="0" applyFont="1"/>
    <xf numFmtId="0" fontId="25" fillId="0" borderId="0" xfId="0" applyFont="1"/>
    <xf numFmtId="0" fontId="21" fillId="0" borderId="0" xfId="1"/>
    <xf numFmtId="0" fontId="27" fillId="0" borderId="0" xfId="0" applyFont="1"/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7" fillId="0" borderId="0" xfId="0" quotePrefix="1" applyFont="1"/>
    <xf numFmtId="0" fontId="28" fillId="0" borderId="0" xfId="0" applyFont="1"/>
    <xf numFmtId="0" fontId="6" fillId="2" borderId="19" xfId="0" applyFont="1" applyFill="1" applyBorder="1" applyAlignment="1" applyProtection="1">
      <alignment horizontal="center" vertical="center"/>
      <protection locked="0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44" xfId="0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43" xfId="0" applyFont="1" applyFill="1" applyBorder="1" applyAlignment="1" applyProtection="1">
      <alignment horizontal="center" vertical="center"/>
      <protection locked="0"/>
    </xf>
    <xf numFmtId="0" fontId="6" fillId="2" borderId="31" xfId="0" applyFont="1" applyFill="1" applyBorder="1" applyAlignment="1" applyProtection="1">
      <alignment horizontal="center" vertical="center"/>
      <protection locked="0"/>
    </xf>
    <xf numFmtId="0" fontId="6" fillId="2" borderId="3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29" fillId="0" borderId="22" xfId="0" applyFont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0" fillId="0" borderId="4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3" borderId="25" xfId="0" applyFont="1" applyFill="1" applyBorder="1" applyAlignment="1">
      <alignment vertical="center"/>
    </xf>
    <xf numFmtId="0" fontId="23" fillId="3" borderId="0" xfId="0" applyFont="1" applyFill="1"/>
    <xf numFmtId="0" fontId="23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1" fillId="3" borderId="0" xfId="0" applyFont="1" applyFill="1"/>
    <xf numFmtId="0" fontId="2" fillId="0" borderId="0" xfId="0" applyFont="1"/>
    <xf numFmtId="0" fontId="2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/>
    <xf numFmtId="0" fontId="27" fillId="0" borderId="5" xfId="0" applyFont="1" applyBorder="1"/>
    <xf numFmtId="0" fontId="27" fillId="0" borderId="34" xfId="0" applyFont="1" applyBorder="1" applyAlignment="1">
      <alignment horizontal="center"/>
    </xf>
    <xf numFmtId="0" fontId="27" fillId="0" borderId="8" xfId="0" applyFont="1" applyBorder="1"/>
    <xf numFmtId="0" fontId="27" fillId="0" borderId="45" xfId="0" applyFont="1" applyBorder="1" applyAlignment="1">
      <alignment horizontal="center"/>
    </xf>
    <xf numFmtId="0" fontId="27" fillId="0" borderId="9" xfId="0" applyFont="1" applyBorder="1"/>
    <xf numFmtId="0" fontId="27" fillId="4" borderId="8" xfId="0" applyFont="1" applyFill="1" applyBorder="1"/>
    <xf numFmtId="0" fontId="27" fillId="3" borderId="8" xfId="0" applyFont="1" applyFill="1" applyBorder="1"/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50" xfId="0" applyFont="1" applyBorder="1" applyAlignment="1">
      <alignment horizontal="center" vertical="center"/>
    </xf>
    <xf numFmtId="167" fontId="17" fillId="0" borderId="0" xfId="0" applyNumberFormat="1" applyFont="1"/>
    <xf numFmtId="0" fontId="1" fillId="2" borderId="7" xfId="0" applyFont="1" applyFill="1" applyBorder="1"/>
    <xf numFmtId="0" fontId="0" fillId="2" borderId="35" xfId="0" applyFill="1" applyBorder="1"/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/>
    <xf numFmtId="0" fontId="0" fillId="0" borderId="33" xfId="0" applyBorder="1" applyAlignment="1">
      <alignment horizontal="center"/>
    </xf>
    <xf numFmtId="0" fontId="1" fillId="0" borderId="8" xfId="0" applyFont="1" applyBorder="1" applyAlignment="1">
      <alignment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vertical="center"/>
    </xf>
    <xf numFmtId="0" fontId="27" fillId="3" borderId="5" xfId="0" applyFont="1" applyFill="1" applyBorder="1"/>
    <xf numFmtId="0" fontId="5" fillId="0" borderId="0" xfId="0" applyFont="1" applyAlignment="1">
      <alignment horizontal="center"/>
    </xf>
    <xf numFmtId="0" fontId="34" fillId="3" borderId="8" xfId="0" applyFont="1" applyFill="1" applyBorder="1"/>
    <xf numFmtId="1" fontId="0" fillId="0" borderId="0" xfId="0" applyNumberFormat="1"/>
    <xf numFmtId="0" fontId="27" fillId="0" borderId="55" xfId="0" applyFont="1" applyBorder="1" applyAlignment="1">
      <alignment horizontal="center"/>
    </xf>
    <xf numFmtId="0" fontId="27" fillId="0" borderId="51" xfId="0" applyFont="1" applyBorder="1"/>
    <xf numFmtId="0" fontId="27" fillId="0" borderId="35" xfId="0" applyFont="1" applyBorder="1"/>
    <xf numFmtId="0" fontId="27" fillId="0" borderId="56" xfId="0" applyFont="1" applyBorder="1" applyAlignment="1">
      <alignment horizontal="center"/>
    </xf>
    <xf numFmtId="0" fontId="27" fillId="0" borderId="48" xfId="0" applyFont="1" applyBorder="1"/>
    <xf numFmtId="0" fontId="2" fillId="0" borderId="6" xfId="0" applyFont="1" applyBorder="1"/>
    <xf numFmtId="0" fontId="24" fillId="0" borderId="6" xfId="0" applyFont="1" applyBorder="1"/>
    <xf numFmtId="0" fontId="0" fillId="0" borderId="17" xfId="0" applyBorder="1"/>
    <xf numFmtId="0" fontId="40" fillId="0" borderId="45" xfId="0" applyFont="1" applyBorder="1" applyAlignment="1">
      <alignment horizontal="center"/>
    </xf>
    <xf numFmtId="0" fontId="15" fillId="0" borderId="57" xfId="0" applyFont="1" applyBorder="1" applyAlignment="1" applyProtection="1">
      <alignment horizontal="center" vertical="center"/>
      <protection locked="0"/>
    </xf>
    <xf numFmtId="0" fontId="15" fillId="0" borderId="58" xfId="0" applyFont="1" applyBorder="1" applyAlignment="1" applyProtection="1">
      <alignment horizontal="center" vertical="center"/>
      <protection locked="0"/>
    </xf>
    <xf numFmtId="0" fontId="15" fillId="0" borderId="59" xfId="0" applyFont="1" applyBorder="1" applyAlignment="1" applyProtection="1">
      <alignment horizontal="center" vertical="center"/>
      <protection locked="0"/>
    </xf>
    <xf numFmtId="0" fontId="15" fillId="0" borderId="60" xfId="0" applyFont="1" applyBorder="1" applyAlignment="1" applyProtection="1">
      <alignment horizontal="center" vertical="center"/>
      <protection locked="0"/>
    </xf>
    <xf numFmtId="0" fontId="15" fillId="0" borderId="61" xfId="0" applyFont="1" applyBorder="1" applyAlignment="1" applyProtection="1">
      <alignment horizontal="center" vertical="center"/>
      <protection locked="0"/>
    </xf>
    <xf numFmtId="0" fontId="15" fillId="0" borderId="62" xfId="0" applyFont="1" applyBorder="1" applyAlignment="1" applyProtection="1">
      <alignment horizontal="center" vertical="center"/>
      <protection locked="0"/>
    </xf>
    <xf numFmtId="0" fontId="15" fillId="0" borderId="63" xfId="0" applyFont="1" applyBorder="1" applyAlignment="1" applyProtection="1">
      <alignment horizontal="center" vertical="center"/>
      <protection locked="0"/>
    </xf>
    <xf numFmtId="0" fontId="15" fillId="0" borderId="64" xfId="0" applyFont="1" applyBorder="1" applyAlignment="1" applyProtection="1">
      <alignment horizontal="center" vertical="center"/>
      <protection locked="0"/>
    </xf>
    <xf numFmtId="0" fontId="15" fillId="0" borderId="65" xfId="0" applyFont="1" applyBorder="1" applyAlignment="1" applyProtection="1">
      <alignment horizontal="center" vertical="center"/>
      <protection locked="0"/>
    </xf>
    <xf numFmtId="0" fontId="27" fillId="5" borderId="0" xfId="0" applyFont="1" applyFill="1"/>
    <xf numFmtId="0" fontId="27" fillId="5" borderId="0" xfId="0" applyFont="1" applyFill="1" applyAlignment="1">
      <alignment horizontal="center"/>
    </xf>
    <xf numFmtId="0" fontId="27" fillId="5" borderId="0" xfId="0" applyFont="1" applyFill="1" applyAlignment="1">
      <alignment horizontal="right"/>
    </xf>
    <xf numFmtId="0" fontId="34" fillId="6" borderId="0" xfId="0" applyFont="1" applyFill="1"/>
    <xf numFmtId="0" fontId="27" fillId="6" borderId="0" xfId="0" applyFont="1" applyFill="1"/>
    <xf numFmtId="0" fontId="34" fillId="6" borderId="0" xfId="0" applyFont="1" applyFill="1" applyAlignment="1">
      <alignment horizontal="center"/>
    </xf>
    <xf numFmtId="0" fontId="34" fillId="6" borderId="0" xfId="0" applyFont="1" applyFill="1" applyAlignment="1">
      <alignment horizontal="right"/>
    </xf>
    <xf numFmtId="0" fontId="40" fillId="6" borderId="0" xfId="0" applyFont="1" applyFill="1"/>
    <xf numFmtId="0" fontId="27" fillId="5" borderId="0" xfId="0" applyFont="1" applyFill="1" applyAlignment="1">
      <alignment horizontal="right" vertical="center"/>
    </xf>
    <xf numFmtId="0" fontId="27" fillId="5" borderId="0" xfId="0" applyFont="1" applyFill="1" applyAlignment="1">
      <alignment vertical="center"/>
    </xf>
    <xf numFmtId="0" fontId="27" fillId="6" borderId="0" xfId="0" applyFont="1" applyFill="1" applyAlignment="1">
      <alignment horizontal="center"/>
    </xf>
    <xf numFmtId="0" fontId="27" fillId="6" borderId="0" xfId="0" applyFont="1" applyFill="1" applyAlignment="1">
      <alignment horizontal="right"/>
    </xf>
    <xf numFmtId="0" fontId="40" fillId="0" borderId="8" xfId="0" applyFont="1" applyBorder="1"/>
    <xf numFmtId="0" fontId="34" fillId="0" borderId="8" xfId="0" applyFont="1" applyBorder="1"/>
    <xf numFmtId="0" fontId="34" fillId="0" borderId="45" xfId="0" applyFont="1" applyBorder="1" applyAlignment="1">
      <alignment horizontal="center"/>
    </xf>
    <xf numFmtId="0" fontId="44" fillId="0" borderId="0" xfId="0" applyFont="1"/>
    <xf numFmtId="0" fontId="30" fillId="0" borderId="0" xfId="0" applyFont="1"/>
    <xf numFmtId="0" fontId="60" fillId="0" borderId="45" xfId="0" applyFont="1" applyBorder="1" applyAlignment="1">
      <alignment horizontal="center"/>
    </xf>
    <xf numFmtId="164" fontId="31" fillId="0" borderId="43" xfId="0" applyNumberFormat="1" applyFont="1" applyBorder="1" applyAlignment="1">
      <alignment horizontal="center" vertical="center"/>
    </xf>
    <xf numFmtId="0" fontId="59" fillId="0" borderId="0" xfId="0" applyFont="1" applyProtection="1">
      <protection hidden="1"/>
    </xf>
    <xf numFmtId="0" fontId="61" fillId="0" borderId="0" xfId="0" applyFont="1" applyProtection="1">
      <protection hidden="1"/>
    </xf>
    <xf numFmtId="164" fontId="33" fillId="0" borderId="0" xfId="0" applyNumberFormat="1" applyFont="1" applyAlignment="1" applyProtection="1">
      <alignment horizontal="center" vertical="center"/>
      <protection hidden="1"/>
    </xf>
    <xf numFmtId="164" fontId="33" fillId="0" borderId="0" xfId="0" applyNumberFormat="1" applyFont="1" applyAlignment="1" applyProtection="1">
      <alignment horizontal="righ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45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165" fontId="20" fillId="0" borderId="0" xfId="0" applyNumberFormat="1" applyFont="1" applyProtection="1">
      <protection hidden="1"/>
    </xf>
    <xf numFmtId="0" fontId="49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right"/>
      <protection hidden="1"/>
    </xf>
    <xf numFmtId="0" fontId="58" fillId="0" borderId="0" xfId="0" applyFont="1" applyAlignment="1" applyProtection="1">
      <alignment horizontal="center" vertical="center" wrapText="1"/>
      <protection hidden="1"/>
    </xf>
    <xf numFmtId="0" fontId="58" fillId="0" borderId="0" xfId="0" applyFont="1" applyAlignment="1" applyProtection="1">
      <alignment horizontal="center" vertical="center" wrapText="1" shrinkToFit="1"/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right"/>
      <protection hidden="1"/>
    </xf>
    <xf numFmtId="0" fontId="31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36" fillId="0" borderId="0" xfId="0" applyFont="1" applyProtection="1">
      <protection hidden="1"/>
    </xf>
    <xf numFmtId="0" fontId="36" fillId="0" borderId="0" xfId="0" applyFont="1" applyAlignment="1" applyProtection="1">
      <alignment horizontal="left"/>
      <protection hidden="1"/>
    </xf>
    <xf numFmtId="1" fontId="48" fillId="0" borderId="0" xfId="0" applyNumberFormat="1" applyFont="1" applyAlignment="1" applyProtection="1">
      <alignment horizontal="right"/>
      <protection hidden="1"/>
    </xf>
    <xf numFmtId="1" fontId="48" fillId="0" borderId="0" xfId="0" applyNumberFormat="1" applyFont="1" applyAlignment="1" applyProtection="1">
      <alignment horizontal="center"/>
      <protection hidden="1"/>
    </xf>
    <xf numFmtId="164" fontId="50" fillId="3" borderId="0" xfId="0" applyNumberFormat="1" applyFont="1" applyFill="1" applyProtection="1">
      <protection hidden="1"/>
    </xf>
    <xf numFmtId="0" fontId="48" fillId="0" borderId="0" xfId="0" applyFont="1" applyProtection="1">
      <protection hidden="1"/>
    </xf>
    <xf numFmtId="164" fontId="48" fillId="3" borderId="0" xfId="0" applyNumberFormat="1" applyFont="1" applyFill="1" applyProtection="1">
      <protection hidden="1"/>
    </xf>
    <xf numFmtId="1" fontId="38" fillId="0" borderId="0" xfId="0" applyNumberFormat="1" applyFont="1" applyAlignment="1" applyProtection="1">
      <alignment horizontal="center"/>
      <protection hidden="1"/>
    </xf>
    <xf numFmtId="1" fontId="38" fillId="3" borderId="0" xfId="0" applyNumberFormat="1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" fontId="13" fillId="0" borderId="0" xfId="0" applyNumberFormat="1" applyFont="1" applyAlignment="1" applyProtection="1">
      <alignment horizontal="left"/>
      <protection hidden="1"/>
    </xf>
    <xf numFmtId="0" fontId="13" fillId="0" borderId="0" xfId="0" applyFont="1" applyAlignment="1" applyProtection="1">
      <alignment horizontal="left"/>
      <protection hidden="1"/>
    </xf>
    <xf numFmtId="0" fontId="13" fillId="0" borderId="0" xfId="0" applyFont="1" applyProtection="1">
      <protection hidden="1"/>
    </xf>
    <xf numFmtId="0" fontId="21" fillId="0" borderId="0" xfId="1" applyAlignment="1" applyProtection="1">
      <alignment horizontal="left"/>
      <protection hidden="1"/>
    </xf>
    <xf numFmtId="0" fontId="63" fillId="0" borderId="6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2" xfId="0" applyFont="1" applyBorder="1" applyAlignment="1">
      <alignment horizontal="center"/>
    </xf>
    <xf numFmtId="1" fontId="0" fillId="0" borderId="0" xfId="0" applyNumberForma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164" fontId="22" fillId="0" borderId="0" xfId="0" applyNumberFormat="1" applyFont="1" applyAlignment="1" applyProtection="1">
      <alignment horizontal="right" vertical="center"/>
      <protection hidden="1"/>
    </xf>
    <xf numFmtId="1" fontId="43" fillId="3" borderId="0" xfId="0" applyNumberFormat="1" applyFont="1" applyFill="1" applyAlignment="1" applyProtection="1">
      <alignment horizontal="center" vertical="center"/>
      <protection hidden="1"/>
    </xf>
    <xf numFmtId="1" fontId="51" fillId="0" borderId="40" xfId="0" applyNumberFormat="1" applyFont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57" fillId="0" borderId="0" xfId="0" applyFont="1" applyProtection="1">
      <protection hidden="1"/>
    </xf>
    <xf numFmtId="1" fontId="33" fillId="0" borderId="0" xfId="0" applyNumberFormat="1" applyFont="1" applyAlignment="1" applyProtection="1">
      <alignment horizontal="center"/>
      <protection hidden="1"/>
    </xf>
    <xf numFmtId="1" fontId="11" fillId="0" borderId="0" xfId="0" applyNumberFormat="1" applyFont="1" applyAlignment="1" applyProtection="1">
      <alignment horizontal="center"/>
      <protection hidden="1"/>
    </xf>
    <xf numFmtId="1" fontId="11" fillId="0" borderId="0" xfId="0" applyNumberFormat="1" applyFont="1" applyAlignment="1" applyProtection="1">
      <alignment horizontal="center" vertical="center"/>
      <protection hidden="1"/>
    </xf>
    <xf numFmtId="164" fontId="69" fillId="0" borderId="0" xfId="0" applyNumberFormat="1" applyFont="1" applyAlignment="1" applyProtection="1">
      <alignment horizontal="right" vertical="center"/>
      <protection hidden="1"/>
    </xf>
    <xf numFmtId="164" fontId="44" fillId="0" borderId="0" xfId="0" applyNumberFormat="1" applyFont="1" applyAlignment="1" applyProtection="1">
      <alignment horizontal="right" vertical="center"/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1" fontId="67" fillId="0" borderId="0" xfId="0" applyNumberFormat="1" applyFont="1" applyAlignment="1" applyProtection="1">
      <alignment horizontal="center" vertical="center"/>
      <protection hidden="1"/>
    </xf>
    <xf numFmtId="0" fontId="74" fillId="0" borderId="3" xfId="0" applyFont="1" applyBorder="1" applyAlignment="1" applyProtection="1">
      <alignment horizontal="center" vertical="center"/>
      <protection hidden="1"/>
    </xf>
    <xf numFmtId="0" fontId="75" fillId="2" borderId="41" xfId="0" applyFont="1" applyFill="1" applyBorder="1" applyAlignment="1" applyProtection="1">
      <alignment horizontal="center" vertical="center"/>
      <protection hidden="1"/>
    </xf>
    <xf numFmtId="0" fontId="43" fillId="2" borderId="31" xfId="0" applyFont="1" applyFill="1" applyBorder="1" applyAlignment="1" applyProtection="1">
      <alignment horizontal="center" vertical="center"/>
      <protection locked="0"/>
    </xf>
    <xf numFmtId="0" fontId="43" fillId="2" borderId="32" xfId="0" applyFont="1" applyFill="1" applyBorder="1" applyAlignment="1" applyProtection="1">
      <alignment horizontal="center" vertical="center"/>
      <protection locked="0"/>
    </xf>
    <xf numFmtId="0" fontId="43" fillId="2" borderId="47" xfId="0" applyFont="1" applyFill="1" applyBorder="1" applyAlignment="1" applyProtection="1">
      <alignment horizontal="center" vertical="center"/>
      <protection locked="0"/>
    </xf>
    <xf numFmtId="0" fontId="17" fillId="2" borderId="32" xfId="0" applyFont="1" applyFill="1" applyBorder="1" applyAlignment="1" applyProtection="1">
      <alignment horizontal="center" vertical="center"/>
      <protection locked="0"/>
    </xf>
    <xf numFmtId="0" fontId="76" fillId="5" borderId="0" xfId="1" applyFont="1" applyFill="1"/>
    <xf numFmtId="0" fontId="76" fillId="6" borderId="0" xfId="1" applyFont="1" applyFill="1"/>
    <xf numFmtId="0" fontId="27" fillId="5" borderId="0" xfId="0" applyFont="1" applyFill="1" applyAlignment="1">
      <alignment horizontal="center" vertical="center"/>
    </xf>
    <xf numFmtId="0" fontId="76" fillId="5" borderId="0" xfId="1" applyFont="1" applyFill="1" applyAlignment="1">
      <alignment vertical="center"/>
    </xf>
    <xf numFmtId="0" fontId="43" fillId="2" borderId="43" xfId="0" applyFont="1" applyFill="1" applyBorder="1" applyAlignment="1" applyProtection="1">
      <alignment horizontal="center" vertical="center"/>
      <protection hidden="1"/>
    </xf>
    <xf numFmtId="0" fontId="40" fillId="0" borderId="8" xfId="0" applyFont="1" applyBorder="1" applyAlignment="1">
      <alignment shrinkToFit="1"/>
    </xf>
    <xf numFmtId="0" fontId="40" fillId="0" borderId="45" xfId="0" applyFont="1" applyBorder="1" applyAlignment="1">
      <alignment horizontal="center" shrinkToFit="1"/>
    </xf>
    <xf numFmtId="0" fontId="0" fillId="0" borderId="0" xfId="0" applyAlignment="1">
      <alignment horizontal="left" vertical="top"/>
    </xf>
    <xf numFmtId="0" fontId="83" fillId="0" borderId="8" xfId="0" applyFont="1" applyBorder="1"/>
    <xf numFmtId="168" fontId="43" fillId="0" borderId="0" xfId="0" applyNumberFormat="1" applyFont="1" applyAlignment="1" applyProtection="1">
      <alignment horizontal="center" vertical="top"/>
      <protection hidden="1"/>
    </xf>
    <xf numFmtId="166" fontId="0" fillId="0" borderId="0" xfId="0" applyNumberFormat="1" applyAlignment="1" applyProtection="1">
      <alignment horizontal="right"/>
      <protection hidden="1"/>
    </xf>
    <xf numFmtId="0" fontId="40" fillId="0" borderId="0" xfId="0" applyFont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166" fontId="11" fillId="0" borderId="0" xfId="0" applyNumberFormat="1" applyFont="1" applyAlignment="1" applyProtection="1">
      <alignment horizontal="center" vertical="center"/>
      <protection hidden="1"/>
    </xf>
    <xf numFmtId="166" fontId="84" fillId="0" borderId="0" xfId="0" applyNumberFormat="1" applyFont="1" applyAlignment="1" applyProtection="1">
      <alignment horizontal="right"/>
      <protection hidden="1"/>
    </xf>
    <xf numFmtId="0" fontId="68" fillId="0" borderId="0" xfId="0" applyFont="1" applyAlignment="1" applyProtection="1">
      <alignment horizontal="center"/>
      <protection hidden="1"/>
    </xf>
    <xf numFmtId="164" fontId="36" fillId="0" borderId="0" xfId="0" applyNumberFormat="1" applyFont="1" applyAlignment="1" applyProtection="1">
      <alignment horizontal="center"/>
      <protection hidden="1"/>
    </xf>
    <xf numFmtId="0" fontId="27" fillId="0" borderId="0" xfId="0" applyFont="1" applyProtection="1">
      <protection hidden="1"/>
    </xf>
    <xf numFmtId="166" fontId="35" fillId="0" borderId="0" xfId="0" applyNumberFormat="1" applyFont="1" applyAlignment="1" applyProtection="1">
      <alignment horizontal="right"/>
      <protection hidden="1"/>
    </xf>
    <xf numFmtId="0" fontId="36" fillId="0" borderId="0" xfId="0" applyFont="1" applyAlignment="1" applyProtection="1">
      <alignment horizontal="center"/>
      <protection hidden="1"/>
    </xf>
    <xf numFmtId="166" fontId="37" fillId="0" borderId="0" xfId="0" applyNumberFormat="1" applyFont="1" applyAlignment="1" applyProtection="1">
      <alignment horizontal="right"/>
      <protection hidden="1"/>
    </xf>
    <xf numFmtId="0" fontId="38" fillId="0" borderId="0" xfId="0" applyFont="1" applyAlignment="1" applyProtection="1">
      <alignment horizontal="center"/>
      <protection hidden="1"/>
    </xf>
    <xf numFmtId="164" fontId="33" fillId="0" borderId="0" xfId="0" applyNumberFormat="1" applyFont="1" applyAlignment="1" applyProtection="1">
      <alignment horizontal="center"/>
      <protection hidden="1"/>
    </xf>
    <xf numFmtId="166" fontId="85" fillId="0" borderId="0" xfId="0" applyNumberFormat="1" applyFont="1" applyAlignment="1" applyProtection="1">
      <alignment horizontal="right"/>
      <protection hidden="1"/>
    </xf>
    <xf numFmtId="0" fontId="86" fillId="0" borderId="0" xfId="0" applyFont="1" applyAlignment="1" applyProtection="1">
      <alignment horizontal="center"/>
      <protection hidden="1"/>
    </xf>
    <xf numFmtId="0" fontId="41" fillId="0" borderId="0" xfId="0" applyFont="1" applyAlignment="1" applyProtection="1">
      <alignment horizontal="left"/>
      <protection hidden="1"/>
    </xf>
    <xf numFmtId="0" fontId="27" fillId="0" borderId="0" xfId="0" applyFont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hidden="1"/>
    </xf>
    <xf numFmtId="164" fontId="62" fillId="0" borderId="0" xfId="0" applyNumberFormat="1" applyFont="1" applyAlignment="1" applyProtection="1">
      <alignment horizontal="center"/>
      <protection hidden="1"/>
    </xf>
    <xf numFmtId="0" fontId="54" fillId="0" borderId="0" xfId="0" applyFont="1" applyAlignment="1" applyProtection="1">
      <alignment horizontal="left"/>
      <protection hidden="1"/>
    </xf>
    <xf numFmtId="166" fontId="34" fillId="0" borderId="0" xfId="0" applyNumberFormat="1" applyFont="1" applyAlignment="1" applyProtection="1">
      <alignment horizontal="right"/>
      <protection hidden="1"/>
    </xf>
    <xf numFmtId="0" fontId="34" fillId="0" borderId="0" xfId="0" applyFont="1" applyAlignment="1" applyProtection="1">
      <alignment horizontal="center"/>
      <protection hidden="1"/>
    </xf>
    <xf numFmtId="166" fontId="27" fillId="0" borderId="0" xfId="0" applyNumberFormat="1" applyFont="1" applyAlignment="1" applyProtection="1">
      <alignment horizontal="right"/>
      <protection hidden="1"/>
    </xf>
    <xf numFmtId="0" fontId="0" fillId="0" borderId="2" xfId="0" applyBorder="1" applyAlignment="1">
      <alignment horizontal="center" vertical="center"/>
    </xf>
    <xf numFmtId="0" fontId="43" fillId="2" borderId="42" xfId="0" applyFont="1" applyFill="1" applyBorder="1" applyAlignment="1" applyProtection="1">
      <alignment horizontal="center" vertical="center"/>
      <protection hidden="1"/>
    </xf>
    <xf numFmtId="0" fontId="43" fillId="2" borderId="66" xfId="0" applyFont="1" applyFill="1" applyBorder="1" applyAlignment="1" applyProtection="1">
      <alignment horizontal="center" vertical="center"/>
      <protection hidden="1"/>
    </xf>
    <xf numFmtId="0" fontId="41" fillId="0" borderId="8" xfId="0" applyFont="1" applyBorder="1"/>
    <xf numFmtId="0" fontId="41" fillId="0" borderId="45" xfId="0" applyFont="1" applyBorder="1" applyAlignment="1">
      <alignment horizontal="center"/>
    </xf>
    <xf numFmtId="0" fontId="1" fillId="0" borderId="22" xfId="0" applyFont="1" applyBorder="1" applyAlignment="1">
      <alignment horizontal="center" textRotation="90"/>
    </xf>
    <xf numFmtId="0" fontId="5" fillId="2" borderId="34" xfId="0" applyFont="1" applyFill="1" applyBorder="1" applyAlignment="1">
      <alignment horizontal="center" textRotation="90"/>
    </xf>
    <xf numFmtId="0" fontId="1" fillId="0" borderId="48" xfId="0" applyFont="1" applyBorder="1" applyAlignment="1">
      <alignment horizontal="center" textRotation="90"/>
    </xf>
    <xf numFmtId="0" fontId="1" fillId="0" borderId="49" xfId="0" applyFont="1" applyBorder="1" applyAlignment="1">
      <alignment horizontal="center" textRotation="90"/>
    </xf>
    <xf numFmtId="0" fontId="1" fillId="0" borderId="45" xfId="0" applyFont="1" applyBorder="1" applyAlignment="1">
      <alignment horizontal="center" textRotation="90"/>
    </xf>
    <xf numFmtId="0" fontId="1" fillId="2" borderId="16" xfId="0" applyFont="1" applyFill="1" applyBorder="1" applyAlignment="1">
      <alignment horizontal="center" textRotation="90"/>
    </xf>
    <xf numFmtId="0" fontId="1" fillId="0" borderId="9" xfId="0" applyFont="1" applyBorder="1" applyAlignment="1">
      <alignment horizontal="center" textRotation="90"/>
    </xf>
    <xf numFmtId="0" fontId="1" fillId="0" borderId="29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 textRotation="90"/>
    </xf>
    <xf numFmtId="0" fontId="1" fillId="2" borderId="15" xfId="0" applyFont="1" applyFill="1" applyBorder="1" applyAlignment="1">
      <alignment horizontal="center" textRotation="90"/>
    </xf>
    <xf numFmtId="0" fontId="1" fillId="0" borderId="21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5" fillId="2" borderId="4" xfId="0" applyFont="1" applyFill="1" applyBorder="1" applyAlignment="1">
      <alignment horizontal="center" textRotation="90"/>
    </xf>
    <xf numFmtId="0" fontId="5" fillId="2" borderId="16" xfId="0" applyFont="1" applyFill="1" applyBorder="1" applyAlignment="1">
      <alignment horizontal="center" textRotation="90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textRotation="90"/>
    </xf>
    <xf numFmtId="0" fontId="27" fillId="0" borderId="53" xfId="0" applyFont="1" applyBorder="1" applyAlignment="1">
      <alignment horizontal="center" textRotation="90"/>
    </xf>
    <xf numFmtId="0" fontId="27" fillId="0" borderId="39" xfId="0" applyFont="1" applyBorder="1" applyAlignment="1">
      <alignment horizontal="center" textRotation="90"/>
    </xf>
    <xf numFmtId="0" fontId="27" fillId="0" borderId="13" xfId="0" applyFont="1" applyBorder="1" applyAlignment="1">
      <alignment horizontal="center" textRotation="90"/>
    </xf>
    <xf numFmtId="0" fontId="89" fillId="0" borderId="39" xfId="0" applyFont="1" applyBorder="1" applyAlignment="1">
      <alignment horizontal="center" textRotation="90"/>
    </xf>
    <xf numFmtId="0" fontId="89" fillId="0" borderId="13" xfId="0" applyFont="1" applyBorder="1" applyAlignment="1">
      <alignment horizontal="center" textRotation="90"/>
    </xf>
    <xf numFmtId="0" fontId="89" fillId="0" borderId="5" xfId="0" applyFont="1" applyBorder="1" applyAlignment="1">
      <alignment horizontal="center" textRotation="90"/>
    </xf>
    <xf numFmtId="0" fontId="89" fillId="0" borderId="53" xfId="0" applyFont="1" applyBorder="1" applyAlignment="1">
      <alignment horizontal="center" textRotation="90"/>
    </xf>
    <xf numFmtId="0" fontId="89" fillId="0" borderId="6" xfId="0" applyFont="1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22" xfId="0" applyBorder="1" applyAlignment="1">
      <alignment horizontal="center" textRotation="90"/>
    </xf>
    <xf numFmtId="0" fontId="0" fillId="0" borderId="33" xfId="0" applyBorder="1" applyAlignment="1">
      <alignment horizontal="center" textRotation="90"/>
    </xf>
    <xf numFmtId="0" fontId="88" fillId="0" borderId="8" xfId="0" applyFont="1" applyBorder="1" applyAlignment="1">
      <alignment horizontal="center" textRotation="90"/>
    </xf>
    <xf numFmtId="0" fontId="88" fillId="0" borderId="22" xfId="0" applyFont="1" applyBorder="1" applyAlignment="1">
      <alignment horizontal="center" textRotation="90"/>
    </xf>
    <xf numFmtId="0" fontId="88" fillId="0" borderId="35" xfId="0" applyFont="1" applyBorder="1" applyAlignment="1">
      <alignment horizontal="center" textRotation="90"/>
    </xf>
    <xf numFmtId="0" fontId="88" fillId="0" borderId="9" xfId="0" applyFont="1" applyBorder="1" applyAlignment="1">
      <alignment horizontal="center" textRotation="90"/>
    </xf>
    <xf numFmtId="0" fontId="88" fillId="0" borderId="33" xfId="0" applyFont="1" applyBorder="1" applyAlignment="1">
      <alignment horizontal="center" textRotation="90"/>
    </xf>
    <xf numFmtId="0" fontId="27" fillId="0" borderId="5" xfId="0" applyFont="1" applyBorder="1" applyAlignment="1">
      <alignment horizontal="center" textRotation="90"/>
    </xf>
    <xf numFmtId="0" fontId="27" fillId="0" borderId="7" xfId="0" applyFont="1" applyBorder="1" applyAlignment="1">
      <alignment horizontal="center" textRotation="90"/>
    </xf>
    <xf numFmtId="0" fontId="89" fillId="0" borderId="7" xfId="0" applyFont="1" applyBorder="1" applyAlignment="1">
      <alignment horizontal="center" textRotation="90"/>
    </xf>
    <xf numFmtId="0" fontId="27" fillId="0" borderId="9" xfId="0" applyFont="1" applyBorder="1" applyAlignment="1">
      <alignment horizontal="center" textRotation="90"/>
    </xf>
    <xf numFmtId="0" fontId="27" fillId="0" borderId="22" xfId="0" applyFont="1" applyBorder="1" applyAlignment="1">
      <alignment horizontal="center" textRotation="90"/>
    </xf>
    <xf numFmtId="0" fontId="27" fillId="0" borderId="33" xfId="0" applyFont="1" applyBorder="1" applyAlignment="1">
      <alignment horizontal="center" textRotation="90"/>
    </xf>
    <xf numFmtId="0" fontId="89" fillId="0" borderId="9" xfId="0" applyFont="1" applyBorder="1" applyAlignment="1">
      <alignment horizontal="center" textRotation="90"/>
    </xf>
    <xf numFmtId="0" fontId="89" fillId="0" borderId="22" xfId="0" applyFont="1" applyBorder="1" applyAlignment="1">
      <alignment horizontal="center" textRotation="90"/>
    </xf>
    <xf numFmtId="0" fontId="89" fillId="0" borderId="33" xfId="0" applyFont="1" applyBorder="1" applyAlignment="1">
      <alignment horizontal="center" textRotation="90"/>
    </xf>
    <xf numFmtId="1" fontId="89" fillId="0" borderId="7" xfId="0" applyNumberFormat="1" applyFont="1" applyBorder="1" applyAlignment="1">
      <alignment horizontal="center" textRotation="90"/>
    </xf>
    <xf numFmtId="0" fontId="89" fillId="0" borderId="8" xfId="0" applyFont="1" applyBorder="1" applyAlignment="1">
      <alignment horizontal="center" textRotation="90"/>
    </xf>
    <xf numFmtId="1" fontId="89" fillId="0" borderId="35" xfId="0" applyNumberFormat="1" applyFont="1" applyBorder="1" applyAlignment="1">
      <alignment horizontal="center" textRotation="90"/>
    </xf>
    <xf numFmtId="0" fontId="89" fillId="0" borderId="35" xfId="0" applyFont="1" applyBorder="1" applyAlignment="1">
      <alignment horizontal="center" textRotation="90"/>
    </xf>
    <xf numFmtId="0" fontId="89" fillId="0" borderId="54" xfId="0" applyFont="1" applyBorder="1" applyAlignment="1">
      <alignment horizontal="center" textRotation="90"/>
    </xf>
    <xf numFmtId="0" fontId="89" fillId="0" borderId="30" xfId="0" applyFont="1" applyBorder="1" applyAlignment="1">
      <alignment horizontal="center" textRotation="90"/>
    </xf>
    <xf numFmtId="0" fontId="11" fillId="0" borderId="43" xfId="0" applyFont="1" applyBorder="1" applyAlignment="1">
      <alignment vertical="center"/>
    </xf>
    <xf numFmtId="0" fontId="69" fillId="0" borderId="43" xfId="0" applyFont="1" applyBorder="1" applyAlignment="1">
      <alignment vertical="center"/>
    </xf>
    <xf numFmtId="0" fontId="11" fillId="2" borderId="43" xfId="0" applyFont="1" applyFill="1" applyBorder="1" applyAlignment="1">
      <alignment vertical="center"/>
    </xf>
    <xf numFmtId="0" fontId="11" fillId="0" borderId="41" xfId="0" applyFont="1" applyBorder="1" applyAlignment="1">
      <alignment vertical="center"/>
    </xf>
    <xf numFmtId="0" fontId="69" fillId="0" borderId="43" xfId="0" applyFont="1" applyBorder="1" applyAlignment="1">
      <alignment vertical="center" shrinkToFit="1"/>
    </xf>
    <xf numFmtId="0" fontId="10" fillId="0" borderId="43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1" fillId="0" borderId="42" xfId="0" applyFont="1" applyBorder="1" applyAlignment="1">
      <alignment vertical="center"/>
    </xf>
    <xf numFmtId="0" fontId="89" fillId="0" borderId="34" xfId="0" applyFont="1" applyBorder="1" applyAlignment="1">
      <alignment horizontal="center" textRotation="90"/>
    </xf>
    <xf numFmtId="0" fontId="89" fillId="0" borderId="15" xfId="0" applyFont="1" applyBorder="1" applyAlignment="1">
      <alignment horizontal="center" textRotation="90"/>
    </xf>
    <xf numFmtId="0" fontId="0" fillId="0" borderId="66" xfId="0" applyBorder="1"/>
    <xf numFmtId="0" fontId="78" fillId="2" borderId="16" xfId="0" applyFont="1" applyFill="1" applyBorder="1" applyAlignment="1" applyProtection="1">
      <alignment horizontal="center" vertical="center" textRotation="90"/>
      <protection hidden="1"/>
    </xf>
    <xf numFmtId="0" fontId="90" fillId="2" borderId="4" xfId="0" applyFont="1" applyFill="1" applyBorder="1" applyAlignment="1" applyProtection="1">
      <alignment horizontal="center" textRotation="90"/>
      <protection hidden="1"/>
    </xf>
    <xf numFmtId="0" fontId="9" fillId="0" borderId="9" xfId="0" applyFont="1" applyBorder="1" applyAlignment="1">
      <alignment horizontal="left" vertical="center"/>
    </xf>
    <xf numFmtId="0" fontId="93" fillId="0" borderId="57" xfId="0" applyFont="1" applyBorder="1" applyAlignment="1" applyProtection="1">
      <alignment horizontal="center" vertical="center"/>
      <protection locked="0"/>
    </xf>
    <xf numFmtId="0" fontId="93" fillId="0" borderId="60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33" fillId="0" borderId="0" xfId="0" applyFont="1" applyProtection="1">
      <protection hidden="1"/>
    </xf>
    <xf numFmtId="0" fontId="27" fillId="0" borderId="0" xfId="0" applyFont="1" applyAlignment="1" applyProtection="1">
      <alignment horizontal="right"/>
      <protection hidden="1"/>
    </xf>
    <xf numFmtId="0" fontId="65" fillId="0" borderId="0" xfId="0" applyFont="1" applyProtection="1">
      <protection hidden="1"/>
    </xf>
    <xf numFmtId="0" fontId="66" fillId="0" borderId="0" xfId="0" applyFont="1" applyAlignment="1" applyProtection="1">
      <alignment horizontal="center"/>
      <protection hidden="1"/>
    </xf>
    <xf numFmtId="0" fontId="33" fillId="0" borderId="0" xfId="0" applyFont="1" applyAlignment="1" applyProtection="1">
      <alignment vertical="center"/>
      <protection hidden="1"/>
    </xf>
    <xf numFmtId="164" fontId="33" fillId="0" borderId="0" xfId="0" applyNumberFormat="1" applyFont="1" applyAlignment="1" applyProtection="1">
      <alignment horizontal="right" vertical="center"/>
      <protection hidden="1"/>
    </xf>
    <xf numFmtId="164" fontId="38" fillId="0" borderId="0" xfId="0" applyNumberFormat="1" applyFont="1" applyAlignment="1" applyProtection="1">
      <alignment horizontal="right" vertical="center"/>
      <protection hidden="1"/>
    </xf>
    <xf numFmtId="0" fontId="33" fillId="4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42" fillId="0" borderId="0" xfId="0" applyFont="1" applyAlignment="1" applyProtection="1">
      <alignment horizontal="center"/>
      <protection hidden="1"/>
    </xf>
    <xf numFmtId="164" fontId="67" fillId="0" borderId="0" xfId="0" applyNumberFormat="1" applyFont="1" applyAlignment="1" applyProtection="1">
      <alignment horizontal="right" vertical="center"/>
      <protection hidden="1"/>
    </xf>
    <xf numFmtId="0" fontId="70" fillId="0" borderId="0" xfId="0" applyFont="1" applyAlignment="1" applyProtection="1">
      <alignment horizontal="left"/>
      <protection hidden="1"/>
    </xf>
    <xf numFmtId="0" fontId="16" fillId="0" borderId="0" xfId="0" applyFont="1" applyProtection="1">
      <protection hidden="1"/>
    </xf>
    <xf numFmtId="164" fontId="17" fillId="0" borderId="0" xfId="0" applyNumberFormat="1" applyFont="1" applyAlignment="1" applyProtection="1">
      <alignment horizontal="right"/>
      <protection hidden="1"/>
    </xf>
    <xf numFmtId="0" fontId="42" fillId="0" borderId="0" xfId="0" applyFont="1" applyProtection="1">
      <protection hidden="1"/>
    </xf>
    <xf numFmtId="164" fontId="69" fillId="0" borderId="0" xfId="0" applyNumberFormat="1" applyFont="1" applyAlignment="1" applyProtection="1">
      <alignment horizontal="right"/>
      <protection hidden="1"/>
    </xf>
    <xf numFmtId="0" fontId="12" fillId="0" borderId="0" xfId="0" applyFont="1" applyProtection="1">
      <protection hidden="1"/>
    </xf>
    <xf numFmtId="0" fontId="67" fillId="0" borderId="0" xfId="0" applyFont="1" applyAlignment="1" applyProtection="1">
      <alignment horizontal="center" vertical="center"/>
      <protection hidden="1"/>
    </xf>
    <xf numFmtId="164" fontId="92" fillId="0" borderId="0" xfId="0" applyNumberFormat="1" applyFont="1" applyAlignment="1" applyProtection="1">
      <alignment horizontal="right" vertical="center"/>
      <protection hidden="1"/>
    </xf>
    <xf numFmtId="0" fontId="38" fillId="0" borderId="0" xfId="0" applyFont="1" applyProtection="1">
      <protection hidden="1"/>
    </xf>
    <xf numFmtId="0" fontId="62" fillId="0" borderId="0" xfId="0" applyFont="1" applyAlignment="1" applyProtection="1">
      <alignment horizontal="center"/>
      <protection hidden="1"/>
    </xf>
    <xf numFmtId="0" fontId="68" fillId="0" borderId="0" xfId="0" applyFont="1" applyProtection="1">
      <protection hidden="1"/>
    </xf>
    <xf numFmtId="164" fontId="71" fillId="0" borderId="0" xfId="0" applyNumberFormat="1" applyFont="1" applyAlignment="1" applyProtection="1">
      <alignment horizontal="right"/>
      <protection hidden="1"/>
    </xf>
    <xf numFmtId="0" fontId="62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/>
      <protection hidden="1"/>
    </xf>
    <xf numFmtId="164" fontId="27" fillId="0" borderId="0" xfId="0" applyNumberFormat="1" applyFont="1" applyAlignment="1" applyProtection="1">
      <alignment horizontal="right" vertical="center"/>
      <protection hidden="1"/>
    </xf>
    <xf numFmtId="164" fontId="41" fillId="0" borderId="0" xfId="0" applyNumberFormat="1" applyFont="1" applyAlignment="1" applyProtection="1">
      <alignment horizontal="right"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41" fillId="0" borderId="0" xfId="0" applyFont="1" applyAlignment="1" applyProtection="1">
      <alignment horizontal="center"/>
      <protection hidden="1"/>
    </xf>
    <xf numFmtId="0" fontId="73" fillId="0" borderId="0" xfId="0" applyFont="1" applyAlignment="1" applyProtection="1">
      <alignment horizontal="center"/>
      <protection hidden="1"/>
    </xf>
    <xf numFmtId="0" fontId="41" fillId="0" borderId="0" xfId="0" applyFont="1" applyProtection="1">
      <protection hidden="1"/>
    </xf>
    <xf numFmtId="164" fontId="72" fillId="0" borderId="0" xfId="0" applyNumberFormat="1" applyFont="1" applyAlignment="1" applyProtection="1">
      <alignment horizontal="right" vertical="center"/>
      <protection hidden="1"/>
    </xf>
    <xf numFmtId="0" fontId="73" fillId="0" borderId="0" xfId="0" applyFont="1" applyProtection="1">
      <protection hidden="1"/>
    </xf>
    <xf numFmtId="0" fontId="33" fillId="3" borderId="0" xfId="0" applyFont="1" applyFill="1" applyProtection="1">
      <protection hidden="1"/>
    </xf>
    <xf numFmtId="0" fontId="33" fillId="4" borderId="0" xfId="0" applyFont="1" applyFill="1" applyProtection="1">
      <protection hidden="1"/>
    </xf>
    <xf numFmtId="0" fontId="36" fillId="3" borderId="0" xfId="0" applyFont="1" applyFill="1" applyProtection="1">
      <protection hidden="1"/>
    </xf>
    <xf numFmtId="164" fontId="71" fillId="0" borderId="0" xfId="0" applyNumberFormat="1" applyFont="1" applyAlignment="1" applyProtection="1">
      <alignment horizontal="right" vertical="center"/>
      <protection hidden="1"/>
    </xf>
    <xf numFmtId="0" fontId="33" fillId="0" borderId="0" xfId="0" applyFont="1" applyAlignment="1" applyProtection="1">
      <alignment horizontal="right"/>
      <protection hidden="1"/>
    </xf>
    <xf numFmtId="0" fontId="68" fillId="0" borderId="0" xfId="0" applyFont="1" applyAlignment="1" applyProtection="1">
      <alignment vertical="center" shrinkToFit="1"/>
      <protection hidden="1"/>
    </xf>
    <xf numFmtId="0" fontId="68" fillId="0" borderId="0" xfId="0" applyFont="1" applyAlignment="1" applyProtection="1">
      <alignment vertical="center"/>
      <protection hidden="1"/>
    </xf>
    <xf numFmtId="164" fontId="17" fillId="0" borderId="0" xfId="0" applyNumberFormat="1" applyFont="1" applyAlignment="1" applyProtection="1">
      <alignment horizontal="center"/>
      <protection hidden="1"/>
    </xf>
    <xf numFmtId="164" fontId="13" fillId="0" borderId="0" xfId="0" applyNumberFormat="1" applyFont="1" applyAlignment="1" applyProtection="1">
      <alignment horizontal="right"/>
      <protection hidden="1"/>
    </xf>
    <xf numFmtId="164" fontId="13" fillId="0" borderId="0" xfId="0" applyNumberFormat="1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right"/>
      <protection hidden="1"/>
    </xf>
    <xf numFmtId="0" fontId="15" fillId="0" borderId="0" xfId="0" applyFont="1" applyAlignment="1" applyProtection="1">
      <alignment horizontal="right"/>
      <protection hidden="1"/>
    </xf>
    <xf numFmtId="0" fontId="38" fillId="0" borderId="0" xfId="0" applyFont="1" applyAlignment="1" applyProtection="1">
      <alignment horizontal="right"/>
      <protection hidden="1"/>
    </xf>
    <xf numFmtId="0" fontId="13" fillId="0" borderId="0" xfId="0" applyFont="1" applyAlignment="1" applyProtection="1">
      <alignment horizontal="right"/>
      <protection hidden="1"/>
    </xf>
    <xf numFmtId="0" fontId="64" fillId="0" borderId="0" xfId="0" applyFont="1" applyAlignment="1" applyProtection="1">
      <alignment horizontal="left"/>
      <protection hidden="1"/>
    </xf>
    <xf numFmtId="0" fontId="16" fillId="0" borderId="0" xfId="0" applyFont="1" applyAlignment="1" applyProtection="1">
      <alignment horizontal="right"/>
      <protection hidden="1"/>
    </xf>
    <xf numFmtId="0" fontId="62" fillId="0" borderId="0" xfId="0" applyFont="1" applyAlignment="1" applyProtection="1">
      <alignment horizontal="right"/>
      <protection hidden="1"/>
    </xf>
    <xf numFmtId="164" fontId="0" fillId="0" borderId="0" xfId="0" applyNumberFormat="1" applyAlignment="1" applyProtection="1">
      <alignment horizontal="center"/>
      <protection hidden="1"/>
    </xf>
    <xf numFmtId="164" fontId="63" fillId="0" borderId="0" xfId="0" applyNumberFormat="1" applyFont="1" applyAlignment="1" applyProtection="1">
      <alignment horizontal="right" vertical="center"/>
      <protection hidden="1"/>
    </xf>
    <xf numFmtId="164" fontId="0" fillId="0" borderId="0" xfId="0" applyNumberFormat="1" applyAlignment="1" applyProtection="1">
      <alignment horizontal="right"/>
      <protection hidden="1"/>
    </xf>
    <xf numFmtId="0" fontId="0" fillId="0" borderId="0" xfId="0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14" fillId="0" borderId="0" xfId="0" applyFont="1" applyAlignment="1" applyProtection="1">
      <alignment horizontal="right" vertical="center"/>
      <protection hidden="1"/>
    </xf>
    <xf numFmtId="164" fontId="6" fillId="0" borderId="0" xfId="0" applyNumberFormat="1" applyFont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right"/>
      <protection hidden="1"/>
    </xf>
    <xf numFmtId="164" fontId="14" fillId="0" borderId="0" xfId="0" applyNumberFormat="1" applyFont="1" applyAlignment="1" applyProtection="1">
      <alignment horizontal="right"/>
      <protection hidden="1"/>
    </xf>
    <xf numFmtId="0" fontId="12" fillId="3" borderId="0" xfId="0" applyFont="1" applyFill="1" applyProtection="1"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164" fontId="31" fillId="0" borderId="0" xfId="0" applyNumberFormat="1" applyFont="1" applyAlignment="1" applyProtection="1">
      <alignment horizontal="right"/>
      <protection hidden="1"/>
    </xf>
    <xf numFmtId="164" fontId="30" fillId="0" borderId="0" xfId="0" applyNumberFormat="1" applyFont="1" applyAlignment="1" applyProtection="1">
      <alignment horizontal="right"/>
      <protection hidden="1"/>
    </xf>
    <xf numFmtId="168" fontId="43" fillId="0" borderId="0" xfId="0" applyNumberFormat="1" applyFont="1" applyAlignment="1" applyProtection="1">
      <alignment horizontal="center" vertical="top"/>
      <protection locked="0" hidden="1"/>
    </xf>
    <xf numFmtId="0" fontId="93" fillId="0" borderId="62" xfId="0" applyFont="1" applyBorder="1" applyAlignment="1" applyProtection="1">
      <alignment horizontal="center" vertical="center"/>
      <protection locked="0"/>
    </xf>
    <xf numFmtId="164" fontId="70" fillId="0" borderId="0" xfId="0" applyNumberFormat="1" applyFont="1" applyAlignment="1" applyProtection="1">
      <alignment horizontal="right" vertical="center"/>
      <protection hidden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7" fillId="7" borderId="0" xfId="0" applyFont="1" applyFill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left"/>
      <protection hidden="1"/>
    </xf>
    <xf numFmtId="0" fontId="47" fillId="0" borderId="0" xfId="0" applyFont="1" applyAlignment="1" applyProtection="1">
      <alignment horizontal="center"/>
      <protection hidden="1"/>
    </xf>
    <xf numFmtId="168" fontId="43" fillId="0" borderId="0" xfId="0" applyNumberFormat="1" applyFont="1" applyAlignment="1" applyProtection="1">
      <alignment horizontal="center" vertical="top"/>
      <protection locked="0" hidden="1"/>
    </xf>
    <xf numFmtId="0" fontId="18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45" fillId="0" borderId="0" xfId="0" applyFont="1" applyAlignment="1" applyProtection="1">
      <alignment horizontal="center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39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166" fontId="52" fillId="0" borderId="0" xfId="0" applyNumberFormat="1" applyFont="1" applyAlignment="1" applyProtection="1">
      <alignment horizontal="center"/>
      <protection hidden="1"/>
    </xf>
    <xf numFmtId="0" fontId="53" fillId="0" borderId="0" xfId="0" applyFont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0" fontId="56" fillId="0" borderId="0" xfId="0" applyFont="1" applyAlignment="1" applyProtection="1">
      <alignment horizontal="center"/>
      <protection hidden="1"/>
    </xf>
    <xf numFmtId="166" fontId="32" fillId="0" borderId="0" xfId="0" applyNumberFormat="1" applyFont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40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" fillId="0" borderId="5" xfId="0" applyFont="1" applyBorder="1" applyAlignment="1">
      <alignment horizontal="center" textRotation="90"/>
    </xf>
    <xf numFmtId="0" fontId="1" fillId="0" borderId="9" xfId="0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1" fillId="0" borderId="33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textRotation="90"/>
    </xf>
    <xf numFmtId="0" fontId="5" fillId="2" borderId="16" xfId="0" applyFont="1" applyFill="1" applyBorder="1" applyAlignment="1">
      <alignment horizontal="center" textRotation="90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9" xfId="0" applyFont="1" applyBorder="1" applyAlignment="1">
      <alignment horizontal="center" textRotation="90"/>
    </xf>
    <xf numFmtId="0" fontId="1" fillId="0" borderId="21" xfId="0" applyFont="1" applyBorder="1" applyAlignment="1">
      <alignment horizontal="center" textRotation="90"/>
    </xf>
    <xf numFmtId="0" fontId="1" fillId="0" borderId="13" xfId="0" applyFont="1" applyBorder="1" applyAlignment="1">
      <alignment horizontal="center" textRotation="90"/>
    </xf>
    <xf numFmtId="0" fontId="1" fillId="0" borderId="22" xfId="0" applyFont="1" applyBorder="1" applyAlignment="1">
      <alignment horizontal="center" textRotation="90"/>
    </xf>
    <xf numFmtId="0" fontId="1" fillId="0" borderId="34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1" fillId="2" borderId="5" xfId="0" applyFont="1" applyFill="1" applyBorder="1" applyAlignment="1">
      <alignment horizontal="center" textRotation="90"/>
    </xf>
    <xf numFmtId="0" fontId="1" fillId="2" borderId="16" xfId="0" applyFont="1" applyFill="1" applyBorder="1" applyAlignment="1">
      <alignment horizontal="center" textRotation="90"/>
    </xf>
    <xf numFmtId="0" fontId="3" fillId="0" borderId="2" xfId="0" applyFont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textRotation="90"/>
    </xf>
    <xf numFmtId="0" fontId="5" fillId="2" borderId="36" xfId="0" applyFont="1" applyFill="1" applyBorder="1" applyAlignment="1">
      <alignment horizontal="center" textRotation="90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textRotation="90"/>
    </xf>
    <xf numFmtId="0" fontId="3" fillId="0" borderId="6" xfId="0" applyFont="1" applyBorder="1" applyAlignment="1">
      <alignment horizontal="center" vertical="center" wrapText="1"/>
    </xf>
  </cellXfs>
  <cellStyles count="2">
    <cellStyle name="Hyperlink" xfId="1" builtinId="8"/>
    <cellStyle name="Standaard" xfId="0" builtinId="0"/>
  </cellStyles>
  <dxfs count="15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rgb="FFEBFFF5"/>
      </font>
    </dxf>
    <dxf>
      <font>
        <color rgb="FFEBFFF5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rgb="FFEBFFF5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  <fill>
        <patternFill patternType="none">
          <bgColor auto="1"/>
        </patternFill>
      </fill>
      <border>
        <left style="thin">
          <color auto="1"/>
        </left>
        <right style="thin">
          <color theme="0"/>
        </right>
        <top/>
        <bottom style="thin">
          <color theme="0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right/>
        <top/>
        <bottom/>
        <vertical/>
        <horizontal/>
      </border>
    </dxf>
    <dxf>
      <border>
        <right style="thin">
          <color theme="0"/>
        </right>
        <vertical/>
        <horizontal/>
      </border>
    </dxf>
    <dxf>
      <font>
        <color rgb="FFEBFFF5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rgb="FFEBFFF5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rgb="FF0000CC"/>
      </font>
      <fill>
        <patternFill>
          <bgColor theme="0" tint="-0.14996795556505021"/>
        </patternFill>
      </fill>
      <border>
        <left style="thin">
          <color rgb="FF333300"/>
        </left>
        <right style="thin">
          <color rgb="FF333300"/>
        </right>
        <top style="thin">
          <color rgb="FF333300"/>
        </top>
        <bottom style="thin">
          <color rgb="FF33330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color theme="0"/>
      </font>
      <fill>
        <patternFill>
          <bgColor theme="0"/>
        </patternFill>
      </fill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color rgb="FFFF0000"/>
      </font>
    </dxf>
    <dxf>
      <font>
        <b val="0"/>
        <i val="0"/>
        <color rgb="FF0000CC"/>
      </font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008000"/>
      <color rgb="FFFF33CC"/>
      <color rgb="FF0000CC"/>
      <color rgb="FFC9FFE4"/>
      <color rgb="FFEBFFF5"/>
      <color rgb="FFB8FECA"/>
      <color rgb="FF990000"/>
      <color rgb="FF000000"/>
      <color rgb="FF00CC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log.seniorennet.be/GSE_Ess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mailto:vandenberghjacky@hotmail.com" TargetMode="External"/><Relationship Id="rId7" Type="http://schemas.openxmlformats.org/officeDocument/2006/relationships/hyperlink" Target="mailto:ivan.cappaert@telenet.be" TargetMode="External"/><Relationship Id="rId2" Type="http://schemas.openxmlformats.org/officeDocument/2006/relationships/hyperlink" Target="mailto:adriestok55@gmail.com" TargetMode="External"/><Relationship Id="rId1" Type="http://schemas.openxmlformats.org/officeDocument/2006/relationships/hyperlink" Target="mailto:ludo.dries@telenet.be" TargetMode="External"/><Relationship Id="rId6" Type="http://schemas.openxmlformats.org/officeDocument/2006/relationships/hyperlink" Target="mailto:jefschrooyen@skynet.be" TargetMode="External"/><Relationship Id="rId5" Type="http://schemas.openxmlformats.org/officeDocument/2006/relationships/hyperlink" Target="mailto:guy.maas@proximus.be" TargetMode="External"/><Relationship Id="rId4" Type="http://schemas.openxmlformats.org/officeDocument/2006/relationships/hyperlink" Target="mailto:r.beyers@outlook.com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biljart.gse@gmail.com" TargetMode="External"/><Relationship Id="rId2" Type="http://schemas.openxmlformats.org/officeDocument/2006/relationships/hyperlink" Target="mailto:jacobsfrans1@gmail.com" TargetMode="External"/><Relationship Id="rId1" Type="http://schemas.openxmlformats.org/officeDocument/2006/relationships/hyperlink" Target="mailto:jacobsfrans1@gmail.com" TargetMode="External"/><Relationship Id="rId4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5"/>
  <dimension ref="A1:V22"/>
  <sheetViews>
    <sheetView showGridLines="0" showRowColHeaders="0" tabSelected="1" zoomScaleNormal="100" workbookViewId="0">
      <selection activeCell="F3" sqref="F3:G3"/>
    </sheetView>
  </sheetViews>
  <sheetFormatPr defaultRowHeight="14.4"/>
  <cols>
    <col min="1" max="1" width="8.33203125" style="163" customWidth="1"/>
    <col min="2" max="2" width="7.33203125" style="163" customWidth="1"/>
    <col min="3" max="3" width="33.6640625" style="174" customWidth="1"/>
    <col min="4" max="4" width="16.6640625" style="163" customWidth="1"/>
    <col min="5" max="5" width="2.6640625" style="163" customWidth="1"/>
    <col min="6" max="6" width="8.88671875" style="163" customWidth="1"/>
    <col min="7" max="8" width="8.88671875" style="163"/>
    <col min="9" max="9" width="13.77734375" style="163" customWidth="1"/>
    <col min="10" max="10" width="9.6640625" style="163" bestFit="1" customWidth="1"/>
    <col min="11" max="12" width="9.33203125" style="163" customWidth="1"/>
    <col min="13" max="13" width="0.88671875" style="163" customWidth="1"/>
    <col min="14" max="15" width="8.88671875" style="163"/>
    <col min="16" max="16" width="9.5546875" style="163" bestFit="1" customWidth="1"/>
    <col min="17" max="17" width="8.88671875" style="163"/>
    <col min="18" max="18" width="9.6640625" style="163" bestFit="1" customWidth="1"/>
    <col min="19" max="16384" width="8.88671875" style="163"/>
  </cols>
  <sheetData>
    <row r="1" spans="1:22" ht="17.25" customHeight="1">
      <c r="A1" s="403">
        <v>0</v>
      </c>
      <c r="B1" s="407" t="s">
        <v>219</v>
      </c>
      <c r="C1" s="408"/>
      <c r="D1" s="408"/>
      <c r="E1" s="162"/>
    </row>
    <row r="2" spans="1:22" ht="17.25" customHeight="1">
      <c r="A2" s="403"/>
      <c r="B2" s="408"/>
      <c r="C2" s="408"/>
      <c r="D2" s="408"/>
      <c r="E2" s="162"/>
      <c r="F2" s="409" t="s">
        <v>202</v>
      </c>
      <c r="G2" s="409"/>
    </row>
    <row r="3" spans="1:22" ht="21" customHeight="1">
      <c r="A3" s="200">
        <v>2</v>
      </c>
      <c r="B3" s="410" t="s">
        <v>47</v>
      </c>
      <c r="C3" s="410"/>
      <c r="D3" s="410"/>
      <c r="E3" s="164"/>
      <c r="F3" s="406">
        <v>46302</v>
      </c>
      <c r="G3" s="406"/>
      <c r="H3" s="165"/>
    </row>
    <row r="4" spans="1:22" ht="16.2" customHeight="1">
      <c r="B4" s="411" t="str">
        <f>IF(A8=14,"EINDSTAND", "TUSSENSTAND"  )</f>
        <v>TUSSENSTAND</v>
      </c>
      <c r="C4" s="411"/>
      <c r="D4" s="411"/>
      <c r="E4" s="166"/>
      <c r="F4" s="167"/>
    </row>
    <row r="5" spans="1:22" ht="25.2" customHeight="1" thickBot="1">
      <c r="B5" s="411"/>
      <c r="C5" s="411"/>
      <c r="D5" s="411"/>
      <c r="E5" s="166"/>
      <c r="F5" s="167"/>
      <c r="N5" s="168" t="s">
        <v>214</v>
      </c>
      <c r="O5" s="168" t="s">
        <v>215</v>
      </c>
    </row>
    <row r="6" spans="1:22" s="169" customFormat="1" ht="25.5" customHeight="1" thickBot="1">
      <c r="A6" s="169" t="s">
        <v>48</v>
      </c>
      <c r="C6" s="170" t="s">
        <v>49</v>
      </c>
      <c r="D6" s="171" t="s">
        <v>50</v>
      </c>
      <c r="E6" s="171"/>
      <c r="F6" s="404" t="s">
        <v>212</v>
      </c>
      <c r="G6" s="404"/>
      <c r="H6" s="405" t="s">
        <v>213</v>
      </c>
      <c r="I6" s="405"/>
      <c r="J6" s="405"/>
      <c r="K6" s="172" t="s">
        <v>217</v>
      </c>
      <c r="L6" s="173" t="s">
        <v>218</v>
      </c>
      <c r="M6" s="173"/>
      <c r="N6" s="201">
        <v>4</v>
      </c>
      <c r="O6" s="201">
        <v>4</v>
      </c>
      <c r="P6" s="163"/>
      <c r="Q6" s="163"/>
      <c r="R6" s="163"/>
      <c r="S6" s="163"/>
      <c r="T6" s="163"/>
      <c r="U6" s="163"/>
      <c r="V6" s="163"/>
    </row>
    <row r="7" spans="1:22" ht="6.75" customHeight="1">
      <c r="D7" s="175"/>
      <c r="E7" s="175"/>
      <c r="F7" s="176"/>
      <c r="G7" s="176"/>
      <c r="H7" s="176"/>
      <c r="I7" s="176"/>
      <c r="J7" s="176"/>
      <c r="K7" s="177"/>
      <c r="L7" s="177"/>
      <c r="M7" s="177"/>
      <c r="N7" s="176"/>
      <c r="O7" s="176"/>
    </row>
    <row r="8" spans="1:22" s="202" customFormat="1" ht="20.100000000000001" customHeight="1">
      <c r="A8" s="178">
        <f>COUNTIF(Punten!$H$115:'Punten'!$U$115,"&gt;0")</f>
        <v>4</v>
      </c>
      <c r="B8" s="179" t="str">
        <f>IF(A8&gt;0,"W", " ")</f>
        <v>W</v>
      </c>
      <c r="C8" s="158" t="s">
        <v>53</v>
      </c>
      <c r="D8" s="161">
        <f>Punten!$F$116</f>
        <v>254.49099999999999</v>
      </c>
      <c r="E8" s="161"/>
      <c r="F8" s="180">
        <f>Wildert1!$AA$20</f>
        <v>849</v>
      </c>
      <c r="G8" s="181"/>
      <c r="H8" s="182" t="str">
        <f>IFERROR(INDEX(Wildert1!$B$5:$B$19,MATCH(MAX(Wildert1!$AE$5:$AE$19),Wildert1!$AE$5:$AE$19,0)),"")</f>
        <v>Buijk Jan</v>
      </c>
      <c r="I8" s="183"/>
      <c r="J8" s="184">
        <f>IFERROR(MAX(Wildert1!$AE$5:$AE$19),"")</f>
        <v>129.46428571428572</v>
      </c>
      <c r="K8" s="185">
        <f>IFERROR(VLOOKUP($H8,Wildert1!$B$5:$AC$19,28,0),"")</f>
        <v>72.5</v>
      </c>
      <c r="L8" s="185">
        <f>IFERROR(VLOOKUP($H8,Wildert1!$B$5:$AC$19,27,0),"")</f>
        <v>2</v>
      </c>
      <c r="M8" s="185"/>
      <c r="N8" s="161">
        <f>VLOOKUP($C8,Punten!$G$3:$U$154,1+$N$6,0)</f>
        <v>254.49100000000001</v>
      </c>
      <c r="O8" s="160">
        <f>VLOOKUP($C8,Punten!$F$3:$U$154,2+$O$6,0)</f>
        <v>72.936999999999998</v>
      </c>
      <c r="P8" s="163"/>
      <c r="Q8" s="163"/>
      <c r="R8" s="163"/>
      <c r="S8" s="163"/>
      <c r="T8" s="163"/>
      <c r="U8" s="163"/>
      <c r="V8" s="163"/>
    </row>
    <row r="9" spans="1:22" s="202" customFormat="1" ht="20.100000000000001" customHeight="1">
      <c r="A9" s="178">
        <f>COUNTIF(Punten!$H$96:'Punten'!$U$96,"&gt;0")</f>
        <v>4</v>
      </c>
      <c r="B9" s="179" t="str">
        <f>IF(A9&gt;0,"W", " ")</f>
        <v>W</v>
      </c>
      <c r="C9" s="158" t="s">
        <v>130</v>
      </c>
      <c r="D9" s="161">
        <f>Punten!$F$97</f>
        <v>247.167</v>
      </c>
      <c r="E9" s="161"/>
      <c r="F9" s="180">
        <f>Putte!$AA$20</f>
        <v>838</v>
      </c>
      <c r="G9" s="181"/>
      <c r="H9" s="182" t="str">
        <f>IFERROR(INDEX(Putte!$B$5:$B$19,MATCH(MAX(Putte!$AE$5:$AE$19),Putte!$AE$5:$AE$19,0)),"")</f>
        <v>De Clerck Ludo [NS 35]</v>
      </c>
      <c r="I9" s="183"/>
      <c r="J9" s="184">
        <f>IFERROR(MAX(Putte!$AE$5:$AE$19),"")</f>
        <v>144.76190476190476</v>
      </c>
      <c r="K9" s="185">
        <f>IFERROR(VLOOKUP($H9,Putte!$B$5:$AC$19,28,0),"")</f>
        <v>50.666666666666664</v>
      </c>
      <c r="L9" s="185">
        <f>IFERROR(VLOOKUP($H9,Putte!$B$5:$AC$19,27,0),"")</f>
        <v>3</v>
      </c>
      <c r="M9" s="185"/>
      <c r="N9" s="161">
        <f>VLOOKUP($C9,Punten!$G$3:$U$154,1+$N$6,0)</f>
        <v>247.167</v>
      </c>
      <c r="O9" s="160">
        <f>VLOOKUP($C9,Punten!$F$3:$U$154,2+$O$6,0)</f>
        <v>61.983999999999995</v>
      </c>
      <c r="P9" s="163"/>
      <c r="Q9" s="163"/>
      <c r="R9" s="163"/>
      <c r="S9" s="163"/>
      <c r="T9" s="163"/>
      <c r="U9" s="163"/>
      <c r="V9" s="163"/>
    </row>
    <row r="10" spans="1:22" s="202" customFormat="1" ht="20.100000000000001" customHeight="1">
      <c r="A10" s="178">
        <f>COUNTIF(Punten!$H$134:'Punten'!$U$134,"&gt;0")</f>
        <v>4</v>
      </c>
      <c r="B10" s="179" t="str">
        <f>IF(A10&gt;0,"W", " ")</f>
        <v>W</v>
      </c>
      <c r="C10" s="158" t="s">
        <v>142</v>
      </c>
      <c r="D10" s="161">
        <f>Punten!$F$135</f>
        <v>240.27299999999997</v>
      </c>
      <c r="E10" s="161"/>
      <c r="F10" s="180">
        <f>Wildert2!$AA$20</f>
        <v>850</v>
      </c>
      <c r="G10" s="181"/>
      <c r="H10" s="182" t="str">
        <f>IFERROR(INDEX(Wildert2!$B$5:$B$19,MATCH(MAX(Wildert2!$AE$5:$AE$19),Wildert2!$AE$5:$AE$19,0)),"")</f>
        <v xml:space="preserve">Van Ginneken Ludo </v>
      </c>
      <c r="I10" s="183"/>
      <c r="J10" s="184">
        <f>IFERROR(MAX(Wildert2!$AE$5:$AE$19),"")</f>
        <v>112.5925925925926</v>
      </c>
      <c r="K10" s="185">
        <f>IFERROR(VLOOKUP($H10,Wildert2!$B$5:$AC$19,28,0),"")</f>
        <v>50.666666666666664</v>
      </c>
      <c r="L10" s="185">
        <f>IFERROR(VLOOKUP($H10,Wildert2!$B$5:$AC$19,27,0),"")</f>
        <v>3</v>
      </c>
      <c r="M10" s="186"/>
      <c r="N10" s="161">
        <f>VLOOKUP($C10,Punten!$G$3:$U$154,1+$N$6,0)</f>
        <v>240.273</v>
      </c>
      <c r="O10" s="160">
        <f>VLOOKUP($C10,Punten!$F$3:$U$154,2+$O$6,0)</f>
        <v>58.107999999999997</v>
      </c>
      <c r="P10" s="163"/>
      <c r="Q10" s="163"/>
      <c r="R10" s="163"/>
      <c r="S10" s="163"/>
      <c r="T10" s="163"/>
      <c r="U10" s="163"/>
      <c r="V10" s="163"/>
    </row>
    <row r="11" spans="1:22" s="202" customFormat="1" ht="20.100000000000001" customHeight="1">
      <c r="A11" s="178">
        <f>COUNTIF(Punten!$H$20:'Punten'!$U$20,"&gt;0")</f>
        <v>4</v>
      </c>
      <c r="B11" s="179" t="str">
        <f>IF(A11&gt;0,"W", " ")</f>
        <v>W</v>
      </c>
      <c r="C11" s="158" t="s">
        <v>51</v>
      </c>
      <c r="D11" s="161">
        <f>Punten!$F$20</f>
        <v>239.19899999999998</v>
      </c>
      <c r="E11" s="161"/>
      <c r="F11" s="180">
        <f>Horendonk!$AA$20</f>
        <v>611</v>
      </c>
      <c r="G11" s="181"/>
      <c r="H11" s="182" t="str">
        <f>IFERROR(INDEX(Horendonk!$B$5:$B$19,MATCH(MAX(Horendonk!$AE$5:$AE$19),Horendonk!$AE$5:$AE$19,0)),"")</f>
        <v>Vergouwen René</v>
      </c>
      <c r="I11" s="183"/>
      <c r="J11" s="184">
        <f>IFERROR(MAX(Horendonk!$AE$5:$AE$19),"")</f>
        <v>115.55555555555554</v>
      </c>
      <c r="K11" s="185">
        <f>IFERROR(VLOOKUP($H11,Horendonk!$B$5:$AC$19,28,0),"")</f>
        <v>34.666666666666664</v>
      </c>
      <c r="L11" s="185">
        <f>IFERROR(VLOOKUP($H11,Horendonk!$B$5:$AC$19,27,0),"")</f>
        <v>3</v>
      </c>
      <c r="M11" s="185"/>
      <c r="N11" s="161">
        <f>VLOOKUP($C11,Punten!$G$3:$U$154,1+$N$6,0)</f>
        <v>239.19900000000001</v>
      </c>
      <c r="O11" s="160">
        <f>VLOOKUP($C11,Punten!$F$3:$U$154,2+$O$6,0)</f>
        <v>59.817000000000007</v>
      </c>
      <c r="P11" s="163"/>
      <c r="Q11" s="163"/>
      <c r="R11" s="163"/>
      <c r="S11" s="163"/>
      <c r="T11" s="163"/>
      <c r="U11" s="163"/>
      <c r="V11" s="163"/>
    </row>
    <row r="12" spans="1:22" s="202" customFormat="1" ht="20.100000000000001" customHeight="1">
      <c r="A12" s="178">
        <f>COUNTIF(Punten!$H$57:'Punten'!$U$57,"&gt;0")</f>
        <v>4</v>
      </c>
      <c r="B12" s="179" t="str">
        <f>IF(A12&gt;0,"W", " ")</f>
        <v>W</v>
      </c>
      <c r="C12" s="158" t="s">
        <v>110</v>
      </c>
      <c r="D12" s="161">
        <f>Punten!$F$58</f>
        <v>223.376</v>
      </c>
      <c r="E12" s="161"/>
      <c r="F12" s="180">
        <f>Kerkuilen!$AA$20</f>
        <v>903</v>
      </c>
      <c r="G12" s="181"/>
      <c r="H12" s="182" t="str">
        <f>IFERROR(INDEX(Kerkuilen!$B$5:$B$19,MATCH(MAX(Kerkuilen!$AE$5:$AE$19),Kerkuilen!$AE$5:$AE$19,0)),"")</f>
        <v>Naulaerts Rik</v>
      </c>
      <c r="I12" s="183"/>
      <c r="J12" s="184">
        <f>IFERROR(MAX(Kerkuilen!$AE$5:$AE$19),"")</f>
        <v>144.56521739130434</v>
      </c>
      <c r="K12" s="185">
        <f>IFERROR(VLOOKUP($H12,Kerkuilen!$B$5:$AC$19,28,0),"")</f>
        <v>66.5</v>
      </c>
      <c r="L12" s="185">
        <f>IFERROR(VLOOKUP($H12,Kerkuilen!$B$5:$AC$19,27,0),"")</f>
        <v>2</v>
      </c>
      <c r="M12" s="185"/>
      <c r="N12" s="161">
        <f>VLOOKUP($C12,Punten!$G$3:$U$154,1+$N$6,0)</f>
        <v>223.376</v>
      </c>
      <c r="O12" s="160">
        <f>VLOOKUP($C12,Punten!$F$3:$U$154,2+$O$6,0)</f>
        <v>57.695999999999998</v>
      </c>
      <c r="P12" s="163"/>
      <c r="Q12" s="163"/>
      <c r="R12" s="163"/>
      <c r="S12" s="163"/>
      <c r="T12" s="163"/>
      <c r="U12" s="163"/>
      <c r="V12" s="163"/>
    </row>
    <row r="13" spans="1:22" s="202" customFormat="1" ht="20.100000000000001" customHeight="1">
      <c r="A13" s="178">
        <f>COUNTIF(Punten!$H$76:'Punten'!$U$76,"&gt;0")</f>
        <v>4</v>
      </c>
      <c r="B13" s="179" t="str">
        <f>IF(A13&gt;0,"W", " ")</f>
        <v>W</v>
      </c>
      <c r="C13" s="158" t="s">
        <v>140</v>
      </c>
      <c r="D13" s="161">
        <f>Punten!$F$77</f>
        <v>222.56200000000001</v>
      </c>
      <c r="E13" s="161"/>
      <c r="F13" s="180">
        <f>Oudeglorie!$AA$20</f>
        <v>673</v>
      </c>
      <c r="G13" s="181"/>
      <c r="H13" s="182" t="str">
        <f>IFERROR(INDEX(Oudeglorie!$B$5:$B$19,MATCH(MAX(Oudeglorie!$AE$5:$AE$19),Oudeglorie!$AE$5:$AE$19,0)),"")</f>
        <v>Braat Guido</v>
      </c>
      <c r="I13" s="183"/>
      <c r="J13" s="184">
        <f>IFERROR(MAX(Oudeglorie!$AE$5:$AE$19),"")</f>
        <v>118.18181818181819</v>
      </c>
      <c r="K13" s="185">
        <f>IFERROR(VLOOKUP($H13,Oudeglorie!$B$5:$AC$19,28,0),"")</f>
        <v>39</v>
      </c>
      <c r="L13" s="185">
        <f>IFERROR(VLOOKUP($H13,Oudeglorie!$B$5:$AC$19,27,0),"")</f>
        <v>2</v>
      </c>
      <c r="M13" s="185"/>
      <c r="N13" s="161">
        <f>VLOOKUP($C13,Punten!$G$3:$U$154,1+$N$6,0)</f>
        <v>222.56200000000001</v>
      </c>
      <c r="O13" s="160">
        <f>VLOOKUP($C13,Punten!$F$3:$U$154,2+$O$6,0)</f>
        <v>56.464999999999996</v>
      </c>
      <c r="P13" s="163"/>
      <c r="Q13" s="163"/>
      <c r="R13" s="163"/>
      <c r="S13" s="163"/>
      <c r="T13" s="163"/>
      <c r="U13" s="163"/>
      <c r="V13" s="163"/>
    </row>
    <row r="14" spans="1:22" s="202" customFormat="1" ht="20.100000000000001" customHeight="1">
      <c r="A14" s="178">
        <f>COUNTIF(Punten!$H$38:'Punten'!$U$38,"&gt;0")</f>
        <v>4</v>
      </c>
      <c r="B14" s="179" t="str">
        <f>IF(A14&gt;0,"W", " ")</f>
        <v>W</v>
      </c>
      <c r="C14" s="159" t="s">
        <v>183</v>
      </c>
      <c r="D14" s="161">
        <f>Punten!$F$39</f>
        <v>205.51799999999997</v>
      </c>
      <c r="E14" s="161"/>
      <c r="F14" s="180">
        <f>Nispen!$AA$20</f>
        <v>455</v>
      </c>
      <c r="G14" s="181"/>
      <c r="H14" s="182" t="str">
        <f>IFERROR(INDEX(Nispen!$B$5:$B$19,MATCH(MAX(Nispen!$AE$5:$AE$19),Nispen!$AE$5:$AE$19,0)),"")</f>
        <v xml:space="preserve">Uijtdehaag Nico </v>
      </c>
      <c r="I14" s="183"/>
      <c r="J14" s="184">
        <f>IFERROR(MAX(Nispen!$AE$5:$AE$19),"")</f>
        <v>127.27272727272727</v>
      </c>
      <c r="K14" s="185">
        <f>IFERROR(VLOOKUP($H14,Nispen!$B$5:$AC$19,28,0),"")</f>
        <v>28</v>
      </c>
      <c r="L14" s="185">
        <f>IFERROR(VLOOKUP($H14,Nispen!$B$5:$AC$19,27,0),"")</f>
        <v>2</v>
      </c>
      <c r="M14" s="185"/>
      <c r="N14" s="161">
        <f>VLOOKUP($C14,Punten!$G$3:$U$154,1+$N$6,0)</f>
        <v>205.518</v>
      </c>
      <c r="O14" s="160">
        <f>VLOOKUP($C14,Punten!$F$3:$U$154,2+$O$6,0)</f>
        <v>54.541999999999994</v>
      </c>
      <c r="P14" s="163"/>
      <c r="Q14" s="163"/>
      <c r="R14" s="163"/>
      <c r="S14" s="163"/>
      <c r="T14" s="203"/>
      <c r="U14" s="163"/>
      <c r="V14" s="163"/>
    </row>
    <row r="15" spans="1:22" s="202" customFormat="1" ht="20.100000000000001" customHeight="1">
      <c r="A15" s="178">
        <f>COUNTIF(Punten!$H$153:'Punten'!$U$153,"&gt;0")</f>
        <v>4</v>
      </c>
      <c r="B15" s="179" t="str">
        <f>IF(A15&gt;0,"W", " ")</f>
        <v>W</v>
      </c>
      <c r="C15" s="158" t="s">
        <v>82</v>
      </c>
      <c r="D15" s="161">
        <f>Punten!$F$154</f>
        <v>205.49799999999999</v>
      </c>
      <c r="E15" s="161"/>
      <c r="F15" s="180">
        <f>DeSpil!$AA$20</f>
        <v>566</v>
      </c>
      <c r="G15" s="181"/>
      <c r="H15" s="182" t="str">
        <f>IFERROR(INDEX(DeSpil!$B$5:$B$19,MATCH(MAX(DeSpil!$AE$5:$AE$19),DeSpil!$AE$5:$AE$19,0)),"")</f>
        <v xml:space="preserve">Stok Adrie            </v>
      </c>
      <c r="I15" s="183"/>
      <c r="J15" s="184">
        <f>IFERROR(MAX(DeSpil!$AE$5:$AE$19),"")</f>
        <v>109.72222222222223</v>
      </c>
      <c r="K15" s="185">
        <f>IFERROR(VLOOKUP($H15,DeSpil!$B$5:$AC$19,28,0),"")</f>
        <v>39.5</v>
      </c>
      <c r="L15" s="185">
        <f>IFERROR(VLOOKUP($H15,DeSpil!$B$5:$AC$19,27,0),"")</f>
        <v>2</v>
      </c>
      <c r="M15" s="185"/>
      <c r="N15" s="161">
        <f>VLOOKUP($C15,Punten!$G$3:$U$154,1+$N$6,0)</f>
        <v>205.49799999999999</v>
      </c>
      <c r="O15" s="160">
        <f>VLOOKUP($C15,Punten!$F$3:$U$154,2+$O$6,0)</f>
        <v>46.908000000000008</v>
      </c>
      <c r="P15" s="163"/>
      <c r="Q15" s="163"/>
      <c r="R15" s="163"/>
      <c r="S15" s="163"/>
      <c r="T15" s="163"/>
      <c r="U15" s="163"/>
      <c r="V15" s="163"/>
    </row>
    <row r="16" spans="1:22" ht="15" customHeight="1">
      <c r="D16" s="187"/>
      <c r="E16" s="187"/>
    </row>
    <row r="17" spans="3:5" ht="15" customHeight="1">
      <c r="C17" s="188"/>
    </row>
    <row r="18" spans="3:5" ht="15" customHeight="1">
      <c r="C18" s="189"/>
      <c r="D18" s="190"/>
      <c r="E18" s="190"/>
    </row>
    <row r="19" spans="3:5" ht="15" customHeight="1">
      <c r="C19" s="189"/>
      <c r="D19" s="190"/>
      <c r="E19" s="190"/>
    </row>
    <row r="20" spans="3:5" ht="15" customHeight="1">
      <c r="C20" s="189"/>
      <c r="D20" s="190"/>
      <c r="E20" s="190"/>
    </row>
    <row r="21" spans="3:5" ht="15" customHeight="1">
      <c r="C21" s="174" t="s">
        <v>55</v>
      </c>
    </row>
    <row r="22" spans="3:5">
      <c r="C22" s="191" t="s">
        <v>176</v>
      </c>
    </row>
  </sheetData>
  <sheetProtection algorithmName="SHA-512" hashValue="Y9sYpcbVuLKJAjfHNarUmnqOCW0fYHgUxsVy/txBfw6rBsCG9VBBGTtTl801Dxhm9GKGBnXimRJKKLtXqsDJ8w==" saltValue="OAzFPzmIdn95HCpBHf7t+Q==" spinCount="100000" sheet="1" objects="1" scenarios="1"/>
  <sortState xmlns:xlrd2="http://schemas.microsoft.com/office/spreadsheetml/2017/richdata2" ref="A8:O15">
    <sortCondition descending="1" ref="D8:D15"/>
  </sortState>
  <mergeCells count="8">
    <mergeCell ref="A1:A2"/>
    <mergeCell ref="F6:G6"/>
    <mergeCell ref="H6:J6"/>
    <mergeCell ref="F3:G3"/>
    <mergeCell ref="B1:D2"/>
    <mergeCell ref="F2:G2"/>
    <mergeCell ref="B3:D3"/>
    <mergeCell ref="B4:D5"/>
  </mergeCells>
  <conditionalFormatting sqref="A1">
    <cfRule type="cellIs" dxfId="158" priority="31" operator="equal">
      <formula>0</formula>
    </cfRule>
  </conditionalFormatting>
  <conditionalFormatting sqref="A3">
    <cfRule type="expression" dxfId="157" priority="16">
      <formula>$A$1&gt;2</formula>
    </cfRule>
    <cfRule type="expression" dxfId="156" priority="17">
      <formula>$A$1&lt;1</formula>
    </cfRule>
  </conditionalFormatting>
  <conditionalFormatting sqref="C7">
    <cfRule type="expression" dxfId="155" priority="51">
      <formula>$A$1&lt;1</formula>
    </cfRule>
  </conditionalFormatting>
  <conditionalFormatting sqref="C8">
    <cfRule type="expression" dxfId="154" priority="13">
      <formula>$A$1&gt;=1</formula>
    </cfRule>
  </conditionalFormatting>
  <conditionalFormatting sqref="C15">
    <cfRule type="expression" dxfId="153" priority="12">
      <formula>$A$1&gt;=1</formula>
    </cfRule>
  </conditionalFormatting>
  <conditionalFormatting sqref="F13:L13">
    <cfRule type="expression" dxfId="152" priority="2">
      <formula>$A$1&gt;2</formula>
    </cfRule>
  </conditionalFormatting>
  <conditionalFormatting sqref="F6:M15">
    <cfRule type="expression" dxfId="151" priority="5">
      <formula>$A$1&lt;1</formula>
    </cfRule>
  </conditionalFormatting>
  <conditionalFormatting sqref="F5:O12 M13:O13 F14:O15">
    <cfRule type="expression" dxfId="150" priority="10">
      <formula>$A$1&gt;2</formula>
    </cfRule>
  </conditionalFormatting>
  <conditionalFormatting sqref="H8:L15">
    <cfRule type="containsErrors" dxfId="149" priority="4">
      <formula>ISERROR(H8)</formula>
    </cfRule>
  </conditionalFormatting>
  <conditionalFormatting sqref="H13:L13">
    <cfRule type="expression" dxfId="148" priority="1">
      <formula>$A$3=0</formula>
    </cfRule>
  </conditionalFormatting>
  <conditionalFormatting sqref="J8:J15">
    <cfRule type="cellIs" dxfId="147" priority="3" operator="equal">
      <formula>0</formula>
    </cfRule>
  </conditionalFormatting>
  <conditionalFormatting sqref="N5:O15">
    <cfRule type="expression" dxfId="146" priority="9">
      <formula>$A$1&lt;2</formula>
    </cfRule>
  </conditionalFormatting>
  <conditionalFormatting sqref="O8:O15">
    <cfRule type="expression" dxfId="145" priority="6">
      <formula>$O$6=0*(O8=MAX($O$8:$O$15))</formula>
    </cfRule>
    <cfRule type="expression" dxfId="144" priority="7">
      <formula>$A$1=0*(O8=MAX($O$8:$O$15))</formula>
    </cfRule>
    <cfRule type="expression" dxfId="143" priority="8">
      <formula>$A$1=2*(O8=MAX($O$8:$O$15))</formula>
    </cfRule>
    <cfRule type="expression" dxfId="142" priority="11">
      <formula>$A$1&lt;1</formula>
    </cfRule>
  </conditionalFormatting>
  <hyperlinks>
    <hyperlink ref="C22" r:id="rId1" xr:uid="{6554E492-76D1-4673-9928-B8F05D4397CA}"/>
  </hyperlinks>
  <pageMargins left="0.70866141732283472" right="0.70866141732283472" top="0.94488188976377963" bottom="3.937007874015748E-2" header="0.31496062992125984" footer="0.31496062992125984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7"/>
  <dimension ref="A1:Y238"/>
  <sheetViews>
    <sheetView showGridLines="0" showRowColHeaders="0" zoomScale="85" zoomScaleNormal="85" workbookViewId="0">
      <selection activeCell="K107" sqref="K107"/>
    </sheetView>
  </sheetViews>
  <sheetFormatPr defaultRowHeight="15" customHeight="1"/>
  <cols>
    <col min="1" max="1" width="11.5546875" style="187" customWidth="1"/>
    <col min="2" max="2" width="24.6640625" style="345" customWidth="1"/>
    <col min="3" max="5" width="4.77734375" style="345" hidden="1" customWidth="1"/>
    <col min="6" max="6" width="14.6640625" style="187" customWidth="1"/>
    <col min="7" max="7" width="1" style="163" customWidth="1"/>
    <col min="8" max="16" width="10.6640625" style="175" customWidth="1"/>
    <col min="17" max="17" width="10.6640625" style="187" customWidth="1"/>
    <col min="18" max="21" width="10.6640625" style="175" customWidth="1"/>
    <col min="22" max="16384" width="8.88671875" style="163"/>
  </cols>
  <sheetData>
    <row r="1" spans="1:21" s="326" customFormat="1" ht="15" customHeight="1">
      <c r="A1" s="198" t="s">
        <v>44</v>
      </c>
      <c r="B1" s="324"/>
      <c r="C1" s="324"/>
      <c r="D1" s="324"/>
      <c r="E1" s="324"/>
      <c r="F1" s="325" t="s">
        <v>45</v>
      </c>
      <c r="H1" s="327"/>
      <c r="I1" s="327"/>
      <c r="J1" s="327"/>
      <c r="K1" s="327"/>
      <c r="L1" s="327"/>
      <c r="M1" s="327"/>
      <c r="N1" s="327"/>
      <c r="O1" s="327"/>
      <c r="P1" s="327"/>
      <c r="Q1" s="325"/>
      <c r="R1" s="327"/>
      <c r="S1" s="327"/>
      <c r="T1" s="327"/>
      <c r="U1" s="327"/>
    </row>
    <row r="2" spans="1:21" s="236" customFormat="1" ht="15" customHeight="1">
      <c r="A2" s="197" t="s">
        <v>222</v>
      </c>
      <c r="B2" s="328"/>
      <c r="C2" s="328"/>
      <c r="D2" s="328"/>
      <c r="E2" s="328"/>
      <c r="F2" s="325" t="s">
        <v>46</v>
      </c>
      <c r="H2" s="329"/>
      <c r="I2" s="329"/>
      <c r="J2" s="329"/>
      <c r="K2" s="329"/>
      <c r="L2" s="329"/>
      <c r="M2" s="329"/>
      <c r="N2" s="329"/>
      <c r="O2" s="329"/>
      <c r="P2" s="329"/>
      <c r="Q2" s="245"/>
      <c r="R2" s="329"/>
      <c r="S2" s="329"/>
      <c r="T2" s="329"/>
      <c r="U2" s="329"/>
    </row>
    <row r="3" spans="1:21" ht="15" customHeight="1">
      <c r="B3" s="330" t="s">
        <v>10</v>
      </c>
      <c r="C3" s="229"/>
      <c r="D3" s="229"/>
      <c r="E3" s="229"/>
      <c r="H3" s="331">
        <v>1</v>
      </c>
      <c r="I3" s="331">
        <v>2</v>
      </c>
      <c r="J3" s="331">
        <v>3</v>
      </c>
      <c r="K3" s="331">
        <v>4</v>
      </c>
      <c r="L3" s="331">
        <v>5</v>
      </c>
      <c r="M3" s="331">
        <v>6</v>
      </c>
      <c r="N3" s="331">
        <v>7</v>
      </c>
      <c r="O3" s="331">
        <v>8</v>
      </c>
      <c r="P3" s="331">
        <v>9</v>
      </c>
      <c r="Q3" s="331">
        <v>10</v>
      </c>
      <c r="R3" s="331">
        <v>11</v>
      </c>
      <c r="S3" s="331">
        <v>12</v>
      </c>
      <c r="T3" s="331">
        <v>13</v>
      </c>
      <c r="U3" s="331">
        <v>14</v>
      </c>
    </row>
    <row r="4" spans="1:21" ht="16.95" customHeight="1">
      <c r="A4" s="206">
        <f>IF(Horendonk!AB5=0, "", Horendonk!AB5)</f>
        <v>3</v>
      </c>
      <c r="B4" s="332" t="str">
        <f>Horendonk!$B5</f>
        <v>Ansems Ferre</v>
      </c>
      <c r="C4" s="328" t="str">
        <f>IFERROR(VALUE(MID($B4, SEARCH("[NS ", $B4)+4, 2)), "")</f>
        <v/>
      </c>
      <c r="D4" s="328">
        <f>Horendonk!C5</f>
        <v>23</v>
      </c>
      <c r="E4" s="328">
        <f>Horendonk!O5</f>
        <v>23</v>
      </c>
      <c r="F4" s="333">
        <f>IF(Horendonk!$AA5=0," ",SUM(H4:U4))</f>
        <v>30</v>
      </c>
      <c r="H4" s="334">
        <f>IF(Horendonk!D5="", "", ROUND(Horendonk!D5 / IF(AND(COUNT(Horendonk!$D5:D5) &lt;= 3, ISNUMBER($C4)), $C4, $D4) * 10, 3))</f>
        <v>10.435</v>
      </c>
      <c r="I4" s="334">
        <f>IF(Horendonk!E5="", "", ROUND(Horendonk!E5 / IF(AND(COUNT(Horendonk!$D5:E5) &lt;= 3, ISNUMBER($C4)), $C4, $D4) * 10, 3))</f>
        <v>8.2609999999999992</v>
      </c>
      <c r="J4" s="334" t="str">
        <f>IF(Horendonk!F5="", "", ROUND(Horendonk!F5 / IF(AND(COUNT(Horendonk!$D5:F5) &lt;= 3, ISNUMBER($C4)), $C4, $D4) * 10, 3))</f>
        <v/>
      </c>
      <c r="K4" s="334">
        <f>IF(Horendonk!G5="", "", ROUND(Horendonk!G5 / IF(AND(COUNT(Horendonk!$D5:G5) &lt;= 3, ISNUMBER($C4)), $C4, $D4) * 10, 3))</f>
        <v>11.304</v>
      </c>
      <c r="L4" s="334" t="str">
        <f>IF(Horendonk!H5="", "", ROUND(Horendonk!H5 / IF(AND(COUNT(Horendonk!$D5:H5) &lt;= 3, ISNUMBER($C4)), $C4, $D4) * 10, 3))</f>
        <v/>
      </c>
      <c r="M4" s="334" t="str">
        <f>IF(Horendonk!I5="", "", ROUND(Horendonk!I5 / IF(AND(COUNT(Horendonk!$D5:I5) &lt;= 3, ISNUMBER($C4)), $C4, $D4) * 10, 3))</f>
        <v/>
      </c>
      <c r="N4" s="334" t="str">
        <f>IF(Horendonk!J5="", "", ROUND(Horendonk!J5 / IF(AND(COUNT(Horendonk!$D5:J5) &lt;= 3, ISNUMBER($C4)), $C4, $D4) * 10, 3))</f>
        <v/>
      </c>
      <c r="O4" s="334" t="str">
        <f>IF(Horendonk!P5="", "", ROUND(Horendonk!P5 / IF(AND(COUNT(Horendonk!$D5:$J5,Horendonk!$P5:P5) &lt;= 3, ISNUMBER($C4)), $C4, $E4) * 10, 3))</f>
        <v/>
      </c>
      <c r="P4" s="334" t="str">
        <f>IF(Horendonk!Q5="", "", ROUND(Horendonk!Q5 / IF(AND(COUNT(Horendonk!$D5:$J5,Horendonk!$P5:Q5) &lt;= 3, ISNUMBER($C4)), $C4, $E4) * 10, 3))</f>
        <v/>
      </c>
      <c r="Q4" s="334" t="str">
        <f>IF(Horendonk!R5="", "", ROUND(Horendonk!R5 / IF(AND(COUNT(Horendonk!$D5:$J5,Horendonk!$P5:R5) &lt;= 3, ISNUMBER($C4)), $C4, $E4) * 10, 3))</f>
        <v/>
      </c>
      <c r="R4" s="334" t="str">
        <f>IF(Horendonk!S5="", "", ROUND(Horendonk!S5 / IF(AND(COUNT(Horendonk!$D5:$J5,Horendonk!$P5:S5) &lt;= 3, ISNUMBER($C4)), $C4, $E4) * 10, 3))</f>
        <v/>
      </c>
      <c r="S4" s="334" t="str">
        <f>IF(Horendonk!T5="", "", ROUND(Horendonk!T5 / IF(AND(COUNT(Horendonk!$D5:$J5,Horendonk!$P5:T5) &lt;= 3, ISNUMBER($C4)), $C4, $E4) * 10, 3))</f>
        <v/>
      </c>
      <c r="T4" s="334" t="str">
        <f>IF(Horendonk!U5="", "", ROUND(Horendonk!U5 / IF(AND(COUNT(Horendonk!$D5:$J5,Horendonk!$P5:U5) &lt;= 3, ISNUMBER($C4)), $C4, $E4) * 10, 3))</f>
        <v/>
      </c>
      <c r="U4" s="334" t="str">
        <f>IF(Horendonk!V5="", "", ROUND(Horendonk!V5 / IF(AND(COUNT(Horendonk!$D5:$J5,Horendonk!$P5:V5) &lt;= 3, ISNUMBER($C4)), $C4, $E4) * 10, 3))</f>
        <v/>
      </c>
    </row>
    <row r="5" spans="1:21" ht="16.95" customHeight="1">
      <c r="A5" s="206" t="str">
        <f>IF(Horendonk!AB6=0, "", Horendonk!AB6)</f>
        <v/>
      </c>
      <c r="B5" s="332" t="str">
        <f>Horendonk!$B6</f>
        <v xml:space="preserve">Arnouts Louis   </v>
      </c>
      <c r="C5" s="328" t="str">
        <f t="shared" ref="C5:C18" si="0">IFERROR(VALUE(MID($B5, SEARCH("[NS ", $B5)+4, 2)), "")</f>
        <v/>
      </c>
      <c r="D5" s="328">
        <f>Horendonk!C6</f>
        <v>47</v>
      </c>
      <c r="E5" s="328">
        <f>Horendonk!O6</f>
        <v>47</v>
      </c>
      <c r="F5" s="333" t="str">
        <f>IF(Horendonk!$AA6=0," ",SUM(H5:U5))</f>
        <v xml:space="preserve"> </v>
      </c>
      <c r="H5" s="334" t="str">
        <f>IF(Horendonk!D6="", "", ROUND(Horendonk!D6 / IF(AND(COUNT(Horendonk!$D6:D6) &lt;= 3, ISNUMBER($C5)), $C5, $D5) * 10, 3))</f>
        <v/>
      </c>
      <c r="I5" s="334" t="str">
        <f>IF(Horendonk!E6="", "", ROUND(Horendonk!E6 / IF(AND(COUNT(Horendonk!$D6:E6) &lt;= 3, ISNUMBER($C5)), $C5, $D5) * 10, 3))</f>
        <v/>
      </c>
      <c r="J5" s="334" t="str">
        <f>IF(Horendonk!F6="", "", ROUND(Horendonk!F6 / IF(AND(COUNT(Horendonk!$D6:F6) &lt;= 3, ISNUMBER($C5)), $C5, $D5) * 10, 3))</f>
        <v/>
      </c>
      <c r="K5" s="334" t="str">
        <f>IF(Horendonk!G6="", "", ROUND(Horendonk!G6 / IF(AND(COUNT(Horendonk!$D6:G6) &lt;= 3, ISNUMBER($C5)), $C5, $D5) * 10, 3))</f>
        <v/>
      </c>
      <c r="L5" s="334" t="str">
        <f>IF(Horendonk!H6="", "", ROUND(Horendonk!H6 / IF(AND(COUNT(Horendonk!$D6:H6) &lt;= 3, ISNUMBER($C5)), $C5, $D5) * 10, 3))</f>
        <v/>
      </c>
      <c r="M5" s="334" t="str">
        <f>IF(Horendonk!I6="", "", ROUND(Horendonk!I6 / IF(AND(COUNT(Horendonk!$D6:I6) &lt;= 3, ISNUMBER($C5)), $C5, $D5) * 10, 3))</f>
        <v/>
      </c>
      <c r="N5" s="334" t="str">
        <f>IF(Horendonk!J6="", "", ROUND(Horendonk!J6 / IF(AND(COUNT(Horendonk!$D6:J6) &lt;= 3, ISNUMBER($C5)), $C5, $D5) * 10, 3))</f>
        <v/>
      </c>
      <c r="O5" s="334" t="str">
        <f>IF(Horendonk!P6="", "", ROUND(Horendonk!P6 / IF(AND(COUNT(Horendonk!$D6:$J6,Horendonk!$P6:P6) &lt;= 3, ISNUMBER($C5)), $C5, $E5) * 10, 3))</f>
        <v/>
      </c>
      <c r="P5" s="334" t="str">
        <f>IF(Horendonk!Q6="", "", ROUND(Horendonk!Q6 / IF(AND(COUNT(Horendonk!$D6:$J6,Horendonk!$P6:Q6) &lt;= 3, ISNUMBER($C5)), $C5, $E5) * 10, 3))</f>
        <v/>
      </c>
      <c r="Q5" s="334" t="str">
        <f>IF(Horendonk!R6="", "", ROUND(Horendonk!R6 / IF(AND(COUNT(Horendonk!$D6:$J6,Horendonk!$P6:R6) &lt;= 3, ISNUMBER($C5)), $C5, $E5) * 10, 3))</f>
        <v/>
      </c>
      <c r="R5" s="334" t="str">
        <f>IF(Horendonk!S6="", "", ROUND(Horendonk!S6 / IF(AND(COUNT(Horendonk!$D6:$J6,Horendonk!$P6:S6) &lt;= 3, ISNUMBER($C5)), $C5, $E5) * 10, 3))</f>
        <v/>
      </c>
      <c r="S5" s="334" t="str">
        <f>IF(Horendonk!T6="", "", ROUND(Horendonk!T6 / IF(AND(COUNT(Horendonk!$D6:$J6,Horendonk!$P6:T6) &lt;= 3, ISNUMBER($C5)), $C5, $E5) * 10, 3))</f>
        <v/>
      </c>
      <c r="T5" s="334" t="str">
        <f>IF(Horendonk!U6="", "", ROUND(Horendonk!U6 / IF(AND(COUNT(Horendonk!$D6:$J6,Horendonk!$P6:U6) &lt;= 3, ISNUMBER($C5)), $C5, $E5) * 10, 3))</f>
        <v/>
      </c>
      <c r="U5" s="334" t="str">
        <f>IF(Horendonk!V6="", "", ROUND(Horendonk!V6 / IF(AND(COUNT(Horendonk!$D6:$J6,Horendonk!$P6:V6) &lt;= 3, ISNUMBER($C5)), $C5, $E5) * 10, 3))</f>
        <v/>
      </c>
    </row>
    <row r="6" spans="1:21" ht="16.95" customHeight="1">
      <c r="A6" s="206">
        <f>IF(Horendonk!AB7=0, "", Horendonk!AB7)</f>
        <v>1</v>
      </c>
      <c r="B6" s="332" t="str">
        <f>Horendonk!$B7</f>
        <v>De Backer Jef</v>
      </c>
      <c r="C6" s="328" t="str">
        <f t="shared" si="0"/>
        <v/>
      </c>
      <c r="D6" s="328">
        <f>Horendonk!C7</f>
        <v>23</v>
      </c>
      <c r="E6" s="328">
        <f>Horendonk!O7</f>
        <v>23</v>
      </c>
      <c r="F6" s="333">
        <f>IF(Horendonk!$AA7=0," ",SUM(H6:U6))</f>
        <v>10.435</v>
      </c>
      <c r="H6" s="334">
        <f>IF(Horendonk!D7="", "", ROUND(Horendonk!D7 / IF(AND(COUNT(Horendonk!$D7:D7) &lt;= 3, ISNUMBER($C6)), $C6, $D6) * 10, 3))</f>
        <v>10.435</v>
      </c>
      <c r="I6" s="334" t="str">
        <f>IF(Horendonk!E7="", "", ROUND(Horendonk!E7 / IF(AND(COUNT(Horendonk!$D7:E7) &lt;= 3, ISNUMBER($C6)), $C6, $D6) * 10, 3))</f>
        <v/>
      </c>
      <c r="J6" s="334" t="str">
        <f>IF(Horendonk!F7="", "", ROUND(Horendonk!F7 / IF(AND(COUNT(Horendonk!$D7:F7) &lt;= 3, ISNUMBER($C6)), $C6, $D6) * 10, 3))</f>
        <v/>
      </c>
      <c r="K6" s="334" t="str">
        <f>IF(Horendonk!G7="", "", ROUND(Horendonk!G7 / IF(AND(COUNT(Horendonk!$D7:G7) &lt;= 3, ISNUMBER($C6)), $C6, $D6) * 10, 3))</f>
        <v/>
      </c>
      <c r="L6" s="334" t="str">
        <f>IF(Horendonk!H7="", "", ROUND(Horendonk!H7 / IF(AND(COUNT(Horendonk!$D7:H7) &lt;= 3, ISNUMBER($C6)), $C6, $D6) * 10, 3))</f>
        <v/>
      </c>
      <c r="M6" s="334" t="str">
        <f>IF(Horendonk!I7="", "", ROUND(Horendonk!I7 / IF(AND(COUNT(Horendonk!$D7:I7) &lt;= 3, ISNUMBER($C6)), $C6, $D6) * 10, 3))</f>
        <v/>
      </c>
      <c r="N6" s="334" t="str">
        <f>IF(Horendonk!J7="", "", ROUND(Horendonk!J7 / IF(AND(COUNT(Horendonk!$D7:J7) &lt;= 3, ISNUMBER($C6)), $C6, $D6) * 10, 3))</f>
        <v/>
      </c>
      <c r="O6" s="334" t="str">
        <f>IF(Horendonk!P7="", "", ROUND(Horendonk!P7 / IF(AND(COUNT(Horendonk!$D7:$J7,Horendonk!$P7:P7) &lt;= 3, ISNUMBER($C6)), $C6, $E6) * 10, 3))</f>
        <v/>
      </c>
      <c r="P6" s="334" t="str">
        <f>IF(Horendonk!Q7="", "", ROUND(Horendonk!Q7 / IF(AND(COUNT(Horendonk!$D7:$J7,Horendonk!$P7:Q7) &lt;= 3, ISNUMBER($C6)), $C6, $E6) * 10, 3))</f>
        <v/>
      </c>
      <c r="Q6" s="334" t="str">
        <f>IF(Horendonk!R7="", "", ROUND(Horendonk!R7 / IF(AND(COUNT(Horendonk!$D7:$J7,Horendonk!$P7:R7) &lt;= 3, ISNUMBER($C6)), $C6, $E6) * 10, 3))</f>
        <v/>
      </c>
      <c r="R6" s="334" t="str">
        <f>IF(Horendonk!S7="", "", ROUND(Horendonk!S7 / IF(AND(COUNT(Horendonk!$D7:$J7,Horendonk!$P7:S7) &lt;= 3, ISNUMBER($C6)), $C6, $E6) * 10, 3))</f>
        <v/>
      </c>
      <c r="S6" s="334" t="str">
        <f>IF(Horendonk!T7="", "", ROUND(Horendonk!T7 / IF(AND(COUNT(Horendonk!$D7:$J7,Horendonk!$P7:T7) &lt;= 3, ISNUMBER($C6)), $C6, $E6) * 10, 3))</f>
        <v/>
      </c>
      <c r="T6" s="334" t="str">
        <f>IF(Horendonk!U7="", "", ROUND(Horendonk!U7 / IF(AND(COUNT(Horendonk!$D7:$J7,Horendonk!$P7:U7) &lt;= 3, ISNUMBER($C6)), $C6, $E6) * 10, 3))</f>
        <v/>
      </c>
      <c r="U6" s="334" t="str">
        <f>IF(Horendonk!V7="", "", ROUND(Horendonk!V7 / IF(AND(COUNT(Horendonk!$D7:$J7,Horendonk!$P7:V7) &lt;= 3, ISNUMBER($C6)), $C6, $E6) * 10, 3))</f>
        <v/>
      </c>
    </row>
    <row r="7" spans="1:21" ht="16.95" customHeight="1">
      <c r="A7" s="206">
        <f>IF(Horendonk!AB8=0, "", Horendonk!AB8)</f>
        <v>3</v>
      </c>
      <c r="B7" s="332" t="str">
        <f>Horendonk!$B8</f>
        <v>Herreygers Remy</v>
      </c>
      <c r="C7" s="328" t="str">
        <f t="shared" si="0"/>
        <v/>
      </c>
      <c r="D7" s="328">
        <f>Horendonk!C8</f>
        <v>39</v>
      </c>
      <c r="E7" s="328">
        <f>Horendonk!O8</f>
        <v>39</v>
      </c>
      <c r="F7" s="333">
        <f>IF(Horendonk!$AA8=0," ",SUM(H7:U7))</f>
        <v>31.026</v>
      </c>
      <c r="H7" s="334">
        <f>IF(Horendonk!D8="", "", ROUND(Horendonk!D8 / IF(AND(COUNT(Horendonk!$D8:D8) &lt;= 3, ISNUMBER($C7)), $C7, $D7) * 10, 3))</f>
        <v>7.4359999999999999</v>
      </c>
      <c r="I7" s="334" t="str">
        <f>IF(Horendonk!E8="", "", ROUND(Horendonk!E8 / IF(AND(COUNT(Horendonk!$D8:E8) &lt;= 3, ISNUMBER($C7)), $C7, $D7) * 10, 3))</f>
        <v/>
      </c>
      <c r="J7" s="334">
        <f>IF(Horendonk!F8="", "", ROUND(Horendonk!F8 / IF(AND(COUNT(Horendonk!$D8:F8) &lt;= 3, ISNUMBER($C7)), $C7, $D7) * 10, 3))</f>
        <v>11.282</v>
      </c>
      <c r="K7" s="334">
        <f>IF(Horendonk!G8="", "", ROUND(Horendonk!G8 / IF(AND(COUNT(Horendonk!$D8:G8) &lt;= 3, ISNUMBER($C7)), $C7, $D7) * 10, 3))</f>
        <v>12.308</v>
      </c>
      <c r="L7" s="334" t="str">
        <f>IF(Horendonk!H8="", "", ROUND(Horendonk!H8 / IF(AND(COUNT(Horendonk!$D8:H8) &lt;= 3, ISNUMBER($C7)), $C7, $D7) * 10, 3))</f>
        <v/>
      </c>
      <c r="M7" s="334" t="str">
        <f>IF(Horendonk!I8="", "", ROUND(Horendonk!I8 / IF(AND(COUNT(Horendonk!$D8:I8) &lt;= 3, ISNUMBER($C7)), $C7, $D7) * 10, 3))</f>
        <v/>
      </c>
      <c r="N7" s="334" t="str">
        <f>IF(Horendonk!J8="", "", ROUND(Horendonk!J8 / IF(AND(COUNT(Horendonk!$D8:J8) &lt;= 3, ISNUMBER($C7)), $C7, $D7) * 10, 3))</f>
        <v/>
      </c>
      <c r="O7" s="334" t="str">
        <f>IF(Horendonk!P8="", "", ROUND(Horendonk!P8 / IF(AND(COUNT(Horendonk!$D8:$J8,Horendonk!$P8:P8) &lt;= 3, ISNUMBER($C7)), $C7, $E7) * 10, 3))</f>
        <v/>
      </c>
      <c r="P7" s="334" t="str">
        <f>IF(Horendonk!Q8="", "", ROUND(Horendonk!Q8 / IF(AND(COUNT(Horendonk!$D8:$J8,Horendonk!$P8:Q8) &lt;= 3, ISNUMBER($C7)), $C7, $E7) * 10, 3))</f>
        <v/>
      </c>
      <c r="Q7" s="334" t="str">
        <f>IF(Horendonk!R8="", "", ROUND(Horendonk!R8 / IF(AND(COUNT(Horendonk!$D8:$J8,Horendonk!$P8:R8) &lt;= 3, ISNUMBER($C7)), $C7, $E7) * 10, 3))</f>
        <v/>
      </c>
      <c r="R7" s="334" t="str">
        <f>IF(Horendonk!S8="", "", ROUND(Horendonk!S8 / IF(AND(COUNT(Horendonk!$D8:$J8,Horendonk!$P8:S8) &lt;= 3, ISNUMBER($C7)), $C7, $E7) * 10, 3))</f>
        <v/>
      </c>
      <c r="S7" s="334" t="str">
        <f>IF(Horendonk!T8="", "", ROUND(Horendonk!T8 / IF(AND(COUNT(Horendonk!$D8:$J8,Horendonk!$P8:T8) &lt;= 3, ISNUMBER($C7)), $C7, $E7) * 10, 3))</f>
        <v/>
      </c>
      <c r="T7" s="334" t="str">
        <f>IF(Horendonk!U8="", "", ROUND(Horendonk!U8 / IF(AND(COUNT(Horendonk!$D8:$J8,Horendonk!$P8:U8) &lt;= 3, ISNUMBER($C7)), $C7, $E7) * 10, 3))</f>
        <v/>
      </c>
      <c r="U7" s="334" t="str">
        <f>IF(Horendonk!V8="", "", ROUND(Horendonk!V8 / IF(AND(COUNT(Horendonk!$D8:$J8,Horendonk!$P8:V8) &lt;= 3, ISNUMBER($C7)), $C7, $E7) * 10, 3))</f>
        <v/>
      </c>
    </row>
    <row r="8" spans="1:21" ht="16.95" customHeight="1">
      <c r="A8" s="206">
        <f>IF(Horendonk!AB9=0, "", Horendonk!AB9)</f>
        <v>2</v>
      </c>
      <c r="B8" s="335" t="str">
        <f>Horendonk!$B9</f>
        <v>Maas Guy</v>
      </c>
      <c r="C8" s="328" t="str">
        <f t="shared" si="0"/>
        <v/>
      </c>
      <c r="D8" s="328">
        <f>Horendonk!C9</f>
        <v>20</v>
      </c>
      <c r="E8" s="328">
        <f>Horendonk!O9</f>
        <v>20</v>
      </c>
      <c r="F8" s="333">
        <f>IF(Horendonk!$AA9=0," ",SUM(H8:U8))</f>
        <v>17</v>
      </c>
      <c r="H8" s="334" t="str">
        <f>IF(Horendonk!D9="", "", ROUND(Horendonk!D9 / IF(AND(COUNT(Horendonk!$D9:D9) &lt;= 3, ISNUMBER($C8)), $C8, $D8) * 10, 3))</f>
        <v/>
      </c>
      <c r="I8" s="334">
        <f>IF(Horendonk!E9="", "", ROUND(Horendonk!E9 / IF(AND(COUNT(Horendonk!$D9:E9) &lt;= 3, ISNUMBER($C8)), $C8, $D8) * 10, 3))</f>
        <v>9.5</v>
      </c>
      <c r="J8" s="334">
        <f>IF(Horendonk!F9="", "", ROUND(Horendonk!F9 / IF(AND(COUNT(Horendonk!$D9:F9) &lt;= 3, ISNUMBER($C8)), $C8, $D8) * 10, 3))</f>
        <v>7.5</v>
      </c>
      <c r="K8" s="334" t="str">
        <f>IF(Horendonk!G9="", "", ROUND(Horendonk!G9 / IF(AND(COUNT(Horendonk!$D9:G9) &lt;= 3, ISNUMBER($C8)), $C8, $D8) * 10, 3))</f>
        <v/>
      </c>
      <c r="L8" s="334" t="str">
        <f>IF(Horendonk!H9="", "", ROUND(Horendonk!H9 / IF(AND(COUNT(Horendonk!$D9:H9) &lt;= 3, ISNUMBER($C8)), $C8, $D8) * 10, 3))</f>
        <v/>
      </c>
      <c r="M8" s="334" t="str">
        <f>IF(Horendonk!I9="", "", ROUND(Horendonk!I9 / IF(AND(COUNT(Horendonk!$D9:I9) &lt;= 3, ISNUMBER($C8)), $C8, $D8) * 10, 3))</f>
        <v/>
      </c>
      <c r="N8" s="334" t="str">
        <f>IF(Horendonk!J9="", "", ROUND(Horendonk!J9 / IF(AND(COUNT(Horendonk!$D9:J9) &lt;= 3, ISNUMBER($C8)), $C8, $D8) * 10, 3))</f>
        <v/>
      </c>
      <c r="O8" s="334" t="str">
        <f>IF(Horendonk!P9="", "", ROUND(Horendonk!P9 / IF(AND(COUNT(Horendonk!$D9:$J9,Horendonk!$P9:P9) &lt;= 3, ISNUMBER($C8)), $C8, $E8) * 10, 3))</f>
        <v/>
      </c>
      <c r="P8" s="334" t="str">
        <f>IF(Horendonk!Q9="", "", ROUND(Horendonk!Q9 / IF(AND(COUNT(Horendonk!$D9:$J9,Horendonk!$P9:Q9) &lt;= 3, ISNUMBER($C8)), $C8, $E8) * 10, 3))</f>
        <v/>
      </c>
      <c r="Q8" s="334" t="str">
        <f>IF(Horendonk!R9="", "", ROUND(Horendonk!R9 / IF(AND(COUNT(Horendonk!$D9:$J9,Horendonk!$P9:R9) &lt;= 3, ISNUMBER($C8)), $C8, $E8) * 10, 3))</f>
        <v/>
      </c>
      <c r="R8" s="334" t="str">
        <f>IF(Horendonk!S9="", "", ROUND(Horendonk!S9 / IF(AND(COUNT(Horendonk!$D9:$J9,Horendonk!$P9:S9) &lt;= 3, ISNUMBER($C8)), $C8, $E8) * 10, 3))</f>
        <v/>
      </c>
      <c r="S8" s="334" t="str">
        <f>IF(Horendonk!T9="", "", ROUND(Horendonk!T9 / IF(AND(COUNT(Horendonk!$D9:$J9,Horendonk!$P9:T9) &lt;= 3, ISNUMBER($C8)), $C8, $E8) * 10, 3))</f>
        <v/>
      </c>
      <c r="T8" s="334" t="str">
        <f>IF(Horendonk!U9="", "", ROUND(Horendonk!U9 / IF(AND(COUNT(Horendonk!$D9:$J9,Horendonk!$P9:U9) &lt;= 3, ISNUMBER($C8)), $C8, $E8) * 10, 3))</f>
        <v/>
      </c>
      <c r="U8" s="334" t="str">
        <f>IF(Horendonk!V9="", "", ROUND(Horendonk!V9 / IF(AND(COUNT(Horendonk!$D9:$J9,Horendonk!$P9:V9) &lt;= 3, ISNUMBER($C8)), $C8, $E8) * 10, 3))</f>
        <v/>
      </c>
    </row>
    <row r="9" spans="1:21" ht="16.95" customHeight="1">
      <c r="A9" s="206">
        <f>IF(Horendonk!AB10=0, "", Horendonk!AB10)</f>
        <v>3</v>
      </c>
      <c r="B9" s="332" t="str">
        <f>Horendonk!$B10</f>
        <v xml:space="preserve">Nelen Johan       </v>
      </c>
      <c r="C9" s="328" t="str">
        <f t="shared" si="0"/>
        <v/>
      </c>
      <c r="D9" s="328">
        <f>Horendonk!C10</f>
        <v>15</v>
      </c>
      <c r="E9" s="328">
        <f>Horendonk!O10</f>
        <v>15</v>
      </c>
      <c r="F9" s="333">
        <f>IF(Horendonk!$AA10=0," ",SUM(H9:U9))</f>
        <v>29.334000000000003</v>
      </c>
      <c r="H9" s="334">
        <f>IF(Horendonk!D10="", "", ROUND(Horendonk!D10 / IF(AND(COUNT(Horendonk!$D10:D10) &lt;= 3, ISNUMBER($C9)), $C9, $D9) * 10, 3))</f>
        <v>4.6669999999999998</v>
      </c>
      <c r="I9" s="334">
        <f>IF(Horendonk!E10="", "", ROUND(Horendonk!E10 / IF(AND(COUNT(Horendonk!$D10:E10) &lt;= 3, ISNUMBER($C9)), $C9, $D9) * 10, 3))</f>
        <v>16</v>
      </c>
      <c r="J9" s="334" t="str">
        <f>IF(Horendonk!F10="", "", ROUND(Horendonk!F10 / IF(AND(COUNT(Horendonk!$D10:F10) &lt;= 3, ISNUMBER($C9)), $C9, $D9) * 10, 3))</f>
        <v/>
      </c>
      <c r="K9" s="334">
        <f>IF(Horendonk!G10="", "", ROUND(Horendonk!G10 / IF(AND(COUNT(Horendonk!$D10:G10) &lt;= 3, ISNUMBER($C9)), $C9, $D9) * 10, 3))</f>
        <v>8.6669999999999998</v>
      </c>
      <c r="L9" s="334" t="str">
        <f>IF(Horendonk!H10="", "", ROUND(Horendonk!H10 / IF(AND(COUNT(Horendonk!$D10:H10) &lt;= 3, ISNUMBER($C9)), $C9, $D9) * 10, 3))</f>
        <v/>
      </c>
      <c r="M9" s="334" t="str">
        <f>IF(Horendonk!I10="", "", ROUND(Horendonk!I10 / IF(AND(COUNT(Horendonk!$D10:I10) &lt;= 3, ISNUMBER($C9)), $C9, $D9) * 10, 3))</f>
        <v/>
      </c>
      <c r="N9" s="334" t="str">
        <f>IF(Horendonk!J10="", "", ROUND(Horendonk!J10 / IF(AND(COUNT(Horendonk!$D10:J10) &lt;= 3, ISNUMBER($C9)), $C9, $D9) * 10, 3))</f>
        <v/>
      </c>
      <c r="O9" s="334" t="str">
        <f>IF(Horendonk!P10="", "", ROUND(Horendonk!P10 / IF(AND(COUNT(Horendonk!$D10:$J10,Horendonk!$P10:P10) &lt;= 3, ISNUMBER($C9)), $C9, $E9) * 10, 3))</f>
        <v/>
      </c>
      <c r="P9" s="334" t="str">
        <f>IF(Horendonk!Q10="", "", ROUND(Horendonk!Q10 / IF(AND(COUNT(Horendonk!$D10:$J10,Horendonk!$P10:Q10) &lt;= 3, ISNUMBER($C9)), $C9, $E9) * 10, 3))</f>
        <v/>
      </c>
      <c r="Q9" s="334" t="str">
        <f>IF(Horendonk!R10="", "", ROUND(Horendonk!R10 / IF(AND(COUNT(Horendonk!$D10:$J10,Horendonk!$P10:R10) &lt;= 3, ISNUMBER($C9)), $C9, $E9) * 10, 3))</f>
        <v/>
      </c>
      <c r="R9" s="334" t="str">
        <f>IF(Horendonk!S10="", "", ROUND(Horendonk!S10 / IF(AND(COUNT(Horendonk!$D10:$J10,Horendonk!$P10:S10) &lt;= 3, ISNUMBER($C9)), $C9, $E9) * 10, 3))</f>
        <v/>
      </c>
      <c r="S9" s="334" t="str">
        <f>IF(Horendonk!T10="", "", ROUND(Horendonk!T10 / IF(AND(COUNT(Horendonk!$D10:$J10,Horendonk!$P10:T10) &lt;= 3, ISNUMBER($C9)), $C9, $E9) * 10, 3))</f>
        <v/>
      </c>
      <c r="T9" s="334" t="str">
        <f>IF(Horendonk!U10="", "", ROUND(Horendonk!U10 / IF(AND(COUNT(Horendonk!$D10:$J10,Horendonk!$P10:U10) &lt;= 3, ISNUMBER($C9)), $C9, $E9) * 10, 3))</f>
        <v/>
      </c>
      <c r="U9" s="334" t="str">
        <f>IF(Horendonk!V10="", "", ROUND(Horendonk!V10 / IF(AND(COUNT(Horendonk!$D10:$J10,Horendonk!$P10:V10) &lt;= 3, ISNUMBER($C9)), $C9, $E9) * 10, 3))</f>
        <v/>
      </c>
    </row>
    <row r="10" spans="1:21" ht="16.95" customHeight="1">
      <c r="A10" s="206">
        <f>IF(Horendonk!AB11=0, "", Horendonk!AB11)</f>
        <v>4</v>
      </c>
      <c r="B10" s="332" t="str">
        <f>Horendonk!$B11</f>
        <v>Oerlemans Willy</v>
      </c>
      <c r="C10" s="328" t="str">
        <f t="shared" si="0"/>
        <v/>
      </c>
      <c r="D10" s="328">
        <f>Horendonk!C11</f>
        <v>26</v>
      </c>
      <c r="E10" s="328">
        <f>Horendonk!O11</f>
        <v>26</v>
      </c>
      <c r="F10" s="333">
        <f>IF(Horendonk!$AA11=0," ",SUM(H10:U10))</f>
        <v>39.614999999999995</v>
      </c>
      <c r="H10" s="334">
        <f>IF(Horendonk!D11="", "", ROUND(Horendonk!D11 / IF(AND(COUNT(Horendonk!$D11:D11) &lt;= 3, ISNUMBER($C10)), $C10, $D10) * 10, 3))</f>
        <v>10.769</v>
      </c>
      <c r="I10" s="334">
        <f>IF(Horendonk!E11="", "", ROUND(Horendonk!E11 / IF(AND(COUNT(Horendonk!$D11:E11) &lt;= 3, ISNUMBER($C10)), $C10, $D10) * 10, 3))</f>
        <v>15</v>
      </c>
      <c r="J10" s="334">
        <f>IF(Horendonk!F11="", "", ROUND(Horendonk!F11 / IF(AND(COUNT(Horendonk!$D11:F11) &lt;= 3, ISNUMBER($C10)), $C10, $D10) * 10, 3))</f>
        <v>7.3079999999999998</v>
      </c>
      <c r="K10" s="334">
        <f>IF(Horendonk!G11="", "", ROUND(Horendonk!G11 / IF(AND(COUNT(Horendonk!$D11:G11) &lt;= 3, ISNUMBER($C10)), $C10, $D10) * 10, 3))</f>
        <v>6.5380000000000003</v>
      </c>
      <c r="L10" s="334" t="str">
        <f>IF(Horendonk!H11="", "", ROUND(Horendonk!H11 / IF(AND(COUNT(Horendonk!$D11:H11) &lt;= 3, ISNUMBER($C10)), $C10, $D10) * 10, 3))</f>
        <v/>
      </c>
      <c r="M10" s="334" t="str">
        <f>IF(Horendonk!I11="", "", ROUND(Horendonk!I11 / IF(AND(COUNT(Horendonk!$D11:I11) &lt;= 3, ISNUMBER($C10)), $C10, $D10) * 10, 3))</f>
        <v/>
      </c>
      <c r="N10" s="334" t="str">
        <f>IF(Horendonk!J11="", "", ROUND(Horendonk!J11 / IF(AND(COUNT(Horendonk!$D11:J11) &lt;= 3, ISNUMBER($C10)), $C10, $D10) * 10, 3))</f>
        <v/>
      </c>
      <c r="O10" s="334" t="str">
        <f>IF(Horendonk!P11="", "", ROUND(Horendonk!P11 / IF(AND(COUNT(Horendonk!$D11:$J11,Horendonk!$P11:P11) &lt;= 3, ISNUMBER($C10)), $C10, $E10) * 10, 3))</f>
        <v/>
      </c>
      <c r="P10" s="334" t="str">
        <f>IF(Horendonk!Q11="", "", ROUND(Horendonk!Q11 / IF(AND(COUNT(Horendonk!$D11:$J11,Horendonk!$P11:Q11) &lt;= 3, ISNUMBER($C10)), $C10, $E10) * 10, 3))</f>
        <v/>
      </c>
      <c r="Q10" s="334" t="str">
        <f>IF(Horendonk!R11="", "", ROUND(Horendonk!R11 / IF(AND(COUNT(Horendonk!$D11:$J11,Horendonk!$P11:R11) &lt;= 3, ISNUMBER($C10)), $C10, $E10) * 10, 3))</f>
        <v/>
      </c>
      <c r="R10" s="334" t="str">
        <f>IF(Horendonk!S11="", "", ROUND(Horendonk!S11 / IF(AND(COUNT(Horendonk!$D11:$J11,Horendonk!$P11:S11) &lt;= 3, ISNUMBER($C10)), $C10, $E10) * 10, 3))</f>
        <v/>
      </c>
      <c r="S10" s="334" t="str">
        <f>IF(Horendonk!T11="", "", ROUND(Horendonk!T11 / IF(AND(COUNT(Horendonk!$D11:$J11,Horendonk!$P11:T11) &lt;= 3, ISNUMBER($C10)), $C10, $E10) * 10, 3))</f>
        <v/>
      </c>
      <c r="T10" s="334" t="str">
        <f>IF(Horendonk!U11="", "", ROUND(Horendonk!U11 / IF(AND(COUNT(Horendonk!$D11:$J11,Horendonk!$P11:U11) &lt;= 3, ISNUMBER($C10)), $C10, $E10) * 10, 3))</f>
        <v/>
      </c>
      <c r="U10" s="334" t="str">
        <f>IF(Horendonk!V11="", "", ROUND(Horendonk!V11 / IF(AND(COUNT(Horendonk!$D11:$J11,Horendonk!$P11:V11) &lt;= 3, ISNUMBER($C10)), $C10, $E10) * 10, 3))</f>
        <v/>
      </c>
    </row>
    <row r="11" spans="1:21" ht="16.95" customHeight="1">
      <c r="A11" s="206">
        <f>IF(Horendonk!AB12=0, "", Horendonk!AB12)</f>
        <v>3</v>
      </c>
      <c r="B11" s="332" t="str">
        <f>Horendonk!$B12</f>
        <v>Siemons Jos</v>
      </c>
      <c r="C11" s="328" t="str">
        <f t="shared" si="0"/>
        <v/>
      </c>
      <c r="D11" s="328">
        <f>Horendonk!C12</f>
        <v>23</v>
      </c>
      <c r="E11" s="328">
        <f>Horendonk!O12</f>
        <v>23</v>
      </c>
      <c r="F11" s="333">
        <f>IF(Horendonk!$AA12=0," ",SUM(H11:U11))</f>
        <v>34.347999999999999</v>
      </c>
      <c r="H11" s="334">
        <f>IF(Horendonk!D12="", "", ROUND(Horendonk!D12 / IF(AND(COUNT(Horendonk!$D12:D12) &lt;= 3, ISNUMBER($C11)), $C11, $D11) * 10, 3))</f>
        <v>13.913</v>
      </c>
      <c r="I11" s="334">
        <f>IF(Horendonk!E12="", "", ROUND(Horendonk!E12 / IF(AND(COUNT(Horendonk!$D12:E12) &lt;= 3, ISNUMBER($C11)), $C11, $D11) * 10, 3))</f>
        <v>11.739000000000001</v>
      </c>
      <c r="J11" s="334">
        <f>IF(Horendonk!F12="", "", ROUND(Horendonk!F12 / IF(AND(COUNT(Horendonk!$D12:F12) &lt;= 3, ISNUMBER($C11)), $C11, $D11) * 10, 3))</f>
        <v>8.6959999999999997</v>
      </c>
      <c r="K11" s="334" t="str">
        <f>IF(Horendonk!G12="", "", ROUND(Horendonk!G12 / IF(AND(COUNT(Horendonk!$D12:G12) &lt;= 3, ISNUMBER($C11)), $C11, $D11) * 10, 3))</f>
        <v/>
      </c>
      <c r="L11" s="334" t="str">
        <f>IF(Horendonk!H12="", "", ROUND(Horendonk!H12 / IF(AND(COUNT(Horendonk!$D12:H12) &lt;= 3, ISNUMBER($C11)), $C11, $D11) * 10, 3))</f>
        <v/>
      </c>
      <c r="M11" s="334" t="str">
        <f>IF(Horendonk!I12="", "", ROUND(Horendonk!I12 / IF(AND(COUNT(Horendonk!$D12:I12) &lt;= 3, ISNUMBER($C11)), $C11, $D11) * 10, 3))</f>
        <v/>
      </c>
      <c r="N11" s="334" t="str">
        <f>IF(Horendonk!J12="", "", ROUND(Horendonk!J12 / IF(AND(COUNT(Horendonk!$D12:J12) &lt;= 3, ISNUMBER($C11)), $C11, $D11) * 10, 3))</f>
        <v/>
      </c>
      <c r="O11" s="334" t="str">
        <f>IF(Horendonk!P12="", "", ROUND(Horendonk!P12 / IF(AND(COUNT(Horendonk!$D12:$J12,Horendonk!$P12:P12) &lt;= 3, ISNUMBER($C11)), $C11, $E11) * 10, 3))</f>
        <v/>
      </c>
      <c r="P11" s="334" t="str">
        <f>IF(Horendonk!Q12="", "", ROUND(Horendonk!Q12 / IF(AND(COUNT(Horendonk!$D12:$J12,Horendonk!$P12:Q12) &lt;= 3, ISNUMBER($C11)), $C11, $E11) * 10, 3))</f>
        <v/>
      </c>
      <c r="Q11" s="334" t="str">
        <f>IF(Horendonk!R12="", "", ROUND(Horendonk!R12 / IF(AND(COUNT(Horendonk!$D12:$J12,Horendonk!$P12:R12) &lt;= 3, ISNUMBER($C11)), $C11, $E11) * 10, 3))</f>
        <v/>
      </c>
      <c r="R11" s="334" t="str">
        <f>IF(Horendonk!S12="", "", ROUND(Horendonk!S12 / IF(AND(COUNT(Horendonk!$D12:$J12,Horendonk!$P12:S12) &lt;= 3, ISNUMBER($C11)), $C11, $E11) * 10, 3))</f>
        <v/>
      </c>
      <c r="S11" s="334" t="str">
        <f>IF(Horendonk!T12="", "", ROUND(Horendonk!T12 / IF(AND(COUNT(Horendonk!$D12:$J12,Horendonk!$P12:T12) &lt;= 3, ISNUMBER($C11)), $C11, $E11) * 10, 3))</f>
        <v/>
      </c>
      <c r="T11" s="334" t="str">
        <f>IF(Horendonk!U12="", "", ROUND(Horendonk!U12 / IF(AND(COUNT(Horendonk!$D12:$J12,Horendonk!$P12:U12) &lt;= 3, ISNUMBER($C11)), $C11, $E11) * 10, 3))</f>
        <v/>
      </c>
      <c r="U11" s="334" t="str">
        <f>IF(Horendonk!V12="", "", ROUND(Horendonk!V12 / IF(AND(COUNT(Horendonk!$D12:$J12,Horendonk!$P12:V12) &lt;= 3, ISNUMBER($C11)), $C11, $E11) * 10, 3))</f>
        <v/>
      </c>
    </row>
    <row r="12" spans="1:21" ht="16.95" customHeight="1">
      <c r="A12" s="206">
        <f>IF(Horendonk!AB13=0, "", Horendonk!AB13)</f>
        <v>1</v>
      </c>
      <c r="B12" s="332" t="str">
        <f>Horendonk!$B13</f>
        <v>Van Aert André</v>
      </c>
      <c r="C12" s="328" t="str">
        <f t="shared" si="0"/>
        <v/>
      </c>
      <c r="D12" s="328">
        <f>Horendonk!C13</f>
        <v>31</v>
      </c>
      <c r="E12" s="328">
        <f>Horendonk!O13</f>
        <v>31</v>
      </c>
      <c r="F12" s="333">
        <f>IF(Horendonk!$AA13=0," ",SUM(H12:U12))</f>
        <v>6.774</v>
      </c>
      <c r="H12" s="334" t="str">
        <f>IF(Horendonk!D13="", "", ROUND(Horendonk!D13 / IF(AND(COUNT(Horendonk!$D13:D13) &lt;= 3, ISNUMBER($C12)), $C12, $D12) * 10, 3))</f>
        <v/>
      </c>
      <c r="I12" s="334" t="str">
        <f>IF(Horendonk!E13="", "", ROUND(Horendonk!E13 / IF(AND(COUNT(Horendonk!$D13:E13) &lt;= 3, ISNUMBER($C12)), $C12, $D12) * 10, 3))</f>
        <v/>
      </c>
      <c r="J12" s="334">
        <f>IF(Horendonk!F13="", "", ROUND(Horendonk!F13 / IF(AND(COUNT(Horendonk!$D13:F13) &lt;= 3, ISNUMBER($C12)), $C12, $D12) * 10, 3))</f>
        <v>6.774</v>
      </c>
      <c r="K12" s="334" t="str">
        <f>IF(Horendonk!G13="", "", ROUND(Horendonk!G13 / IF(AND(COUNT(Horendonk!$D13:G13) &lt;= 3, ISNUMBER($C12)), $C12, $D12) * 10, 3))</f>
        <v/>
      </c>
      <c r="L12" s="334" t="str">
        <f>IF(Horendonk!H13="", "", ROUND(Horendonk!H13 / IF(AND(COUNT(Horendonk!$D13:H13) &lt;= 3, ISNUMBER($C12)), $C12, $D12) * 10, 3))</f>
        <v/>
      </c>
      <c r="M12" s="334" t="str">
        <f>IF(Horendonk!I13="", "", ROUND(Horendonk!I13 / IF(AND(COUNT(Horendonk!$D13:I13) &lt;= 3, ISNUMBER($C12)), $C12, $D12) * 10, 3))</f>
        <v/>
      </c>
      <c r="N12" s="334" t="str">
        <f>IF(Horendonk!J13="", "", ROUND(Horendonk!J13 / IF(AND(COUNT(Horendonk!$D13:J13) &lt;= 3, ISNUMBER($C12)), $C12, $D12) * 10, 3))</f>
        <v/>
      </c>
      <c r="O12" s="334" t="str">
        <f>IF(Horendonk!P13="", "", ROUND(Horendonk!P13 / IF(AND(COUNT(Horendonk!$D13:$J13,Horendonk!$P13:P13) &lt;= 3, ISNUMBER($C12)), $C12, $E12) * 10, 3))</f>
        <v/>
      </c>
      <c r="P12" s="334" t="str">
        <f>IF(Horendonk!Q13="", "", ROUND(Horendonk!Q13 / IF(AND(COUNT(Horendonk!$D13:$J13,Horendonk!$P13:Q13) &lt;= 3, ISNUMBER($C12)), $C12, $E12) * 10, 3))</f>
        <v/>
      </c>
      <c r="Q12" s="334" t="str">
        <f>IF(Horendonk!R13="", "", ROUND(Horendonk!R13 / IF(AND(COUNT(Horendonk!$D13:$J13,Horendonk!$P13:R13) &lt;= 3, ISNUMBER($C12)), $C12, $E12) * 10, 3))</f>
        <v/>
      </c>
      <c r="R12" s="334" t="str">
        <f>IF(Horendonk!S13="", "", ROUND(Horendonk!S13 / IF(AND(COUNT(Horendonk!$D13:$J13,Horendonk!$P13:S13) &lt;= 3, ISNUMBER($C12)), $C12, $E12) * 10, 3))</f>
        <v/>
      </c>
      <c r="S12" s="334" t="str">
        <f>IF(Horendonk!T13="", "", ROUND(Horendonk!T13 / IF(AND(COUNT(Horendonk!$D13:$J13,Horendonk!$P13:T13) &lt;= 3, ISNUMBER($C12)), $C12, $E12) * 10, 3))</f>
        <v/>
      </c>
      <c r="T12" s="334" t="str">
        <f>IF(Horendonk!U13="", "", ROUND(Horendonk!U13 / IF(AND(COUNT(Horendonk!$D13:$J13,Horendonk!$P13:U13) &lt;= 3, ISNUMBER($C12)), $C12, $E12) * 10, 3))</f>
        <v/>
      </c>
      <c r="U12" s="334" t="str">
        <f>IF(Horendonk!V13="", "", ROUND(Horendonk!V13 / IF(AND(COUNT(Horendonk!$D13:$J13,Horendonk!$P13:V13) &lt;= 3, ISNUMBER($C12)), $C12, $E12) * 10, 3))</f>
        <v/>
      </c>
    </row>
    <row r="13" spans="1:21" ht="16.95" customHeight="1">
      <c r="A13" s="206">
        <f>IF(Horendonk!AB14=0, "", Horendonk!AB14)</f>
        <v>1</v>
      </c>
      <c r="B13" s="368" t="str">
        <f>Horendonk!$B14</f>
        <v>Van De Pas Erik [NS 20]</v>
      </c>
      <c r="C13" s="328">
        <f t="shared" si="0"/>
        <v>20</v>
      </c>
      <c r="D13" s="328">
        <f>Horendonk!C14</f>
        <v>20</v>
      </c>
      <c r="E13" s="328">
        <f>Horendonk!O14</f>
        <v>20</v>
      </c>
      <c r="F13" s="333">
        <f>IF(Horendonk!$AA14=0," ",SUM(H13:U13))</f>
        <v>6</v>
      </c>
      <c r="H13" s="334" t="str">
        <f>IF(Horendonk!D14="", "", ROUND(Horendonk!D14 / IF(AND(COUNT(Horendonk!$D14:D14) &lt;= 3, ISNUMBER($C13)), $C13, $D13) * 10, 3))</f>
        <v/>
      </c>
      <c r="I13" s="334" t="str">
        <f>IF(Horendonk!E14="", "", ROUND(Horendonk!E14 / IF(AND(COUNT(Horendonk!$D14:E14) &lt;= 3, ISNUMBER($C13)), $C13, $D13) * 10, 3))</f>
        <v/>
      </c>
      <c r="J13" s="334" t="str">
        <f>IF(Horendonk!F14="", "", ROUND(Horendonk!F14 / IF(AND(COUNT(Horendonk!$D14:F14) &lt;= 3, ISNUMBER($C13)), $C13, $D13) * 10, 3))</f>
        <v/>
      </c>
      <c r="K13" s="334">
        <f>IF(Horendonk!G14="", "", ROUND(Horendonk!G14 / IF(AND(COUNT(Horendonk!$D14:G14) &lt;= 3, ISNUMBER($C13)), $C13, $D13) * 10, 3))</f>
        <v>6</v>
      </c>
      <c r="L13" s="334" t="str">
        <f>IF(Horendonk!H14="", "", ROUND(Horendonk!H14 / IF(AND(COUNT(Horendonk!$D14:H14) &lt;= 3, ISNUMBER($C13)), $C13, $D13) * 10, 3))</f>
        <v/>
      </c>
      <c r="M13" s="334" t="str">
        <f>IF(Horendonk!I14="", "", ROUND(Horendonk!I14 / IF(AND(COUNT(Horendonk!$D14:I14) &lt;= 3, ISNUMBER($C13)), $C13, $D13) * 10, 3))</f>
        <v/>
      </c>
      <c r="N13" s="334" t="str">
        <f>IF(Horendonk!J14="", "", ROUND(Horendonk!J14 / IF(AND(COUNT(Horendonk!$D14:J14) &lt;= 3, ISNUMBER($C13)), $C13, $D13) * 10, 3))</f>
        <v/>
      </c>
      <c r="O13" s="334" t="str">
        <f>IF(Horendonk!P14="", "", ROUND(Horendonk!P14 / IF(AND(COUNT(Horendonk!$D14:$J14,Horendonk!$P14:P14) &lt;= 3, ISNUMBER($C13)), $C13, $E13) * 10, 3))</f>
        <v/>
      </c>
      <c r="P13" s="334" t="str">
        <f>IF(Horendonk!Q14="", "", ROUND(Horendonk!Q14 / IF(AND(COUNT(Horendonk!$D14:$J14,Horendonk!$P14:Q14) &lt;= 3, ISNUMBER($C13)), $C13, $E13) * 10, 3))</f>
        <v/>
      </c>
      <c r="Q13" s="334" t="str">
        <f>IF(Horendonk!R14="", "", ROUND(Horendonk!R14 / IF(AND(COUNT(Horendonk!$D14:$J14,Horendonk!$P14:R14) &lt;= 3, ISNUMBER($C13)), $C13, $E13) * 10, 3))</f>
        <v/>
      </c>
      <c r="R13" s="334" t="str">
        <f>IF(Horendonk!S14="", "", ROUND(Horendonk!S14 / IF(AND(COUNT(Horendonk!$D14:$J14,Horendonk!$P14:S14) &lt;= 3, ISNUMBER($C13)), $C13, $E13) * 10, 3))</f>
        <v/>
      </c>
      <c r="S13" s="334" t="str">
        <f>IF(Horendonk!T14="", "", ROUND(Horendonk!T14 / IF(AND(COUNT(Horendonk!$D14:$J14,Horendonk!$P14:T14) &lt;= 3, ISNUMBER($C13)), $C13, $E13) * 10, 3))</f>
        <v/>
      </c>
      <c r="T13" s="334" t="str">
        <f>IF(Horendonk!U14="", "", ROUND(Horendonk!U14 / IF(AND(COUNT(Horendonk!$D14:$J14,Horendonk!$P14:U14) &lt;= 3, ISNUMBER($C13)), $C13, $E13) * 10, 3))</f>
        <v/>
      </c>
      <c r="U13" s="334" t="str">
        <f>IF(Horendonk!V14="", "", ROUND(Horendonk!V14 / IF(AND(COUNT(Horendonk!$D14:$J14,Horendonk!$P14:V14) &lt;= 3, ISNUMBER($C13)), $C13, $E13) * 10, 3))</f>
        <v/>
      </c>
    </row>
    <row r="14" spans="1:21" ht="16.95" customHeight="1">
      <c r="A14" s="206">
        <f>IF(Horendonk!AB15=0, "", Horendonk!AB15)</f>
        <v>3</v>
      </c>
      <c r="B14" s="332" t="str">
        <f>Horendonk!$B15</f>
        <v>Vergouwen René</v>
      </c>
      <c r="C14" s="328" t="str">
        <f t="shared" si="0"/>
        <v/>
      </c>
      <c r="D14" s="328">
        <f>Horendonk!C15</f>
        <v>30</v>
      </c>
      <c r="E14" s="328">
        <f>Horendonk!O15</f>
        <v>30</v>
      </c>
      <c r="F14" s="333">
        <f>IF(Horendonk!$AA15=0," ",SUM(H14:U14))</f>
        <v>34.667000000000002</v>
      </c>
      <c r="H14" s="334" t="str">
        <f>IF(Horendonk!D15="", "", ROUND(Horendonk!D15 / IF(AND(COUNT(Horendonk!$D15:D15) &lt;= 3, ISNUMBER($C14)), $C14, $D14) * 10, 3))</f>
        <v/>
      </c>
      <c r="I14" s="334">
        <f>IF(Horendonk!E15="", "", ROUND(Horendonk!E15 / IF(AND(COUNT(Horendonk!$D15:E15) &lt;= 3, ISNUMBER($C14)), $C14, $D14) * 10, 3))</f>
        <v>9</v>
      </c>
      <c r="J14" s="334">
        <f>IF(Horendonk!F15="", "", ROUND(Horendonk!F15 / IF(AND(COUNT(Horendonk!$D15:F15) &lt;= 3, ISNUMBER($C14)), $C14, $D14) * 10, 3))</f>
        <v>10.667</v>
      </c>
      <c r="K14" s="334">
        <f>IF(Horendonk!G15="", "", ROUND(Horendonk!G15 / IF(AND(COUNT(Horendonk!$D15:G15) &lt;= 3, ISNUMBER($C14)), $C14, $D14) * 10, 3))</f>
        <v>15</v>
      </c>
      <c r="L14" s="334" t="str">
        <f>IF(Horendonk!H15="", "", ROUND(Horendonk!H15 / IF(AND(COUNT(Horendonk!$D15:H15) &lt;= 3, ISNUMBER($C14)), $C14, $D14) * 10, 3))</f>
        <v/>
      </c>
      <c r="M14" s="334" t="str">
        <f>IF(Horendonk!I15="", "", ROUND(Horendonk!I15 / IF(AND(COUNT(Horendonk!$D15:I15) &lt;= 3, ISNUMBER($C14)), $C14, $D14) * 10, 3))</f>
        <v/>
      </c>
      <c r="N14" s="334" t="str">
        <f>IF(Horendonk!J15="", "", ROUND(Horendonk!J15 / IF(AND(COUNT(Horendonk!$D15:J15) &lt;= 3, ISNUMBER($C14)), $C14, $D14) * 10, 3))</f>
        <v/>
      </c>
      <c r="O14" s="334" t="str">
        <f>IF(Horendonk!P15="", "", ROUND(Horendonk!P15 / IF(AND(COUNT(Horendonk!$D15:$J15,Horendonk!$P15:P15) &lt;= 3, ISNUMBER($C14)), $C14, $E14) * 10, 3))</f>
        <v/>
      </c>
      <c r="P14" s="334" t="str">
        <f>IF(Horendonk!Q15="", "", ROUND(Horendonk!Q15 / IF(AND(COUNT(Horendonk!$D15:$J15,Horendonk!$P15:Q15) &lt;= 3, ISNUMBER($C14)), $C14, $E14) * 10, 3))</f>
        <v/>
      </c>
      <c r="Q14" s="334" t="str">
        <f>IF(Horendonk!R15="", "", ROUND(Horendonk!R15 / IF(AND(COUNT(Horendonk!$D15:$J15,Horendonk!$P15:R15) &lt;= 3, ISNUMBER($C14)), $C14, $E14) * 10, 3))</f>
        <v/>
      </c>
      <c r="R14" s="334" t="str">
        <f>IF(Horendonk!S15="", "", ROUND(Horendonk!S15 / IF(AND(COUNT(Horendonk!$D15:$J15,Horendonk!$P15:S15) &lt;= 3, ISNUMBER($C14)), $C14, $E14) * 10, 3))</f>
        <v/>
      </c>
      <c r="S14" s="334" t="str">
        <f>IF(Horendonk!T15="", "", ROUND(Horendonk!T15 / IF(AND(COUNT(Horendonk!$D15:$J15,Horendonk!$P15:T15) &lt;= 3, ISNUMBER($C14)), $C14, $E14) * 10, 3))</f>
        <v/>
      </c>
      <c r="T14" s="334" t="str">
        <f>IF(Horendonk!U15="", "", ROUND(Horendonk!U15 / IF(AND(COUNT(Horendonk!$D15:$J15,Horendonk!$P15:U15) &lt;= 3, ISNUMBER($C14)), $C14, $E14) * 10, 3))</f>
        <v/>
      </c>
      <c r="U14" s="334" t="str">
        <f>IF(Horendonk!V15="", "", ROUND(Horendonk!V15 / IF(AND(COUNT(Horendonk!$D15:$J15,Horendonk!$P15:V15) &lt;= 3, ISNUMBER($C14)), $C14, $E14) * 10, 3))</f>
        <v/>
      </c>
    </row>
    <row r="15" spans="1:21" ht="16.95" customHeight="1">
      <c r="A15" s="206" t="str">
        <f>IF(Horendonk!AB16=0, "", Horendonk!AB16)</f>
        <v/>
      </c>
      <c r="B15" s="332">
        <f>Horendonk!$B16</f>
        <v>0</v>
      </c>
      <c r="C15" s="328" t="str">
        <f t="shared" si="0"/>
        <v/>
      </c>
      <c r="D15" s="328">
        <f>Horendonk!C16</f>
        <v>0</v>
      </c>
      <c r="E15" s="328">
        <f>Horendonk!O16</f>
        <v>0</v>
      </c>
      <c r="F15" s="333" t="str">
        <f>IF(Horendonk!$AA16=0," ",SUM(H15:U15))</f>
        <v xml:space="preserve"> </v>
      </c>
      <c r="H15" s="334" t="str">
        <f>IF(Horendonk!D16="", "", ROUND(Horendonk!D16 / IF(AND(COUNT(Horendonk!$D16:D16) &lt;= 3, ISNUMBER($C15)), $C15, $D15) * 10, 3))</f>
        <v/>
      </c>
      <c r="I15" s="334" t="str">
        <f>IF(Horendonk!E16="", "", ROUND(Horendonk!E16 / IF(AND(COUNT(Horendonk!$D16:E16) &lt;= 3, ISNUMBER($C15)), $C15, $D15) * 10, 3))</f>
        <v/>
      </c>
      <c r="J15" s="334" t="str">
        <f>IF(Horendonk!F16="", "", ROUND(Horendonk!F16 / IF(AND(COUNT(Horendonk!$D16:F16) &lt;= 3, ISNUMBER($C15)), $C15, $D15) * 10, 3))</f>
        <v/>
      </c>
      <c r="K15" s="334" t="str">
        <f>IF(Horendonk!G16="", "", ROUND(Horendonk!G16 / IF(AND(COUNT(Horendonk!$D16:G16) &lt;= 3, ISNUMBER($C15)), $C15, $D15) * 10, 3))</f>
        <v/>
      </c>
      <c r="L15" s="334" t="str">
        <f>IF(Horendonk!H16="", "", ROUND(Horendonk!H16 / IF(AND(COUNT(Horendonk!$D16:H16) &lt;= 3, ISNUMBER($C15)), $C15, $D15) * 10, 3))</f>
        <v/>
      </c>
      <c r="M15" s="334" t="str">
        <f>IF(Horendonk!I16="", "", ROUND(Horendonk!I16 / IF(AND(COUNT(Horendonk!$D16:I16) &lt;= 3, ISNUMBER($C15)), $C15, $D15) * 10, 3))</f>
        <v/>
      </c>
      <c r="N15" s="334" t="str">
        <f>IF(Horendonk!J16="", "", ROUND(Horendonk!J16 / IF(AND(COUNT(Horendonk!$D16:J16) &lt;= 3, ISNUMBER($C15)), $C15, $D15) * 10, 3))</f>
        <v/>
      </c>
      <c r="O15" s="334" t="str">
        <f>IF(Horendonk!P16="", "", ROUND(Horendonk!P16 / IF(AND(COUNT(Horendonk!$D16:$J16,Horendonk!$P16:P16) &lt;= 3, ISNUMBER($C15)), $C15, $E15) * 10, 3))</f>
        <v/>
      </c>
      <c r="P15" s="334" t="str">
        <f>IF(Horendonk!Q16="", "", ROUND(Horendonk!Q16 / IF(AND(COUNT(Horendonk!$D16:$J16,Horendonk!$P16:Q16) &lt;= 3, ISNUMBER($C15)), $C15, $E15) * 10, 3))</f>
        <v/>
      </c>
      <c r="Q15" s="334" t="str">
        <f>IF(Horendonk!R16="", "", ROUND(Horendonk!R16 / IF(AND(COUNT(Horendonk!$D16:$J16,Horendonk!$P16:R16) &lt;= 3, ISNUMBER($C15)), $C15, $E15) * 10, 3))</f>
        <v/>
      </c>
      <c r="R15" s="334" t="str">
        <f>IF(Horendonk!S16="", "", ROUND(Horendonk!S16 / IF(AND(COUNT(Horendonk!$D16:$J16,Horendonk!$P16:S16) &lt;= 3, ISNUMBER($C15)), $C15, $E15) * 10, 3))</f>
        <v/>
      </c>
      <c r="S15" s="334" t="str">
        <f>IF(Horendonk!T16="", "", ROUND(Horendonk!T16 / IF(AND(COUNT(Horendonk!$D16:$J16,Horendonk!$P16:T16) &lt;= 3, ISNUMBER($C15)), $C15, $E15) * 10, 3))</f>
        <v/>
      </c>
      <c r="T15" s="334" t="str">
        <f>IF(Horendonk!U16="", "", ROUND(Horendonk!U16 / IF(AND(COUNT(Horendonk!$D16:$J16,Horendonk!$P16:U16) &lt;= 3, ISNUMBER($C15)), $C15, $E15) * 10, 3))</f>
        <v/>
      </c>
      <c r="U15" s="334" t="str">
        <f>IF(Horendonk!V16="", "", ROUND(Horendonk!V16 / IF(AND(COUNT(Horendonk!$D16:$J16,Horendonk!$P16:V16) &lt;= 3, ISNUMBER($C15)), $C15, $E15) * 10, 3))</f>
        <v/>
      </c>
    </row>
    <row r="16" spans="1:21" ht="16.95" customHeight="1">
      <c r="A16" s="206" t="str">
        <f>IF(Horendonk!AB17=0, "", Horendonk!AB17)</f>
        <v/>
      </c>
      <c r="B16" s="333">
        <f>Horendonk!$B17</f>
        <v>0</v>
      </c>
      <c r="C16" s="328" t="str">
        <f t="shared" si="0"/>
        <v/>
      </c>
      <c r="D16" s="328">
        <f>Horendonk!C17</f>
        <v>0</v>
      </c>
      <c r="E16" s="328">
        <f>Horendonk!O17</f>
        <v>0</v>
      </c>
      <c r="F16" s="333" t="str">
        <f>IF(Horendonk!$AA17=0," ",SUM(H16:U16))</f>
        <v xml:space="preserve"> </v>
      </c>
      <c r="H16" s="334" t="str">
        <f>IF(Horendonk!D17="", "", ROUND(Horendonk!D17 / IF(AND(COUNT(Horendonk!$D17:D17) &lt;= 3, ISNUMBER($C16)), $C16, $D16) * 10, 3))</f>
        <v/>
      </c>
      <c r="I16" s="334" t="str">
        <f>IF(Horendonk!E17="", "", ROUND(Horendonk!E17 / IF(AND(COUNT(Horendonk!$D17:E17) &lt;= 3, ISNUMBER($C16)), $C16, $D16) * 10, 3))</f>
        <v/>
      </c>
      <c r="J16" s="334" t="str">
        <f>IF(Horendonk!F17="", "", ROUND(Horendonk!F17 / IF(AND(COUNT(Horendonk!$D17:F17) &lt;= 3, ISNUMBER($C16)), $C16, $D16) * 10, 3))</f>
        <v/>
      </c>
      <c r="K16" s="334" t="str">
        <f>IF(Horendonk!G17="", "", ROUND(Horendonk!G17 / IF(AND(COUNT(Horendonk!$D17:G17) &lt;= 3, ISNUMBER($C16)), $C16, $D16) * 10, 3))</f>
        <v/>
      </c>
      <c r="L16" s="334" t="str">
        <f>IF(Horendonk!H17="", "", ROUND(Horendonk!H17 / IF(AND(COUNT(Horendonk!$D17:H17) &lt;= 3, ISNUMBER($C16)), $C16, $D16) * 10, 3))</f>
        <v/>
      </c>
      <c r="M16" s="334" t="str">
        <f>IF(Horendonk!I17="", "", ROUND(Horendonk!I17 / IF(AND(COUNT(Horendonk!$D17:I17) &lt;= 3, ISNUMBER($C16)), $C16, $D16) * 10, 3))</f>
        <v/>
      </c>
      <c r="N16" s="334" t="str">
        <f>IF(Horendonk!J17="", "", ROUND(Horendonk!J17 / IF(AND(COUNT(Horendonk!$D17:J17) &lt;= 3, ISNUMBER($C16)), $C16, $D16) * 10, 3))</f>
        <v/>
      </c>
      <c r="O16" s="334" t="str">
        <f>IF(Horendonk!P17="", "", ROUND(Horendonk!P17 / IF(AND(COUNT(Horendonk!$D17:$J17,Horendonk!$P17:P17) &lt;= 3, ISNUMBER($C16)), $C16, $E16) * 10, 3))</f>
        <v/>
      </c>
      <c r="P16" s="334" t="str">
        <f>IF(Horendonk!Q17="", "", ROUND(Horendonk!Q17 / IF(AND(COUNT(Horendonk!$D17:$J17,Horendonk!$P17:Q17) &lt;= 3, ISNUMBER($C16)), $C16, $E16) * 10, 3))</f>
        <v/>
      </c>
      <c r="Q16" s="334" t="str">
        <f>IF(Horendonk!R17="", "", ROUND(Horendonk!R17 / IF(AND(COUNT(Horendonk!$D17:$J17,Horendonk!$P17:R17) &lt;= 3, ISNUMBER($C16)), $C16, $E16) * 10, 3))</f>
        <v/>
      </c>
      <c r="R16" s="334" t="str">
        <f>IF(Horendonk!S17="", "", ROUND(Horendonk!S17 / IF(AND(COUNT(Horendonk!$D17:$J17,Horendonk!$P17:S17) &lt;= 3, ISNUMBER($C16)), $C16, $E16) * 10, 3))</f>
        <v/>
      </c>
      <c r="S16" s="334" t="str">
        <f>IF(Horendonk!T17="", "", ROUND(Horendonk!T17 / IF(AND(COUNT(Horendonk!$D17:$J17,Horendonk!$P17:T17) &lt;= 3, ISNUMBER($C16)), $C16, $E16) * 10, 3))</f>
        <v/>
      </c>
      <c r="T16" s="334" t="str">
        <f>IF(Horendonk!U17="", "", ROUND(Horendonk!U17 / IF(AND(COUNT(Horendonk!$D17:$J17,Horendonk!$P17:U17) &lt;= 3, ISNUMBER($C16)), $C16, $E16) * 10, 3))</f>
        <v/>
      </c>
      <c r="U16" s="334" t="str">
        <f>IF(Horendonk!V17="", "", ROUND(Horendonk!V17 / IF(AND(COUNT(Horendonk!$D17:$J17,Horendonk!$P17:V17) &lt;= 3, ISNUMBER($C16)), $C16, $E16) * 10, 3))</f>
        <v/>
      </c>
    </row>
    <row r="17" spans="1:22" ht="16.95" customHeight="1">
      <c r="A17" s="206" t="str">
        <f>IF(Horendonk!AB18=0, "", Horendonk!AB18)</f>
        <v/>
      </c>
      <c r="B17" s="333">
        <f>Horendonk!$B18</f>
        <v>0</v>
      </c>
      <c r="C17" s="328" t="str">
        <f t="shared" si="0"/>
        <v/>
      </c>
      <c r="D17" s="328">
        <f>Horendonk!C18</f>
        <v>0</v>
      </c>
      <c r="E17" s="328">
        <f>Horendonk!O18</f>
        <v>0</v>
      </c>
      <c r="F17" s="333" t="str">
        <f>IF(Horendonk!$AA18=0," ",SUM(H17:U17))</f>
        <v xml:space="preserve"> </v>
      </c>
      <c r="H17" s="334" t="str">
        <f>IF(Horendonk!D18="", "", ROUND(Horendonk!D18 / IF(AND(COUNT(Horendonk!$D18:D18) &lt;= 3, ISNUMBER($C17)), $C17, $D17) * 10, 3))</f>
        <v/>
      </c>
      <c r="I17" s="334" t="str">
        <f>IF(Horendonk!E18="", "", ROUND(Horendonk!E18 / IF(AND(COUNT(Horendonk!$D18:E18) &lt;= 3, ISNUMBER($C17)), $C17, $D17) * 10, 3))</f>
        <v/>
      </c>
      <c r="J17" s="334" t="str">
        <f>IF(Horendonk!F18="", "", ROUND(Horendonk!F18 / IF(AND(COUNT(Horendonk!$D18:F18) &lt;= 3, ISNUMBER($C17)), $C17, $D17) * 10, 3))</f>
        <v/>
      </c>
      <c r="K17" s="334" t="str">
        <f>IF(Horendonk!G18="", "", ROUND(Horendonk!G18 / IF(AND(COUNT(Horendonk!$D18:G18) &lt;= 3, ISNUMBER($C17)), $C17, $D17) * 10, 3))</f>
        <v/>
      </c>
      <c r="L17" s="334" t="str">
        <f>IF(Horendonk!H18="", "", ROUND(Horendonk!H18 / IF(AND(COUNT(Horendonk!$D18:H18) &lt;= 3, ISNUMBER($C17)), $C17, $D17) * 10, 3))</f>
        <v/>
      </c>
      <c r="M17" s="334" t="str">
        <f>IF(Horendonk!I18="", "", ROUND(Horendonk!I18 / IF(AND(COUNT(Horendonk!$D18:I18) &lt;= 3, ISNUMBER($C17)), $C17, $D17) * 10, 3))</f>
        <v/>
      </c>
      <c r="N17" s="334" t="str">
        <f>IF(Horendonk!J18="", "", ROUND(Horendonk!J18 / IF(AND(COUNT(Horendonk!$D18:J18) &lt;= 3, ISNUMBER($C17)), $C17, $D17) * 10, 3))</f>
        <v/>
      </c>
      <c r="O17" s="334" t="str">
        <f>IF(Horendonk!P18="", "", ROUND(Horendonk!P18 / IF(AND(COUNT(Horendonk!$D18:$J18,Horendonk!$P18:P18) &lt;= 3, ISNUMBER($C17)), $C17, $E17) * 10, 3))</f>
        <v/>
      </c>
      <c r="P17" s="334" t="str">
        <f>IF(Horendonk!Q18="", "", ROUND(Horendonk!Q18 / IF(AND(COUNT(Horendonk!$D18:$J18,Horendonk!$P18:Q18) &lt;= 3, ISNUMBER($C17)), $C17, $E17) * 10, 3))</f>
        <v/>
      </c>
      <c r="Q17" s="334" t="str">
        <f>IF(Horendonk!R18="", "", ROUND(Horendonk!R18 / IF(AND(COUNT(Horendonk!$D18:$J18,Horendonk!$P18:R18) &lt;= 3, ISNUMBER($C17)), $C17, $E17) * 10, 3))</f>
        <v/>
      </c>
      <c r="R17" s="334" t="str">
        <f>IF(Horendonk!S18="", "", ROUND(Horendonk!S18 / IF(AND(COUNT(Horendonk!$D18:$J18,Horendonk!$P18:S18) &lt;= 3, ISNUMBER($C17)), $C17, $E17) * 10, 3))</f>
        <v/>
      </c>
      <c r="S17" s="334" t="str">
        <f>IF(Horendonk!T18="", "", ROUND(Horendonk!T18 / IF(AND(COUNT(Horendonk!$D18:$J18,Horendonk!$P18:T18) &lt;= 3, ISNUMBER($C17)), $C17, $E17) * 10, 3))</f>
        <v/>
      </c>
      <c r="T17" s="334" t="str">
        <f>IF(Horendonk!U18="", "", ROUND(Horendonk!U18 / IF(AND(COUNT(Horendonk!$D18:$J18,Horendonk!$P18:U18) &lt;= 3, ISNUMBER($C17)), $C17, $E17) * 10, 3))</f>
        <v/>
      </c>
      <c r="U17" s="334" t="str">
        <f>IF(Horendonk!V18="", "", ROUND(Horendonk!V18 / IF(AND(COUNT(Horendonk!$D18:$J18,Horendonk!$P18:V18) &lt;= 3, ISNUMBER($C17)), $C17, $E17) * 10, 3))</f>
        <v/>
      </c>
    </row>
    <row r="18" spans="1:22" ht="16.95" customHeight="1">
      <c r="A18" s="206" t="str">
        <f>IF(Horendonk!AB19=0, "", Horendonk!AB19)</f>
        <v/>
      </c>
      <c r="B18" s="333">
        <f>Horendonk!$B19</f>
        <v>0</v>
      </c>
      <c r="C18" s="328" t="str">
        <f t="shared" si="0"/>
        <v/>
      </c>
      <c r="D18" s="328">
        <f>Horendonk!C19</f>
        <v>0</v>
      </c>
      <c r="E18" s="328">
        <f>Horendonk!O19</f>
        <v>0</v>
      </c>
      <c r="F18" s="333" t="str">
        <f>IF(Horendonk!$AA19=0," ",SUM(H18:U18))</f>
        <v xml:space="preserve"> </v>
      </c>
      <c r="H18" s="334" t="str">
        <f>IF(Horendonk!D19="", "", ROUND(Horendonk!D19 / IF(AND(COUNT(Horendonk!$D19:D19) &lt;= 3, ISNUMBER($C18)), $C18, $D18) * 10, 3))</f>
        <v/>
      </c>
      <c r="I18" s="334" t="str">
        <f>IF(Horendonk!E19="", "", ROUND(Horendonk!E19 / IF(AND(COUNT(Horendonk!$D19:E19) &lt;= 3, ISNUMBER($C18)), $C18, $D18) * 10, 3))</f>
        <v/>
      </c>
      <c r="J18" s="334" t="str">
        <f>IF(Horendonk!F19="", "", ROUND(Horendonk!F19 / IF(AND(COUNT(Horendonk!$D19:F19) &lt;= 3, ISNUMBER($C18)), $C18, $D18) * 10, 3))</f>
        <v/>
      </c>
      <c r="K18" s="334" t="str">
        <f>IF(Horendonk!G19="", "", ROUND(Horendonk!G19 / IF(AND(COUNT(Horendonk!$D19:G19) &lt;= 3, ISNUMBER($C18)), $C18, $D18) * 10, 3))</f>
        <v/>
      </c>
      <c r="L18" s="334" t="str">
        <f>IF(Horendonk!H19="", "", ROUND(Horendonk!H19 / IF(AND(COUNT(Horendonk!$D19:H19) &lt;= 3, ISNUMBER($C18)), $C18, $D18) * 10, 3))</f>
        <v/>
      </c>
      <c r="M18" s="334" t="str">
        <f>IF(Horendonk!I19="", "", ROUND(Horendonk!I19 / IF(AND(COUNT(Horendonk!$D19:I19) &lt;= 3, ISNUMBER($C18)), $C18, $D18) * 10, 3))</f>
        <v/>
      </c>
      <c r="N18" s="334" t="str">
        <f>IF(Horendonk!J19="", "", ROUND(Horendonk!J19 / IF(AND(COUNT(Horendonk!$D19:J19) &lt;= 3, ISNUMBER($C18)), $C18, $D18) * 10, 3))</f>
        <v/>
      </c>
      <c r="O18" s="334" t="str">
        <f>IF(Horendonk!P19="", "", ROUND(Horendonk!P19 / IF(AND(COUNT(Horendonk!$D19:$J19,Horendonk!$P19:P19) &lt;= 3, ISNUMBER($C18)), $C18, $E18) * 10, 3))</f>
        <v/>
      </c>
      <c r="P18" s="334" t="str">
        <f>IF(Horendonk!Q19="", "", ROUND(Horendonk!Q19 / IF(AND(COUNT(Horendonk!$D19:$J19,Horendonk!$P19:Q19) &lt;= 3, ISNUMBER($C18)), $C18, $E18) * 10, 3))</f>
        <v/>
      </c>
      <c r="Q18" s="334" t="str">
        <f>IF(Horendonk!R19="", "", ROUND(Horendonk!R19 / IF(AND(COUNT(Horendonk!$D19:$J19,Horendonk!$P19:R19) &lt;= 3, ISNUMBER($C18)), $C18, $E18) * 10, 3))</f>
        <v/>
      </c>
      <c r="R18" s="334" t="str">
        <f>IF(Horendonk!S19="", "", ROUND(Horendonk!S19 / IF(AND(COUNT(Horendonk!$D19:$J19,Horendonk!$P19:S19) &lt;= 3, ISNUMBER($C18)), $C18, $E18) * 10, 3))</f>
        <v/>
      </c>
      <c r="S18" s="334" t="str">
        <f>IF(Horendonk!T19="", "", ROUND(Horendonk!T19 / IF(AND(COUNT(Horendonk!$D19:$J19,Horendonk!$P19:T19) &lt;= 3, ISNUMBER($C18)), $C18, $E18) * 10, 3))</f>
        <v/>
      </c>
      <c r="T18" s="334" t="str">
        <f>IF(Horendonk!U19="", "", ROUND(Horendonk!U19 / IF(AND(COUNT(Horendonk!$D19:$J19,Horendonk!$P19:U19) &lt;= 3, ISNUMBER($C18)), $C18, $E18) * 10, 3))</f>
        <v/>
      </c>
      <c r="U18" s="334" t="str">
        <f>IF(Horendonk!V19="", "", ROUND(Horendonk!V19 / IF(AND(COUNT(Horendonk!$D19:$J19,Horendonk!$P19:V19) &lt;= 3, ISNUMBER($C18)), $C18, $E18) * 10, 3))</f>
        <v/>
      </c>
    </row>
    <row r="19" spans="1:22" s="177" customFormat="1" ht="24" customHeight="1">
      <c r="A19" s="336"/>
      <c r="B19" s="337"/>
      <c r="C19" s="337"/>
      <c r="D19" s="337"/>
      <c r="E19" s="337"/>
      <c r="F19" s="338" t="s">
        <v>51</v>
      </c>
      <c r="G19" s="177">
        <v>5</v>
      </c>
      <c r="H19" s="339">
        <f>IF(SUM(H4:H18)=0, "", SUM(H4:H18))</f>
        <v>57.655000000000001</v>
      </c>
      <c r="I19" s="339">
        <f>IF(SUM(I4:I18)=0, "", SUM(I4:I18))</f>
        <v>69.5</v>
      </c>
      <c r="J19" s="339">
        <f t="shared" ref="J19:U19" si="1">IF(SUM(J4:J18)=0, "", SUM(J4:J18))</f>
        <v>52.227000000000004</v>
      </c>
      <c r="K19" s="339">
        <f t="shared" si="1"/>
        <v>59.817000000000007</v>
      </c>
      <c r="L19" s="339" t="str">
        <f t="shared" si="1"/>
        <v/>
      </c>
      <c r="M19" s="339" t="str">
        <f t="shared" si="1"/>
        <v/>
      </c>
      <c r="N19" s="339" t="str">
        <f t="shared" si="1"/>
        <v/>
      </c>
      <c r="O19" s="339" t="str">
        <f t="shared" si="1"/>
        <v/>
      </c>
      <c r="P19" s="339" t="str">
        <f t="shared" si="1"/>
        <v/>
      </c>
      <c r="Q19" s="339" t="str">
        <f t="shared" si="1"/>
        <v/>
      </c>
      <c r="R19" s="339" t="str">
        <f t="shared" si="1"/>
        <v/>
      </c>
      <c r="S19" s="339" t="str">
        <f t="shared" si="1"/>
        <v/>
      </c>
      <c r="T19" s="339" t="str">
        <f t="shared" si="1"/>
        <v/>
      </c>
      <c r="U19" s="339" t="str">
        <f t="shared" si="1"/>
        <v/>
      </c>
    </row>
    <row r="20" spans="1:22" s="190" customFormat="1" ht="16.95" customHeight="1">
      <c r="A20" s="165"/>
      <c r="B20" s="340">
        <f>ROWS(B4:B18)</f>
        <v>15</v>
      </c>
      <c r="C20" s="341"/>
      <c r="D20" s="341"/>
      <c r="E20" s="341"/>
      <c r="F20" s="342">
        <f>SUM(F4:F18)</f>
        <v>239.19899999999998</v>
      </c>
      <c r="G20" s="343" t="str">
        <f>B3</f>
        <v>HORENDONK</v>
      </c>
      <c r="H20" s="344">
        <f>IF(SUM(H4:H18)=0, "", SUM(H4:H18))</f>
        <v>57.655000000000001</v>
      </c>
      <c r="I20" s="344">
        <f>IF(I19="", "", ROUND(SUM($H19:I19), 3))</f>
        <v>127.155</v>
      </c>
      <c r="J20" s="344">
        <f>IF(J19="", "", ROUND(SUM($H19:J19), 3))</f>
        <v>179.38200000000001</v>
      </c>
      <c r="K20" s="344">
        <f>IF(K19="", "", ROUND(SUM($H19:K19), 3))</f>
        <v>239.19900000000001</v>
      </c>
      <c r="L20" s="344" t="str">
        <f>IF(L19="", "", ROUND(SUM($H19:L19), 3))</f>
        <v/>
      </c>
      <c r="M20" s="344" t="str">
        <f>IF(M19="", "", ROUND(SUM($H19:M19), 3))</f>
        <v/>
      </c>
      <c r="N20" s="344" t="str">
        <f>IF(N19="", "", ROUND(SUM($H19:N19), 3))</f>
        <v/>
      </c>
      <c r="O20" s="344" t="str">
        <f>IF(O19="", "", ROUND(SUM($H19:O19), 3))</f>
        <v/>
      </c>
      <c r="P20" s="344" t="str">
        <f>IF(P19="", "", ROUND(SUM($H19:P19), 3))</f>
        <v/>
      </c>
      <c r="Q20" s="344" t="str">
        <f>IF(Q19="", "", ROUND(SUM($H19:Q19), 3))</f>
        <v/>
      </c>
      <c r="R20" s="344" t="str">
        <f>IF(R19="", "", ROUND(SUM($H19:R19), 3))</f>
        <v/>
      </c>
      <c r="S20" s="344" t="str">
        <f>IF(S19="", "", ROUND(SUM($H19:S19), 3))</f>
        <v/>
      </c>
      <c r="T20" s="344" t="str">
        <f>IF(T19="", "", ROUND(SUM($H19:T19), 3))</f>
        <v/>
      </c>
      <c r="U20" s="344" t="str">
        <f>IF(U19="", "", ROUND(SUM($H19:U19), 3))</f>
        <v/>
      </c>
    </row>
    <row r="21" spans="1:22" ht="25.2" customHeight="1"/>
    <row r="22" spans="1:22" ht="15" customHeight="1">
      <c r="A22" s="246"/>
      <c r="B22" s="330" t="s">
        <v>206</v>
      </c>
      <c r="C22" s="229"/>
      <c r="D22" s="229"/>
      <c r="E22" s="229"/>
      <c r="F22" s="246"/>
      <c r="G22" s="328"/>
      <c r="H22" s="231">
        <v>1</v>
      </c>
      <c r="I22" s="231">
        <v>2</v>
      </c>
      <c r="J22" s="346">
        <v>3</v>
      </c>
      <c r="K22" s="231">
        <v>4</v>
      </c>
      <c r="L22" s="231">
        <v>5</v>
      </c>
      <c r="M22" s="231">
        <v>6</v>
      </c>
      <c r="N22" s="231">
        <v>7</v>
      </c>
      <c r="O22" s="231">
        <v>8</v>
      </c>
      <c r="P22" s="231">
        <v>9</v>
      </c>
      <c r="Q22" s="231">
        <v>10</v>
      </c>
      <c r="R22" s="231">
        <v>11</v>
      </c>
      <c r="S22" s="231">
        <v>12</v>
      </c>
      <c r="T22" s="231">
        <v>13</v>
      </c>
      <c r="U22" s="231">
        <v>14</v>
      </c>
      <c r="V22" s="328"/>
    </row>
    <row r="23" spans="1:22" ht="16.95" customHeight="1">
      <c r="A23" s="206">
        <f>IF(Nispen!AB5=0, "", Nispen!AB5)</f>
        <v>3</v>
      </c>
      <c r="B23" s="332" t="str">
        <f>Nispen!B5</f>
        <v>Kerstens Jac</v>
      </c>
      <c r="C23" s="332" t="str">
        <f>IFERROR(VALUE(MID($B23, SEARCH("[NS ", $B23)+4, 2)), "")</f>
        <v/>
      </c>
      <c r="D23" s="332">
        <f>Nispen!C5</f>
        <v>36</v>
      </c>
      <c r="E23" s="332">
        <f>Nispen!O5</f>
        <v>36</v>
      </c>
      <c r="F23" s="333">
        <f>IF(Nispen!AA5=0," ",SUM(H23:U23))</f>
        <v>26.945</v>
      </c>
      <c r="G23" s="328"/>
      <c r="H23" s="347">
        <f>IF(Nispen!D5="", "", ROUND(Nispen!D5 / IF(AND(COUNT(Nispen!$D5:D5) &lt;= 3, ISNUMBER($C23)), $C23, $D23) * 10, 3))</f>
        <v>3.6110000000000002</v>
      </c>
      <c r="I23" s="334">
        <f>IF(Nispen!E5="", "", ROUND(Nispen!E5 / IF(AND(COUNT(Nispen!$D5:E5) &lt;= 3, ISNUMBER($C23)), $C23, $D23) * 10, 3))</f>
        <v>5.556</v>
      </c>
      <c r="J23" s="334" t="str">
        <f>IF(Nispen!F5="", "", ROUND(Nispen!F5 / IF(AND(COUNT(Nispen!$D5:F5) &lt;= 3, ISNUMBER($C23)), $C23, $D23) * 10, 3))</f>
        <v/>
      </c>
      <c r="K23" s="334">
        <f>IF(Nispen!G5="", "", ROUND(Nispen!G5 / IF(AND(COUNT(Nispen!$D5:G5) &lt;= 3, ISNUMBER($C23)), $C23, $D23) * 10, 3))</f>
        <v>17.777999999999999</v>
      </c>
      <c r="L23" s="334" t="str">
        <f>IF(Nispen!H5="", "", ROUND(Nispen!H5 / IF(AND(COUNT(Nispen!$D5:H5) &lt;= 3, ISNUMBER($C23)), $C23, $D23) * 10, 3))</f>
        <v/>
      </c>
      <c r="M23" s="334" t="str">
        <f>IF(Nispen!I5="", "", ROUND(Nispen!I5 / IF(AND(COUNT(Nispen!$D5:I5) &lt;= 3, ISNUMBER($C23)), $C23, $D23) * 10, 3))</f>
        <v/>
      </c>
      <c r="N23" s="334" t="str">
        <f>IF(Nispen!J5="", "", ROUND(Nispen!J5 / IF(AND(COUNT(Nispen!$D5:J5) &lt;= 3, ISNUMBER($C23)), $C23, $D23) * 10, 3))</f>
        <v/>
      </c>
      <c r="O23" s="334" t="str">
        <f>IF(Nispen!P5="", "", ROUND(Nispen!P5 / IF(AND(COUNT(Nispen!$D5:$J5,Nispen!$P5:P5) &lt;= 3, ISNUMBER($C23)), $C23, $E23) * 10, 3))</f>
        <v/>
      </c>
      <c r="P23" s="334" t="str">
        <f>IF(Nispen!Q5="", "", ROUND(Nispen!Q5 / IF(AND(COUNT(Nispen!$D5:$J5,Nispen!$P5:Q5) &lt;= 3, ISNUMBER($C23)), $C23, $E23) * 10, 3))</f>
        <v/>
      </c>
      <c r="Q23" s="334" t="str">
        <f>IF(Nispen!R5="", "", ROUND(Nispen!R5 / IF(AND(COUNT(Nispen!$D5:$J5,Nispen!$P5:R5) &lt;= 3, ISNUMBER($C23)), $C23, $E23) * 10, 3))</f>
        <v/>
      </c>
      <c r="R23" s="334" t="str">
        <f>IF(Nispen!S5="", "", ROUND(Nispen!S5 / IF(AND(COUNT(Nispen!$D5:$J5,Nispen!$P5:S5) &lt;= 3, ISNUMBER($C23)), $C23, $E23) * 10, 3))</f>
        <v/>
      </c>
      <c r="S23" s="334" t="str">
        <f>IF(Nispen!T5="", "", ROUND(Nispen!T5 / IF(AND(COUNT(Nispen!$D5:$J5,Nispen!$P5:T5) &lt;= 3, ISNUMBER($C23)), $C23, $E23) * 10, 3))</f>
        <v/>
      </c>
      <c r="T23" s="334" t="str">
        <f>IF(Nispen!U5="", "", ROUND(Nispen!U5 / IF(AND(COUNT(Nispen!$D5:$J5,Nispen!$P5:U5) &lt;= 3, ISNUMBER($C23)), $C23, $E23) * 10, 3))</f>
        <v/>
      </c>
      <c r="U23" s="334" t="str">
        <f>IF(Nispen!V5="", "", ROUND(Nispen!V5 / IF(AND(COUNT(Nispen!$D5:$J5,Nispen!$P5:V5) &lt;= 3, ISNUMBER($C23)), $C23, $E23) * 10, 3))</f>
        <v/>
      </c>
      <c r="V23" s="328"/>
    </row>
    <row r="24" spans="1:22" ht="16.95" customHeight="1">
      <c r="A24" s="206">
        <f>IF(Nispen!AB6=0, "", Nispen!AB6)</f>
        <v>4</v>
      </c>
      <c r="B24" s="332" t="str">
        <f>Nispen!B6</f>
        <v>Martens Gerrit</v>
      </c>
      <c r="C24" s="332" t="str">
        <f t="shared" ref="C24:C37" si="2">IFERROR(VALUE(MID($B24, SEARCH("[NS ", $B24)+4, 2)), "")</f>
        <v/>
      </c>
      <c r="D24" s="332">
        <f>Nispen!C6</f>
        <v>16</v>
      </c>
      <c r="E24" s="332">
        <f>Nispen!O6</f>
        <v>16</v>
      </c>
      <c r="F24" s="333">
        <f>IF(Nispen!AA6=0," ",SUM(H24:U24))</f>
        <v>29.375</v>
      </c>
      <c r="G24" s="328"/>
      <c r="H24" s="347">
        <f>IF(Nispen!D6="", "", ROUND(Nispen!D6 / IF(AND(COUNT(Nispen!$D6:D6) &lt;= 3, ISNUMBER($C24)), $C24, $D24) * 10, 3))</f>
        <v>6.25</v>
      </c>
      <c r="I24" s="334">
        <f>IF(Nispen!E6="", "", ROUND(Nispen!E6 / IF(AND(COUNT(Nispen!$D6:E6) &lt;= 3, ISNUMBER($C24)), $C24, $D24) * 10, 3))</f>
        <v>10</v>
      </c>
      <c r="J24" s="334">
        <f>IF(Nispen!F6="", "", ROUND(Nispen!F6 / IF(AND(COUNT(Nispen!$D6:F6) &lt;= 3, ISNUMBER($C24)), $C24, $D24) * 10, 3))</f>
        <v>6.875</v>
      </c>
      <c r="K24" s="334">
        <f>IF(Nispen!G6="", "", ROUND(Nispen!G6 / IF(AND(COUNT(Nispen!$D6:G6) &lt;= 3, ISNUMBER($C24)), $C24, $D24) * 10, 3))</f>
        <v>6.25</v>
      </c>
      <c r="L24" s="334" t="str">
        <f>IF(Nispen!H6="", "", ROUND(Nispen!H6 / IF(AND(COUNT(Nispen!$D6:H6) &lt;= 3, ISNUMBER($C24)), $C24, $D24) * 10, 3))</f>
        <v/>
      </c>
      <c r="M24" s="334" t="str">
        <f>IF(Nispen!I6="", "", ROUND(Nispen!I6 / IF(AND(COUNT(Nispen!$D6:I6) &lt;= 3, ISNUMBER($C24)), $C24, $D24) * 10, 3))</f>
        <v/>
      </c>
      <c r="N24" s="334" t="str">
        <f>IF(Nispen!J6="", "", ROUND(Nispen!J6 / IF(AND(COUNT(Nispen!$D6:J6) &lt;= 3, ISNUMBER($C24)), $C24, $D24) * 10, 3))</f>
        <v/>
      </c>
      <c r="O24" s="334" t="str">
        <f>IF(Nispen!P6="", "", ROUND(Nispen!P6 / IF(AND(COUNT(Nispen!$D6:$J6,Nispen!$P6:P6) &lt;= 3, ISNUMBER($C24)), $C24, $E24) * 10, 3))</f>
        <v/>
      </c>
      <c r="P24" s="334" t="str">
        <f>IF(Nispen!Q6="", "", ROUND(Nispen!Q6 / IF(AND(COUNT(Nispen!$D6:$J6,Nispen!$P6:Q6) &lt;= 3, ISNUMBER($C24)), $C24, $E24) * 10, 3))</f>
        <v/>
      </c>
      <c r="Q24" s="334" t="str">
        <f>IF(Nispen!R6="", "", ROUND(Nispen!R6 / IF(AND(COUNT(Nispen!$D6:$J6,Nispen!$P6:R6) &lt;= 3, ISNUMBER($C24)), $C24, $E24) * 10, 3))</f>
        <v/>
      </c>
      <c r="R24" s="334" t="str">
        <f>IF(Nispen!S6="", "", ROUND(Nispen!S6 / IF(AND(COUNT(Nispen!$D6:$J6,Nispen!$P6:S6) &lt;= 3, ISNUMBER($C24)), $C24, $E24) * 10, 3))</f>
        <v/>
      </c>
      <c r="S24" s="334" t="str">
        <f>IF(Nispen!T6="", "", ROUND(Nispen!T6 / IF(AND(COUNT(Nispen!$D6:$J6,Nispen!$P6:T6) &lt;= 3, ISNUMBER($C24)), $C24, $E24) * 10, 3))</f>
        <v/>
      </c>
      <c r="T24" s="334" t="str">
        <f>IF(Nispen!U6="", "", ROUND(Nispen!U6 / IF(AND(COUNT(Nispen!$D6:$J6,Nispen!$P6:U6) &lt;= 3, ISNUMBER($C24)), $C24, $E24) * 10, 3))</f>
        <v/>
      </c>
      <c r="U24" s="334" t="str">
        <f>IF(Nispen!V6="", "", ROUND(Nispen!V6 / IF(AND(COUNT(Nispen!$D6:$J6,Nispen!$P6:V6) &lt;= 3, ISNUMBER($C24)), $C24, $E24) * 10, 3))</f>
        <v/>
      </c>
      <c r="V24" s="328"/>
    </row>
    <row r="25" spans="1:22" ht="16.95" customHeight="1">
      <c r="A25" s="206">
        <f>IF(Nispen!AB7=0, "", Nispen!AB7)</f>
        <v>2</v>
      </c>
      <c r="B25" s="332" t="str">
        <f>Nispen!B7</f>
        <v>Raats Antoon</v>
      </c>
      <c r="C25" s="332" t="str">
        <f t="shared" si="2"/>
        <v/>
      </c>
      <c r="D25" s="332">
        <f>Nispen!C7</f>
        <v>20</v>
      </c>
      <c r="E25" s="332">
        <f>Nispen!O7</f>
        <v>20</v>
      </c>
      <c r="F25" s="333">
        <f>IF(Nispen!AA7=0," ",SUM(H25:U25))</f>
        <v>16</v>
      </c>
      <c r="G25" s="328"/>
      <c r="H25" s="334" t="str">
        <f>IF(Nispen!D7="", "", ROUND(Nispen!D7 / IF(AND(COUNT(Nispen!$D7:D7) &lt;= 3, ISNUMBER($C25)), $C25, $D25) * 10, 3))</f>
        <v/>
      </c>
      <c r="I25" s="334">
        <f>IF(Nispen!E7="", "", ROUND(Nispen!E7 / IF(AND(COUNT(Nispen!$D7:E7) &lt;= 3, ISNUMBER($C25)), $C25, $D25) * 10, 3))</f>
        <v>12.5</v>
      </c>
      <c r="J25" s="334" t="str">
        <f>IF(Nispen!F7="", "", ROUND(Nispen!F7 / IF(AND(COUNT(Nispen!$D7:F7) &lt;= 3, ISNUMBER($C25)), $C25, $D25) * 10, 3))</f>
        <v/>
      </c>
      <c r="K25" s="334">
        <f>IF(Nispen!G7="", "", ROUND(Nispen!G7 / IF(AND(COUNT(Nispen!$D7:G7) &lt;= 3, ISNUMBER($C25)), $C25, $D25) * 10, 3))</f>
        <v>3.5</v>
      </c>
      <c r="L25" s="334" t="str">
        <f>IF(Nispen!H7="", "", ROUND(Nispen!H7 / IF(AND(COUNT(Nispen!$D7:H7) &lt;= 3, ISNUMBER($C25)), $C25, $D25) * 10, 3))</f>
        <v/>
      </c>
      <c r="M25" s="334" t="str">
        <f>IF(Nispen!I7="", "", ROUND(Nispen!I7 / IF(AND(COUNT(Nispen!$D7:I7) &lt;= 3, ISNUMBER($C25)), $C25, $D25) * 10, 3))</f>
        <v/>
      </c>
      <c r="N25" s="334" t="str">
        <f>IF(Nispen!J7="", "", ROUND(Nispen!J7 / IF(AND(COUNT(Nispen!$D7:J7) &lt;= 3, ISNUMBER($C25)), $C25, $D25) * 10, 3))</f>
        <v/>
      </c>
      <c r="O25" s="334" t="str">
        <f>IF(Nispen!P7="", "", ROUND(Nispen!P7 / IF(AND(COUNT(Nispen!$D7:$J7,Nispen!$P7:P7) &lt;= 3, ISNUMBER($C25)), $C25, $E25) * 10, 3))</f>
        <v/>
      </c>
      <c r="P25" s="334" t="str">
        <f>IF(Nispen!Q7="", "", ROUND(Nispen!Q7 / IF(AND(COUNT(Nispen!$D7:$J7,Nispen!$P7:Q7) &lt;= 3, ISNUMBER($C25)), $C25, $E25) * 10, 3))</f>
        <v/>
      </c>
      <c r="Q25" s="334" t="str">
        <f>IF(Nispen!R7="", "", ROUND(Nispen!R7 / IF(AND(COUNT(Nispen!$D7:$J7,Nispen!$P7:R7) &lt;= 3, ISNUMBER($C25)), $C25, $E25) * 10, 3))</f>
        <v/>
      </c>
      <c r="R25" s="334" t="str">
        <f>IF(Nispen!S7="", "", ROUND(Nispen!S7 / IF(AND(COUNT(Nispen!$D7:$J7,Nispen!$P7:S7) &lt;= 3, ISNUMBER($C25)), $C25, $E25) * 10, 3))</f>
        <v/>
      </c>
      <c r="S25" s="334" t="str">
        <f>IF(Nispen!T7="", "", ROUND(Nispen!T7 / IF(AND(COUNT(Nispen!$D7:$J7,Nispen!$P7:T7) &lt;= 3, ISNUMBER($C25)), $C25, $E25) * 10, 3))</f>
        <v/>
      </c>
      <c r="T25" s="334" t="str">
        <f>IF(Nispen!U7="", "", ROUND(Nispen!U7 / IF(AND(COUNT(Nispen!$D7:$J7,Nispen!$P7:U7) &lt;= 3, ISNUMBER($C25)), $C25, $E25) * 10, 3))</f>
        <v/>
      </c>
      <c r="U25" s="334" t="str">
        <f>IF(Nispen!V7="", "", ROUND(Nispen!V7 / IF(AND(COUNT(Nispen!$D7:$J7,Nispen!$P7:V7) &lt;= 3, ISNUMBER($C25)), $C25, $E25) * 10, 3))</f>
        <v/>
      </c>
      <c r="V25" s="328"/>
    </row>
    <row r="26" spans="1:22" ht="16.95" customHeight="1">
      <c r="A26" s="206">
        <f>IF(Nispen!AB8=0, "", Nispen!AB8)</f>
        <v>4</v>
      </c>
      <c r="B26" s="332" t="str">
        <f>Nispen!B8</f>
        <v>Schrauwen Jeanne</v>
      </c>
      <c r="C26" s="332" t="str">
        <f t="shared" si="2"/>
        <v/>
      </c>
      <c r="D26" s="332">
        <f>Nispen!C8</f>
        <v>17</v>
      </c>
      <c r="E26" s="332">
        <f>Nispen!O8</f>
        <v>17</v>
      </c>
      <c r="F26" s="333">
        <f>IF(Nispen!AA8=0," ",SUM(H26:U26))</f>
        <v>32.353000000000002</v>
      </c>
      <c r="G26" s="328"/>
      <c r="H26" s="347">
        <f>IF(Nispen!D8="", "", ROUND(Nispen!D8 / IF(AND(COUNT(Nispen!$D8:D8) &lt;= 3, ISNUMBER($C26)), $C26, $D26) * 10, 3))</f>
        <v>10.587999999999999</v>
      </c>
      <c r="I26" s="334">
        <f>IF(Nispen!E8="", "", ROUND(Nispen!E8 / IF(AND(COUNT(Nispen!$D8:E8) &lt;= 3, ISNUMBER($C26)), $C26, $D26) * 10, 3))</f>
        <v>10.587999999999999</v>
      </c>
      <c r="J26" s="334">
        <f>IF(Nispen!F8="", "", ROUND(Nispen!F8 / IF(AND(COUNT(Nispen!$D8:F8) &lt;= 3, ISNUMBER($C26)), $C26, $D26) * 10, 3))</f>
        <v>2.3530000000000002</v>
      </c>
      <c r="K26" s="334">
        <f>IF(Nispen!G8="", "", ROUND(Nispen!G8 / IF(AND(COUNT(Nispen!$D8:G8) &lt;= 3, ISNUMBER($C26)), $C26, $D26) * 10, 3))</f>
        <v>8.8239999999999998</v>
      </c>
      <c r="L26" s="334" t="str">
        <f>IF(Nispen!H8="", "", ROUND(Nispen!H8 / IF(AND(COUNT(Nispen!$D8:H8) &lt;= 3, ISNUMBER($C26)), $C26, $D26) * 10, 3))</f>
        <v/>
      </c>
      <c r="M26" s="334" t="str">
        <f>IF(Nispen!I8="", "", ROUND(Nispen!I8 / IF(AND(COUNT(Nispen!$D8:I8) &lt;= 3, ISNUMBER($C26)), $C26, $D26) * 10, 3))</f>
        <v/>
      </c>
      <c r="N26" s="334" t="str">
        <f>IF(Nispen!J8="", "", ROUND(Nispen!J8 / IF(AND(COUNT(Nispen!$D8:J8) &lt;= 3, ISNUMBER($C26)), $C26, $D26) * 10, 3))</f>
        <v/>
      </c>
      <c r="O26" s="334" t="str">
        <f>IF(Nispen!P8="", "", ROUND(Nispen!P8 / IF(AND(COUNT(Nispen!$D8:$J8,Nispen!$P8:P8) &lt;= 3, ISNUMBER($C26)), $C26, $E26) * 10, 3))</f>
        <v/>
      </c>
      <c r="P26" s="334" t="str">
        <f>IF(Nispen!Q8="", "", ROUND(Nispen!Q8 / IF(AND(COUNT(Nispen!$D8:$J8,Nispen!$P8:Q8) &lt;= 3, ISNUMBER($C26)), $C26, $E26) * 10, 3))</f>
        <v/>
      </c>
      <c r="Q26" s="334" t="str">
        <f>IF(Nispen!R8="", "", ROUND(Nispen!R8 / IF(AND(COUNT(Nispen!$D8:$J8,Nispen!$P8:R8) &lt;= 3, ISNUMBER($C26)), $C26, $E26) * 10, 3))</f>
        <v/>
      </c>
      <c r="R26" s="334" t="str">
        <f>IF(Nispen!S8="", "", ROUND(Nispen!S8 / IF(AND(COUNT(Nispen!$D8:$J8,Nispen!$P8:S8) &lt;= 3, ISNUMBER($C26)), $C26, $E26) * 10, 3))</f>
        <v/>
      </c>
      <c r="S26" s="334" t="str">
        <f>IF(Nispen!T8="", "", ROUND(Nispen!T8 / IF(AND(COUNT(Nispen!$D8:$J8,Nispen!$P8:T8) &lt;= 3, ISNUMBER($C26)), $C26, $E26) * 10, 3))</f>
        <v/>
      </c>
      <c r="T26" s="334" t="str">
        <f>IF(Nispen!U8="", "", ROUND(Nispen!U8 / IF(AND(COUNT(Nispen!$D8:$J8,Nispen!$P8:U8) &lt;= 3, ISNUMBER($C26)), $C26, $E26) * 10, 3))</f>
        <v/>
      </c>
      <c r="U26" s="334" t="str">
        <f>IF(Nispen!V8="", "", ROUND(Nispen!V8 / IF(AND(COUNT(Nispen!$D8:$J8,Nispen!$P8:V8) &lt;= 3, ISNUMBER($C26)), $C26, $E26) * 10, 3))</f>
        <v/>
      </c>
      <c r="V26" s="328"/>
    </row>
    <row r="27" spans="1:22" ht="16.95" customHeight="1">
      <c r="A27" s="206" t="str">
        <f>IF(Nispen!AB9=0, "", Nispen!AB9)</f>
        <v/>
      </c>
      <c r="B27" s="332" t="str">
        <f>Nispen!B9</f>
        <v xml:space="preserve">Swaanen Piet </v>
      </c>
      <c r="C27" s="332" t="str">
        <f t="shared" si="2"/>
        <v/>
      </c>
      <c r="D27" s="332">
        <f>Nispen!C9</f>
        <v>59</v>
      </c>
      <c r="E27" s="332">
        <f>Nispen!O9</f>
        <v>59</v>
      </c>
      <c r="F27" s="333" t="str">
        <f>IF(Nispen!AA9=0," ",SUM(H27:U27))</f>
        <v xml:space="preserve"> </v>
      </c>
      <c r="G27" s="328"/>
      <c r="H27" s="334" t="str">
        <f>IF(Nispen!D9="", "", ROUND(Nispen!D9 / IF(AND(COUNT(Nispen!$D9:D9) &lt;= 3, ISNUMBER($C27)), $C27, $D27) * 10, 3))</f>
        <v/>
      </c>
      <c r="I27" s="334" t="str">
        <f>IF(Nispen!E9="", "", ROUND(Nispen!E9 / IF(AND(COUNT(Nispen!$D9:E9) &lt;= 3, ISNUMBER($C27)), $C27, $D27) * 10, 3))</f>
        <v/>
      </c>
      <c r="J27" s="334" t="str">
        <f>IF(Nispen!F9="", "", ROUND(Nispen!F9 / IF(AND(COUNT(Nispen!$D9:F9) &lt;= 3, ISNUMBER($C27)), $C27, $D27) * 10, 3))</f>
        <v/>
      </c>
      <c r="K27" s="334" t="str">
        <f>IF(Nispen!G9="", "", ROUND(Nispen!G9 / IF(AND(COUNT(Nispen!$D9:G9) &lt;= 3, ISNUMBER($C27)), $C27, $D27) * 10, 3))</f>
        <v/>
      </c>
      <c r="L27" s="334" t="str">
        <f>IF(Nispen!H9="", "", ROUND(Nispen!H9 / IF(AND(COUNT(Nispen!$D9:H9) &lt;= 3, ISNUMBER($C27)), $C27, $D27) * 10, 3))</f>
        <v/>
      </c>
      <c r="M27" s="334" t="str">
        <f>IF(Nispen!I9="", "", ROUND(Nispen!I9 / IF(AND(COUNT(Nispen!$D9:I9) &lt;= 3, ISNUMBER($C27)), $C27, $D27) * 10, 3))</f>
        <v/>
      </c>
      <c r="N27" s="334" t="str">
        <f>IF(Nispen!J9="", "", ROUND(Nispen!J9 / IF(AND(COUNT(Nispen!$D9:J9) &lt;= 3, ISNUMBER($C27)), $C27, $D27) * 10, 3))</f>
        <v/>
      </c>
      <c r="O27" s="334" t="str">
        <f>IF(Nispen!P9="", "", ROUND(Nispen!P9 / IF(AND(COUNT(Nispen!$D9:$J9,Nispen!$P9:P9) &lt;= 3, ISNUMBER($C27)), $C27, $E27) * 10, 3))</f>
        <v/>
      </c>
      <c r="P27" s="334" t="str">
        <f>IF(Nispen!Q9="", "", ROUND(Nispen!Q9 / IF(AND(COUNT(Nispen!$D9:$J9,Nispen!$P9:Q9) &lt;= 3, ISNUMBER($C27)), $C27, $E27) * 10, 3))</f>
        <v/>
      </c>
      <c r="Q27" s="334" t="str">
        <f>IF(Nispen!R9="", "", ROUND(Nispen!R9 / IF(AND(COUNT(Nispen!$D9:$J9,Nispen!$P9:R9) &lt;= 3, ISNUMBER($C27)), $C27, $E27) * 10, 3))</f>
        <v/>
      </c>
      <c r="R27" s="334" t="str">
        <f>IF(Nispen!S9="", "", ROUND(Nispen!S9 / IF(AND(COUNT(Nispen!$D9:$J9,Nispen!$P9:S9) &lt;= 3, ISNUMBER($C27)), $C27, $E27) * 10, 3))</f>
        <v/>
      </c>
      <c r="S27" s="334" t="str">
        <f>IF(Nispen!T9="", "", ROUND(Nispen!T9 / IF(AND(COUNT(Nispen!$D9:$J9,Nispen!$P9:T9) &lt;= 3, ISNUMBER($C27)), $C27, $E27) * 10, 3))</f>
        <v/>
      </c>
      <c r="T27" s="334" t="str">
        <f>IF(Nispen!U9="", "", ROUND(Nispen!U9 / IF(AND(COUNT(Nispen!$D9:$J9,Nispen!$P9:U9) &lt;= 3, ISNUMBER($C27)), $C27, $E27) * 10, 3))</f>
        <v/>
      </c>
      <c r="U27" s="334" t="str">
        <f>IF(Nispen!V9="", "", ROUND(Nispen!V9 / IF(AND(COUNT(Nispen!$D9:$J9,Nispen!$P9:V9) &lt;= 3, ISNUMBER($C27)), $C27, $E27) * 10, 3))</f>
        <v/>
      </c>
      <c r="V27" s="328"/>
    </row>
    <row r="28" spans="1:22" ht="16.95" customHeight="1">
      <c r="A28" s="206" t="str">
        <f>IF(Nispen!AB10=0, "", Nispen!AB10)</f>
        <v/>
      </c>
      <c r="B28" s="335" t="str">
        <f>Nispen!B10</f>
        <v>Talboom Ad</v>
      </c>
      <c r="C28" s="332" t="str">
        <f t="shared" si="2"/>
        <v/>
      </c>
      <c r="D28" s="332">
        <f>Nispen!C10</f>
        <v>15</v>
      </c>
      <c r="E28" s="332">
        <f>Nispen!O10</f>
        <v>15</v>
      </c>
      <c r="F28" s="333" t="str">
        <f>IF(Nispen!AA10=0," ",SUM(H28:U28))</f>
        <v xml:space="preserve"> </v>
      </c>
      <c r="G28" s="328"/>
      <c r="H28" s="334" t="str">
        <f>IF(Nispen!D10="", "", ROUND(Nispen!D10 / IF(AND(COUNT(Nispen!$D10:D10) &lt;= 3, ISNUMBER($C28)), $C28, $D28) * 10, 3))</f>
        <v/>
      </c>
      <c r="I28" s="334" t="str">
        <f>IF(Nispen!E10="", "", ROUND(Nispen!E10 / IF(AND(COUNT(Nispen!$D10:E10) &lt;= 3, ISNUMBER($C28)), $C28, $D28) * 10, 3))</f>
        <v/>
      </c>
      <c r="J28" s="334" t="str">
        <f>IF(Nispen!F10="", "", ROUND(Nispen!F10 / IF(AND(COUNT(Nispen!$D10:F10) &lt;= 3, ISNUMBER($C28)), $C28, $D28) * 10, 3))</f>
        <v/>
      </c>
      <c r="K28" s="334" t="str">
        <f>IF(Nispen!G10="", "", ROUND(Nispen!G10 / IF(AND(COUNT(Nispen!$D10:G10) &lt;= 3, ISNUMBER($C28)), $C28, $D28) * 10, 3))</f>
        <v/>
      </c>
      <c r="L28" s="334" t="str">
        <f>IF(Nispen!H10="", "", ROUND(Nispen!H10 / IF(AND(COUNT(Nispen!$D10:H10) &lt;= 3, ISNUMBER($C28)), $C28, $D28) * 10, 3))</f>
        <v/>
      </c>
      <c r="M28" s="334" t="str">
        <f>IF(Nispen!I10="", "", ROUND(Nispen!I10 / IF(AND(COUNT(Nispen!$D10:I10) &lt;= 3, ISNUMBER($C28)), $C28, $D28) * 10, 3))</f>
        <v/>
      </c>
      <c r="N28" s="334" t="str">
        <f>IF(Nispen!J10="", "", ROUND(Nispen!J10 / IF(AND(COUNT(Nispen!$D10:J10) &lt;= 3, ISNUMBER($C28)), $C28, $D28) * 10, 3))</f>
        <v/>
      </c>
      <c r="O28" s="334" t="str">
        <f>IF(Nispen!P10="", "", ROUND(Nispen!P10 / IF(AND(COUNT(Nispen!$D10:$J10,Nispen!$P10:P10) &lt;= 3, ISNUMBER($C28)), $C28, $E28) * 10, 3))</f>
        <v/>
      </c>
      <c r="P28" s="334" t="str">
        <f>IF(Nispen!Q10="", "", ROUND(Nispen!Q10 / IF(AND(COUNT(Nispen!$D10:$J10,Nispen!$P10:Q10) &lt;= 3, ISNUMBER($C28)), $C28, $E28) * 10, 3))</f>
        <v/>
      </c>
      <c r="Q28" s="334" t="str">
        <f>IF(Nispen!R10="", "", ROUND(Nispen!R10 / IF(AND(COUNT(Nispen!$D10:$J10,Nispen!$P10:R10) &lt;= 3, ISNUMBER($C28)), $C28, $E28) * 10, 3))</f>
        <v/>
      </c>
      <c r="R28" s="334" t="str">
        <f>IF(Nispen!S10="", "", ROUND(Nispen!S10 / IF(AND(COUNT(Nispen!$D10:$J10,Nispen!$P10:S10) &lt;= 3, ISNUMBER($C28)), $C28, $E28) * 10, 3))</f>
        <v/>
      </c>
      <c r="S28" s="334" t="str">
        <f>IF(Nispen!T10="", "", ROUND(Nispen!T10 / IF(AND(COUNT(Nispen!$D10:$J10,Nispen!$P10:T10) &lt;= 3, ISNUMBER($C28)), $C28, $E28) * 10, 3))</f>
        <v/>
      </c>
      <c r="T28" s="334" t="str">
        <f>IF(Nispen!U10="", "", ROUND(Nispen!U10 / IF(AND(COUNT(Nispen!$D10:$J10,Nispen!$P10:U10) &lt;= 3, ISNUMBER($C28)), $C28, $E28) * 10, 3))</f>
        <v/>
      </c>
      <c r="U28" s="334" t="str">
        <f>IF(Nispen!V10="", "", ROUND(Nispen!V10 / IF(AND(COUNT(Nispen!$D10:$J10,Nispen!$P10:V10) &lt;= 3, ISNUMBER($C28)), $C28, $E28) * 10, 3))</f>
        <v/>
      </c>
      <c r="V28" s="328"/>
    </row>
    <row r="29" spans="1:22" ht="16.95" customHeight="1">
      <c r="A29" s="206">
        <f>IF(Nispen!AB11=0, "", Nispen!AB11)</f>
        <v>5</v>
      </c>
      <c r="B29" s="332" t="str">
        <f>Nispen!B11</f>
        <v>Thielen Jef</v>
      </c>
      <c r="C29" s="332" t="str">
        <f t="shared" si="2"/>
        <v/>
      </c>
      <c r="D29" s="332">
        <f>Nispen!C11</f>
        <v>25</v>
      </c>
      <c r="E29" s="332">
        <f>Nispen!O11</f>
        <v>25</v>
      </c>
      <c r="F29" s="333">
        <f>IF(Nispen!AA11=0," ",SUM(H29:U29))</f>
        <v>47.199999999999996</v>
      </c>
      <c r="G29" s="328"/>
      <c r="H29" s="347">
        <f>IF(Nispen!D11="", "", ROUND(Nispen!D11 / IF(AND(COUNT(Nispen!$D11:D11) &lt;= 3, ISNUMBER($C29)), $C29, $D29) * 10, 3))</f>
        <v>11.2</v>
      </c>
      <c r="I29" s="334">
        <f>IF(Nispen!E11="", "", ROUND(Nispen!E11 / IF(AND(COUNT(Nispen!$D11:E11) &lt;= 3, ISNUMBER($C29)), $C29, $D29) * 10, 3))</f>
        <v>6.8</v>
      </c>
      <c r="J29" s="334">
        <f>IF(Nispen!F11="", "", ROUND(Nispen!F11 / IF(AND(COUNT(Nispen!$D11:F11) &lt;= 3, ISNUMBER($C29)), $C29, $D29) * 10, 3))</f>
        <v>10.8</v>
      </c>
      <c r="K29" s="334">
        <f>IF(Nispen!G11="", "", ROUND(Nispen!G11 / IF(AND(COUNT(Nispen!$D11:G11) &lt;= 3, ISNUMBER($C29)), $C29, $D29) * 10, 3))</f>
        <v>12</v>
      </c>
      <c r="L29" s="334" t="str">
        <f>IF(Nispen!H11="", "", ROUND(Nispen!H11 / IF(AND(COUNT(Nispen!$D11:H11) &lt;= 3, ISNUMBER($C29)), $C29, $D29) * 10, 3))</f>
        <v/>
      </c>
      <c r="M29" s="334" t="str">
        <f>IF(Nispen!I11="", "", ROUND(Nispen!I11 / IF(AND(COUNT(Nispen!$D11:I11) &lt;= 3, ISNUMBER($C29)), $C29, $D29) * 10, 3))</f>
        <v/>
      </c>
      <c r="N29" s="347">
        <f>IF(Nispen!J11="", "", ROUND(Nispen!J11 / IF(AND(COUNT(Nispen!$D11:J11) &lt;= 3, ISNUMBER($C29)), $C29, $D29) * 10, 3))</f>
        <v>6.4</v>
      </c>
      <c r="O29" s="334" t="str">
        <f>IF(Nispen!P11="", "", ROUND(Nispen!P11 / IF(AND(COUNT(Nispen!$D11:$J11,Nispen!$P11:P11) &lt;= 3, ISNUMBER($C29)), $C29, $E29) * 10, 3))</f>
        <v/>
      </c>
      <c r="P29" s="334" t="str">
        <f>IF(Nispen!Q11="", "", ROUND(Nispen!Q11 / IF(AND(COUNT(Nispen!$D11:$J11,Nispen!$P11:Q11) &lt;= 3, ISNUMBER($C29)), $C29, $E29) * 10, 3))</f>
        <v/>
      </c>
      <c r="Q29" s="334" t="str">
        <f>IF(Nispen!R11="", "", ROUND(Nispen!R11 / IF(AND(COUNT(Nispen!$D11:$J11,Nispen!$P11:R11) &lt;= 3, ISNUMBER($C29)), $C29, $E29) * 10, 3))</f>
        <v/>
      </c>
      <c r="R29" s="334" t="str">
        <f>IF(Nispen!S11="", "", ROUND(Nispen!S11 / IF(AND(COUNT(Nispen!$D11:$J11,Nispen!$P11:S11) &lt;= 3, ISNUMBER($C29)), $C29, $E29) * 10, 3))</f>
        <v/>
      </c>
      <c r="S29" s="334" t="str">
        <f>IF(Nispen!T11="", "", ROUND(Nispen!T11 / IF(AND(COUNT(Nispen!$D11:$J11,Nispen!$P11:T11) &lt;= 3, ISNUMBER($C29)), $C29, $E29) * 10, 3))</f>
        <v/>
      </c>
      <c r="T29" s="334" t="str">
        <f>IF(Nispen!U11="", "", ROUND(Nispen!U11 / IF(AND(COUNT(Nispen!$D11:$J11,Nispen!$P11:U11) &lt;= 3, ISNUMBER($C29)), $C29, $E29) * 10, 3))</f>
        <v/>
      </c>
      <c r="U29" s="334" t="str">
        <f>IF(Nispen!V11="", "", ROUND(Nispen!V11 / IF(AND(COUNT(Nispen!$D11:$J11,Nispen!$P11:V11) &lt;= 3, ISNUMBER($C29)), $C29, $E29) * 10, 3))</f>
        <v/>
      </c>
      <c r="V29" s="328"/>
    </row>
    <row r="30" spans="1:22" ht="16.95" customHeight="1">
      <c r="A30" s="206">
        <f>IF(Nispen!AB12=0, "", Nispen!AB12)</f>
        <v>2</v>
      </c>
      <c r="B30" s="332" t="str">
        <f>Nispen!B12</f>
        <v xml:space="preserve">Uijtdehaag Nico </v>
      </c>
      <c r="C30" s="332" t="str">
        <f t="shared" si="2"/>
        <v/>
      </c>
      <c r="D30" s="332">
        <f>Nispen!C12</f>
        <v>22</v>
      </c>
      <c r="E30" s="332">
        <f>Nispen!O12</f>
        <v>22</v>
      </c>
      <c r="F30" s="333">
        <f>IF(Nispen!AA12=0," ",SUM(H30:U30))</f>
        <v>25.454999999999998</v>
      </c>
      <c r="G30" s="328"/>
      <c r="H30" s="347">
        <f>IF(Nispen!D12="", "", ROUND(Nispen!D12 / IF(AND(COUNT(Nispen!$D12:D12) &lt;= 3, ISNUMBER($C30)), $C30, $D30) * 10, 3))</f>
        <v>10</v>
      </c>
      <c r="I30" s="334" t="str">
        <f>IF(Nispen!E12="", "", ROUND(Nispen!E12 / IF(AND(COUNT(Nispen!$D12:E12) &lt;= 3, ISNUMBER($C30)), $C30, $D30) * 10, 3))</f>
        <v/>
      </c>
      <c r="J30" s="334">
        <f>IF(Nispen!F12="", "", ROUND(Nispen!F12 / IF(AND(COUNT(Nispen!$D12:F12) &lt;= 3, ISNUMBER($C30)), $C30, $D30) * 10, 3))</f>
        <v>15.455</v>
      </c>
      <c r="K30" s="334" t="str">
        <f>IF(Nispen!G12="", "", ROUND(Nispen!G12 / IF(AND(COUNT(Nispen!$D12:G12) &lt;= 3, ISNUMBER($C30)), $C30, $D30) * 10, 3))</f>
        <v/>
      </c>
      <c r="L30" s="334" t="str">
        <f>IF(Nispen!H12="", "", ROUND(Nispen!H12 / IF(AND(COUNT(Nispen!$D12:H12) &lt;= 3, ISNUMBER($C30)), $C30, $D30) * 10, 3))</f>
        <v/>
      </c>
      <c r="M30" s="334" t="str">
        <f>IF(Nispen!I12="", "", ROUND(Nispen!I12 / IF(AND(COUNT(Nispen!$D12:I12) &lt;= 3, ISNUMBER($C30)), $C30, $D30) * 10, 3))</f>
        <v/>
      </c>
      <c r="N30" s="334" t="str">
        <f>IF(Nispen!J12="", "", ROUND(Nispen!J12 / IF(AND(COUNT(Nispen!$D12:J12) &lt;= 3, ISNUMBER($C30)), $C30, $D30) * 10, 3))</f>
        <v/>
      </c>
      <c r="O30" s="334" t="str">
        <f>IF(Nispen!P12="", "", ROUND(Nispen!P12 / IF(AND(COUNT(Nispen!$D12:$J12,Nispen!$P12:P12) &lt;= 3, ISNUMBER($C30)), $C30, $E30) * 10, 3))</f>
        <v/>
      </c>
      <c r="P30" s="334" t="str">
        <f>IF(Nispen!Q12="", "", ROUND(Nispen!Q12 / IF(AND(COUNT(Nispen!$D12:$J12,Nispen!$P12:Q12) &lt;= 3, ISNUMBER($C30)), $C30, $E30) * 10, 3))</f>
        <v/>
      </c>
      <c r="Q30" s="334" t="str">
        <f>IF(Nispen!R12="", "", ROUND(Nispen!R12 / IF(AND(COUNT(Nispen!$D12:$J12,Nispen!$P12:R12) &lt;= 3, ISNUMBER($C30)), $C30, $E30) * 10, 3))</f>
        <v/>
      </c>
      <c r="R30" s="334" t="str">
        <f>IF(Nispen!S12="", "", ROUND(Nispen!S12 / IF(AND(COUNT(Nispen!$D12:$J12,Nispen!$P12:S12) &lt;= 3, ISNUMBER($C30)), $C30, $E30) * 10, 3))</f>
        <v/>
      </c>
      <c r="S30" s="334" t="str">
        <f>IF(Nispen!T12="", "", ROUND(Nispen!T12 / IF(AND(COUNT(Nispen!$D12:$J12,Nispen!$P12:T12) &lt;= 3, ISNUMBER($C30)), $C30, $E30) * 10, 3))</f>
        <v/>
      </c>
      <c r="T30" s="334" t="str">
        <f>IF(Nispen!U12="", "", ROUND(Nispen!U12 / IF(AND(COUNT(Nispen!$D12:$J12,Nispen!$P12:U12) &lt;= 3, ISNUMBER($C30)), $C30, $E30) * 10, 3))</f>
        <v/>
      </c>
      <c r="U30" s="334" t="str">
        <f>IF(Nispen!V12="", "", ROUND(Nispen!V12 / IF(AND(COUNT(Nispen!$D12:$J12,Nispen!$P12:V12) &lt;= 3, ISNUMBER($C30)), $C30, $E30) * 10, 3))</f>
        <v/>
      </c>
      <c r="V30" s="328"/>
    </row>
    <row r="31" spans="1:22" ht="16.95" customHeight="1">
      <c r="A31" s="206">
        <f>IF(Nispen!AB13=0, "", Nispen!AB13)</f>
        <v>2</v>
      </c>
      <c r="B31" s="332" t="str">
        <f>Nispen!B13</f>
        <v>Van Turnhout Herman</v>
      </c>
      <c r="C31" s="332" t="str">
        <f t="shared" si="2"/>
        <v/>
      </c>
      <c r="D31" s="332">
        <f>Nispen!C13</f>
        <v>15</v>
      </c>
      <c r="E31" s="332">
        <f>Nispen!O13</f>
        <v>15</v>
      </c>
      <c r="F31" s="333">
        <f>IF(Nispen!AA13=0," ",SUM(H31:U31))</f>
        <v>15.333</v>
      </c>
      <c r="G31" s="328"/>
      <c r="H31" s="334" t="str">
        <f>IF(Nispen!D13="", "", ROUND(Nispen!D13 / IF(AND(COUNT(Nispen!$D13:D13) &lt;= 3, ISNUMBER($C31)), $C31, $D31) * 10, 3))</f>
        <v/>
      </c>
      <c r="I31" s="334">
        <f>IF(Nispen!E13="", "", ROUND(Nispen!E13 / IF(AND(COUNT(Nispen!$D13:E13) &lt;= 3, ISNUMBER($C31)), $C31, $D31) * 10, 3))</f>
        <v>8</v>
      </c>
      <c r="J31" s="334">
        <f>IF(Nispen!F13="", "", ROUND(Nispen!F13 / IF(AND(COUNT(Nispen!$D13:F13) &lt;= 3, ISNUMBER($C31)), $C31, $D31) * 10, 3))</f>
        <v>7.3330000000000002</v>
      </c>
      <c r="K31" s="334" t="str">
        <f>IF(Nispen!G13="", "", ROUND(Nispen!G13 / IF(AND(COUNT(Nispen!$D13:G13) &lt;= 3, ISNUMBER($C31)), $C31, $D31) * 10, 3))</f>
        <v/>
      </c>
      <c r="L31" s="334" t="str">
        <f>IF(Nispen!H13="", "", ROUND(Nispen!H13 / IF(AND(COUNT(Nispen!$D13:H13) &lt;= 3, ISNUMBER($C31)), $C31, $D31) * 10, 3))</f>
        <v/>
      </c>
      <c r="M31" s="334" t="str">
        <f>IF(Nispen!I13="", "", ROUND(Nispen!I13 / IF(AND(COUNT(Nispen!$D13:I13) &lt;= 3, ISNUMBER($C31)), $C31, $D31) * 10, 3))</f>
        <v/>
      </c>
      <c r="N31" s="334" t="str">
        <f>IF(Nispen!J13="", "", ROUND(Nispen!J13 / IF(AND(COUNT(Nispen!$D13:J13) &lt;= 3, ISNUMBER($C31)), $C31, $D31) * 10, 3))</f>
        <v/>
      </c>
      <c r="O31" s="334" t="str">
        <f>IF(Nispen!P13="", "", ROUND(Nispen!P13 / IF(AND(COUNT(Nispen!$D13:$J13,Nispen!$P13:P13) &lt;= 3, ISNUMBER($C31)), $C31, $E31) * 10, 3))</f>
        <v/>
      </c>
      <c r="P31" s="334" t="str">
        <f>IF(Nispen!Q13="", "", ROUND(Nispen!Q13 / IF(AND(COUNT(Nispen!$D13:$J13,Nispen!$P13:Q13) &lt;= 3, ISNUMBER($C31)), $C31, $E31) * 10, 3))</f>
        <v/>
      </c>
      <c r="Q31" s="334" t="str">
        <f>IF(Nispen!R13="", "", ROUND(Nispen!R13 / IF(AND(COUNT(Nispen!$D13:$J13,Nispen!$P13:R13) &lt;= 3, ISNUMBER($C31)), $C31, $E31) * 10, 3))</f>
        <v/>
      </c>
      <c r="R31" s="334" t="str">
        <f>IF(Nispen!S13="", "", ROUND(Nispen!S13 / IF(AND(COUNT(Nispen!$D13:$J13,Nispen!$P13:S13) &lt;= 3, ISNUMBER($C31)), $C31, $E31) * 10, 3))</f>
        <v/>
      </c>
      <c r="S31" s="334" t="str">
        <f>IF(Nispen!T13="", "", ROUND(Nispen!T13 / IF(AND(COUNT(Nispen!$D13:$J13,Nispen!$P13:T13) &lt;= 3, ISNUMBER($C31)), $C31, $E31) * 10, 3))</f>
        <v/>
      </c>
      <c r="T31" s="334" t="str">
        <f>IF(Nispen!U13="", "", ROUND(Nispen!U13 / IF(AND(COUNT(Nispen!$D13:$J13,Nispen!$P13:U13) &lt;= 3, ISNUMBER($C31)), $C31, $E31) * 10, 3))</f>
        <v/>
      </c>
      <c r="U31" s="334" t="str">
        <f>IF(Nispen!V13="", "", ROUND(Nispen!V13 / IF(AND(COUNT(Nispen!$D13:$J13,Nispen!$P13:V13) &lt;= 3, ISNUMBER($C31)), $C31, $E31) * 10, 3))</f>
        <v/>
      </c>
      <c r="V31" s="328"/>
    </row>
    <row r="32" spans="1:22" ht="16.95" customHeight="1">
      <c r="A32" s="206">
        <f>IF(Nispen!AB14=0, "", Nispen!AB14)</f>
        <v>2</v>
      </c>
      <c r="B32" s="332" t="str">
        <f>Nispen!B14</f>
        <v xml:space="preserve">Van Wesel Jos </v>
      </c>
      <c r="C32" s="332" t="str">
        <f t="shared" si="2"/>
        <v/>
      </c>
      <c r="D32" s="332">
        <f>Nispen!C14</f>
        <v>21</v>
      </c>
      <c r="E32" s="332">
        <f>Nispen!O14</f>
        <v>21</v>
      </c>
      <c r="F32" s="333">
        <f>IF(Nispen!AA14=0," ",SUM(H32:U32))</f>
        <v>12.856999999999999</v>
      </c>
      <c r="G32" s="328"/>
      <c r="H32" s="334" t="str">
        <f>IF(Nispen!D14="", "", ROUND(Nispen!D14 / IF(AND(COUNT(Nispen!$D14:D14) &lt;= 3, ISNUMBER($C32)), $C32, $D32) * 10, 3))</f>
        <v/>
      </c>
      <c r="I32" s="334" t="str">
        <f>IF(Nispen!E14="", "", ROUND(Nispen!E14 / IF(AND(COUNT(Nispen!$D14:E14) &lt;= 3, ISNUMBER($C32)), $C32, $D32) * 10, 3))</f>
        <v/>
      </c>
      <c r="J32" s="334">
        <f>IF(Nispen!F14="", "", ROUND(Nispen!F14 / IF(AND(COUNT(Nispen!$D14:F14) &lt;= 3, ISNUMBER($C32)), $C32, $D32) * 10, 3))</f>
        <v>6.6669999999999998</v>
      </c>
      <c r="K32" s="334">
        <f>IF(Nispen!G14="", "", ROUND(Nispen!G14 / IF(AND(COUNT(Nispen!$D14:G14) &lt;= 3, ISNUMBER($C32)), $C32, $D32) * 10, 3))</f>
        <v>6.19</v>
      </c>
      <c r="L32" s="334" t="str">
        <f>IF(Nispen!H14="", "", ROUND(Nispen!H14 / IF(AND(COUNT(Nispen!$D14:H14) &lt;= 3, ISNUMBER($C32)), $C32, $D32) * 10, 3))</f>
        <v/>
      </c>
      <c r="M32" s="334" t="str">
        <f>IF(Nispen!I14="", "", ROUND(Nispen!I14 / IF(AND(COUNT(Nispen!$D14:I14) &lt;= 3, ISNUMBER($C32)), $C32, $D32) * 10, 3))</f>
        <v/>
      </c>
      <c r="N32" s="334" t="str">
        <f>IF(Nispen!J14="", "", ROUND(Nispen!J14 / IF(AND(COUNT(Nispen!$D14:J14) &lt;= 3, ISNUMBER($C32)), $C32, $D32) * 10, 3))</f>
        <v/>
      </c>
      <c r="O32" s="334" t="str">
        <f>IF(Nispen!P14="", "", ROUND(Nispen!P14 / IF(AND(COUNT(Nispen!$D14:$J14,Nispen!$P14:P14) &lt;= 3, ISNUMBER($C32)), $C32, $E32) * 10, 3))</f>
        <v/>
      </c>
      <c r="P32" s="334" t="str">
        <f>IF(Nispen!Q14="", "", ROUND(Nispen!Q14 / IF(AND(COUNT(Nispen!$D14:$J14,Nispen!$P14:Q14) &lt;= 3, ISNUMBER($C32)), $C32, $E32) * 10, 3))</f>
        <v/>
      </c>
      <c r="Q32" s="334" t="str">
        <f>IF(Nispen!R14="", "", ROUND(Nispen!R14 / IF(AND(COUNT(Nispen!$D14:$J14,Nispen!$P14:R14) &lt;= 3, ISNUMBER($C32)), $C32, $E32) * 10, 3))</f>
        <v/>
      </c>
      <c r="R32" s="334" t="str">
        <f>IF(Nispen!S14="", "", ROUND(Nispen!S14 / IF(AND(COUNT(Nispen!$D14:$J14,Nispen!$P14:S14) &lt;= 3, ISNUMBER($C32)), $C32, $E32) * 10, 3))</f>
        <v/>
      </c>
      <c r="S32" s="334" t="str">
        <f>IF(Nispen!T14="", "", ROUND(Nispen!T14 / IF(AND(COUNT(Nispen!$D14:$J14,Nispen!$P14:T14) &lt;= 3, ISNUMBER($C32)), $C32, $E32) * 10, 3))</f>
        <v/>
      </c>
      <c r="T32" s="334" t="str">
        <f>IF(Nispen!U14="", "", ROUND(Nispen!U14 / IF(AND(COUNT(Nispen!$D14:$J14,Nispen!$P14:U14) &lt;= 3, ISNUMBER($C32)), $C32, $E32) * 10, 3))</f>
        <v/>
      </c>
      <c r="U32" s="334" t="str">
        <f>IF(Nispen!V14="", "", ROUND(Nispen!V14 / IF(AND(COUNT(Nispen!$D14:$J14,Nispen!$P14:V14) &lt;= 3, ISNUMBER($C32)), $C32, $E32) * 10, 3))</f>
        <v/>
      </c>
      <c r="V32" s="328"/>
    </row>
    <row r="33" spans="1:22" ht="16.95" customHeight="1">
      <c r="A33" s="206" t="str">
        <f>IF(Nispen!AB15=0, "", Nispen!AB15)</f>
        <v/>
      </c>
      <c r="B33" s="332">
        <f>Nispen!B15</f>
        <v>0</v>
      </c>
      <c r="C33" s="332" t="str">
        <f t="shared" si="2"/>
        <v/>
      </c>
      <c r="D33" s="332">
        <f>Nispen!C15</f>
        <v>0</v>
      </c>
      <c r="E33" s="332">
        <f>Nispen!O15</f>
        <v>0</v>
      </c>
      <c r="F33" s="333" t="str">
        <f>IF(Nispen!AA15=0," ",SUM(H33:U33))</f>
        <v xml:space="preserve"> </v>
      </c>
      <c r="G33" s="328"/>
      <c r="H33" s="334" t="str">
        <f>IF(Nispen!D15="", "", ROUND(Nispen!D15 / IF(AND(COUNT(Nispen!$D15:D15) &lt;= 3, ISNUMBER($C33)), $C33, $D33) * 10, 3))</f>
        <v/>
      </c>
      <c r="I33" s="334" t="str">
        <f>IF(Nispen!E15="", "", ROUND(Nispen!E15 / IF(AND(COUNT(Nispen!$D15:E15) &lt;= 3, ISNUMBER($C33)), $C33, $D33) * 10, 3))</f>
        <v/>
      </c>
      <c r="J33" s="334" t="str">
        <f>IF(Nispen!F15="", "", ROUND(Nispen!F15 / IF(AND(COUNT(Nispen!$D15:F15) &lt;= 3, ISNUMBER($C33)), $C33, $D33) * 10, 3))</f>
        <v/>
      </c>
      <c r="K33" s="334" t="str">
        <f>IF(Nispen!G15="", "", ROUND(Nispen!G15 / IF(AND(COUNT(Nispen!$D15:G15) &lt;= 3, ISNUMBER($C33)), $C33, $D33) * 10, 3))</f>
        <v/>
      </c>
      <c r="L33" s="334" t="str">
        <f>IF(Nispen!H15="", "", ROUND(Nispen!H15 / IF(AND(COUNT(Nispen!$D15:H15) &lt;= 3, ISNUMBER($C33)), $C33, $D33) * 10, 3))</f>
        <v/>
      </c>
      <c r="M33" s="334" t="str">
        <f>IF(Nispen!I15="", "", ROUND(Nispen!I15 / IF(AND(COUNT(Nispen!$D15:I15) &lt;= 3, ISNUMBER($C33)), $C33, $D33) * 10, 3))</f>
        <v/>
      </c>
      <c r="N33" s="334" t="str">
        <f>IF(Nispen!J15="", "", ROUND(Nispen!J15 / IF(AND(COUNT(Nispen!$D15:J15) &lt;= 3, ISNUMBER($C33)), $C33, $D33) * 10, 3))</f>
        <v/>
      </c>
      <c r="O33" s="334" t="str">
        <f>IF(Nispen!P15="", "", ROUND(Nispen!P15 / IF(AND(COUNT(Nispen!$D15:$J15,Nispen!$P15:P15) &lt;= 3, ISNUMBER($C33)), $C33, $E33) * 10, 3))</f>
        <v/>
      </c>
      <c r="P33" s="334" t="str">
        <f>IF(Nispen!Q15="", "", ROUND(Nispen!Q15 / IF(AND(COUNT(Nispen!$D15:$J15,Nispen!$P15:Q15) &lt;= 3, ISNUMBER($C33)), $C33, $E33) * 10, 3))</f>
        <v/>
      </c>
      <c r="Q33" s="334" t="str">
        <f>IF(Nispen!R15="", "", ROUND(Nispen!R15 / IF(AND(COUNT(Nispen!$D15:$J15,Nispen!$P15:R15) &lt;= 3, ISNUMBER($C33)), $C33, $E33) * 10, 3))</f>
        <v/>
      </c>
      <c r="R33" s="334" t="str">
        <f>IF(Nispen!S15="", "", ROUND(Nispen!S15 / IF(AND(COUNT(Nispen!$D15:$J15,Nispen!$P15:S15) &lt;= 3, ISNUMBER($C33)), $C33, $E33) * 10, 3))</f>
        <v/>
      </c>
      <c r="S33" s="334" t="str">
        <f>IF(Nispen!T15="", "", ROUND(Nispen!T15 / IF(AND(COUNT(Nispen!$D15:$J15,Nispen!$P15:T15) &lt;= 3, ISNUMBER($C33)), $C33, $E33) * 10, 3))</f>
        <v/>
      </c>
      <c r="T33" s="334" t="str">
        <f>IF(Nispen!U15="", "", ROUND(Nispen!U15 / IF(AND(COUNT(Nispen!$D15:$J15,Nispen!$P15:U15) &lt;= 3, ISNUMBER($C33)), $C33, $E33) * 10, 3))</f>
        <v/>
      </c>
      <c r="U33" s="334" t="str">
        <f>IF(Nispen!V15="", "", ROUND(Nispen!V15 / IF(AND(COUNT(Nispen!$D15:$J15,Nispen!$P15:V15) &lt;= 3, ISNUMBER($C33)), $C33, $E33) * 10, 3))</f>
        <v/>
      </c>
      <c r="V33" s="328"/>
    </row>
    <row r="34" spans="1:22" ht="16.95" customHeight="1">
      <c r="A34" s="206" t="str">
        <f>IF(Nispen!AB16=0, "", Nispen!AB16)</f>
        <v/>
      </c>
      <c r="B34" s="332">
        <f>Nispen!B16</f>
        <v>0</v>
      </c>
      <c r="C34" s="332" t="str">
        <f t="shared" si="2"/>
        <v/>
      </c>
      <c r="D34" s="332">
        <f>Nispen!C16</f>
        <v>0</v>
      </c>
      <c r="E34" s="332">
        <f>Nispen!O16</f>
        <v>0</v>
      </c>
      <c r="F34" s="333" t="str">
        <f>IF(Nispen!AA16=0," ",SUM(H34:U34))</f>
        <v xml:space="preserve"> </v>
      </c>
      <c r="G34" s="328"/>
      <c r="H34" s="334" t="str">
        <f>IF(Nispen!D16="", "", ROUND(Nispen!D16 / IF(AND(COUNT(Nispen!$D16:D16) &lt;= 3, ISNUMBER($C34)), $C34, $D34) * 10, 3))</f>
        <v/>
      </c>
      <c r="I34" s="334" t="str">
        <f>IF(Nispen!E16="", "", ROUND(Nispen!E16 / IF(AND(COUNT(Nispen!$D16:E16) &lt;= 3, ISNUMBER($C34)), $C34, $D34) * 10, 3))</f>
        <v/>
      </c>
      <c r="J34" s="334" t="str">
        <f>IF(Nispen!F16="", "", ROUND(Nispen!F16 / IF(AND(COUNT(Nispen!$D16:F16) &lt;= 3, ISNUMBER($C34)), $C34, $D34) * 10, 3))</f>
        <v/>
      </c>
      <c r="K34" s="334" t="str">
        <f>IF(Nispen!G16="", "", ROUND(Nispen!G16 / IF(AND(COUNT(Nispen!$D16:G16) &lt;= 3, ISNUMBER($C34)), $C34, $D34) * 10, 3))</f>
        <v/>
      </c>
      <c r="L34" s="334" t="str">
        <f>IF(Nispen!H16="", "", ROUND(Nispen!H16 / IF(AND(COUNT(Nispen!$D16:H16) &lt;= 3, ISNUMBER($C34)), $C34, $D34) * 10, 3))</f>
        <v/>
      </c>
      <c r="M34" s="334" t="str">
        <f>IF(Nispen!I16="", "", ROUND(Nispen!I16 / IF(AND(COUNT(Nispen!$D16:I16) &lt;= 3, ISNUMBER($C34)), $C34, $D34) * 10, 3))</f>
        <v/>
      </c>
      <c r="N34" s="334" t="str">
        <f>IF(Nispen!J16="", "", ROUND(Nispen!J16 / IF(AND(COUNT(Nispen!$D16:J16) &lt;= 3, ISNUMBER($C34)), $C34, $D34) * 10, 3))</f>
        <v/>
      </c>
      <c r="O34" s="334" t="str">
        <f>IF(Nispen!P16="", "", ROUND(Nispen!P16 / IF(AND(COUNT(Nispen!$D16:$J16,Nispen!$P16:P16) &lt;= 3, ISNUMBER($C34)), $C34, $E34) * 10, 3))</f>
        <v/>
      </c>
      <c r="P34" s="334" t="str">
        <f>IF(Nispen!Q16="", "", ROUND(Nispen!Q16 / IF(AND(COUNT(Nispen!$D16:$J16,Nispen!$P16:Q16) &lt;= 3, ISNUMBER($C34)), $C34, $E34) * 10, 3))</f>
        <v/>
      </c>
      <c r="Q34" s="334" t="str">
        <f>IF(Nispen!R16="", "", ROUND(Nispen!R16 / IF(AND(COUNT(Nispen!$D16:$J16,Nispen!$P16:R16) &lt;= 3, ISNUMBER($C34)), $C34, $E34) * 10, 3))</f>
        <v/>
      </c>
      <c r="R34" s="334" t="str">
        <f>IF(Nispen!S16="", "", ROUND(Nispen!S16 / IF(AND(COUNT(Nispen!$D16:$J16,Nispen!$P16:S16) &lt;= 3, ISNUMBER($C34)), $C34, $E34) * 10, 3))</f>
        <v/>
      </c>
      <c r="S34" s="334" t="str">
        <f>IF(Nispen!T16="", "", ROUND(Nispen!T16 / IF(AND(COUNT(Nispen!$D16:$J16,Nispen!$P16:T16) &lt;= 3, ISNUMBER($C34)), $C34, $E34) * 10, 3))</f>
        <v/>
      </c>
      <c r="T34" s="334" t="str">
        <f>IF(Nispen!U16="", "", ROUND(Nispen!U16 / IF(AND(COUNT(Nispen!$D16:$J16,Nispen!$P16:U16) &lt;= 3, ISNUMBER($C34)), $C34, $E34) * 10, 3))</f>
        <v/>
      </c>
      <c r="U34" s="334" t="str">
        <f>IF(Nispen!V16="", "", ROUND(Nispen!V16 / IF(AND(COUNT(Nispen!$D16:$J16,Nispen!$P16:V16) &lt;= 3, ISNUMBER($C34)), $C34, $E34) * 10, 3))</f>
        <v/>
      </c>
      <c r="V34" s="328"/>
    </row>
    <row r="35" spans="1:22" ht="16.95" customHeight="1">
      <c r="A35" s="206" t="str">
        <f>IF(Nispen!AB17=0, "", Nispen!AB17)</f>
        <v/>
      </c>
      <c r="B35" s="332">
        <f>Nispen!B17</f>
        <v>0</v>
      </c>
      <c r="C35" s="332" t="str">
        <f t="shared" si="2"/>
        <v/>
      </c>
      <c r="D35" s="332">
        <f>Nispen!C17</f>
        <v>0</v>
      </c>
      <c r="E35" s="332">
        <f>Nispen!O17</f>
        <v>0</v>
      </c>
      <c r="F35" s="333" t="str">
        <f>IF(Nispen!AA17=0," ",SUM(H35:U35))</f>
        <v xml:space="preserve"> </v>
      </c>
      <c r="G35" s="328"/>
      <c r="H35" s="334" t="str">
        <f>IF(Nispen!D17="", "", ROUND(Nispen!D17 / IF(AND(COUNT(Nispen!$D17:D17) &lt;= 3, ISNUMBER($C35)), $C35, $D35) * 10, 3))</f>
        <v/>
      </c>
      <c r="I35" s="334" t="str">
        <f>IF(Nispen!E17="", "", ROUND(Nispen!E17 / IF(AND(COUNT(Nispen!$D17:E17) &lt;= 3, ISNUMBER($C35)), $C35, $D35) * 10, 3))</f>
        <v/>
      </c>
      <c r="J35" s="334" t="str">
        <f>IF(Nispen!F17="", "", ROUND(Nispen!F17 / IF(AND(COUNT(Nispen!$D17:F17) &lt;= 3, ISNUMBER($C35)), $C35, $D35) * 10, 3))</f>
        <v/>
      </c>
      <c r="K35" s="334" t="str">
        <f>IF(Nispen!G17="", "", ROUND(Nispen!G17 / IF(AND(COUNT(Nispen!$D17:G17) &lt;= 3, ISNUMBER($C35)), $C35, $D35) * 10, 3))</f>
        <v/>
      </c>
      <c r="L35" s="334" t="str">
        <f>IF(Nispen!H17="", "", ROUND(Nispen!H17 / IF(AND(COUNT(Nispen!$D17:H17) &lt;= 3, ISNUMBER($C35)), $C35, $D35) * 10, 3))</f>
        <v/>
      </c>
      <c r="M35" s="334" t="str">
        <f>IF(Nispen!I17="", "", ROUND(Nispen!I17 / IF(AND(COUNT(Nispen!$D17:I17) &lt;= 3, ISNUMBER($C35)), $C35, $D35) * 10, 3))</f>
        <v/>
      </c>
      <c r="N35" s="334" t="str">
        <f>IF(Nispen!J17="", "", ROUND(Nispen!J17 / IF(AND(COUNT(Nispen!$D17:J17) &lt;= 3, ISNUMBER($C35)), $C35, $D35) * 10, 3))</f>
        <v/>
      </c>
      <c r="O35" s="334" t="str">
        <f>IF(Nispen!P17="", "", ROUND(Nispen!P17 / IF(AND(COUNT(Nispen!$D17:$J17,Nispen!$P17:P17) &lt;= 3, ISNUMBER($C35)), $C35, $E35) * 10, 3))</f>
        <v/>
      </c>
      <c r="P35" s="334" t="str">
        <f>IF(Nispen!Q17="", "", ROUND(Nispen!Q17 / IF(AND(COUNT(Nispen!$D17:$J17,Nispen!$P17:Q17) &lt;= 3, ISNUMBER($C35)), $C35, $E35) * 10, 3))</f>
        <v/>
      </c>
      <c r="Q35" s="334" t="str">
        <f>IF(Nispen!R17="", "", ROUND(Nispen!R17 / IF(AND(COUNT(Nispen!$D17:$J17,Nispen!$P17:R17) &lt;= 3, ISNUMBER($C35)), $C35, $E35) * 10, 3))</f>
        <v/>
      </c>
      <c r="R35" s="334" t="str">
        <f>IF(Nispen!S17="", "", ROUND(Nispen!S17 / IF(AND(COUNT(Nispen!$D17:$J17,Nispen!$P17:S17) &lt;= 3, ISNUMBER($C35)), $C35, $E35) * 10, 3))</f>
        <v/>
      </c>
      <c r="S35" s="334" t="str">
        <f>IF(Nispen!T17="", "", ROUND(Nispen!T17 / IF(AND(COUNT(Nispen!$D17:$J17,Nispen!$P17:T17) &lt;= 3, ISNUMBER($C35)), $C35, $E35) * 10, 3))</f>
        <v/>
      </c>
      <c r="T35" s="334" t="str">
        <f>IF(Nispen!U17="", "", ROUND(Nispen!U17 / IF(AND(COUNT(Nispen!$D17:$J17,Nispen!$P17:U17) &lt;= 3, ISNUMBER($C35)), $C35, $E35) * 10, 3))</f>
        <v/>
      </c>
      <c r="U35" s="334" t="str">
        <f>IF(Nispen!V17="", "", ROUND(Nispen!V17 / IF(AND(COUNT(Nispen!$D17:$J17,Nispen!$P17:V17) &lt;= 3, ISNUMBER($C35)), $C35, $E35) * 10, 3))</f>
        <v/>
      </c>
      <c r="V35" s="328"/>
    </row>
    <row r="36" spans="1:22" ht="16.95" customHeight="1">
      <c r="A36" s="206" t="str">
        <f>IF(Nispen!AB18=0, "", Nispen!AB18)</f>
        <v/>
      </c>
      <c r="B36" s="332">
        <f>Nispen!B18</f>
        <v>0</v>
      </c>
      <c r="C36" s="332" t="str">
        <f t="shared" si="2"/>
        <v/>
      </c>
      <c r="D36" s="332">
        <f>Nispen!C18</f>
        <v>0</v>
      </c>
      <c r="E36" s="332">
        <f>Nispen!O18</f>
        <v>0</v>
      </c>
      <c r="F36" s="333" t="str">
        <f>IF(Nispen!AA18=0," ",SUM(H36:U36))</f>
        <v xml:space="preserve"> </v>
      </c>
      <c r="G36" s="328"/>
      <c r="H36" s="334" t="str">
        <f>IF(Nispen!D18="", "", ROUND(Nispen!D18 / IF(AND(COUNT(Nispen!$D18:D18) &lt;= 3, ISNUMBER($C36)), $C36, $D36) * 10, 3))</f>
        <v/>
      </c>
      <c r="I36" s="334" t="str">
        <f>IF(Nispen!E18="", "", ROUND(Nispen!E18 / IF(AND(COUNT(Nispen!$D18:E18) &lt;= 3, ISNUMBER($C36)), $C36, $D36) * 10, 3))</f>
        <v/>
      </c>
      <c r="J36" s="334" t="str">
        <f>IF(Nispen!F18="", "", ROUND(Nispen!F18 / IF(AND(COUNT(Nispen!$D18:F18) &lt;= 3, ISNUMBER($C36)), $C36, $D36) * 10, 3))</f>
        <v/>
      </c>
      <c r="K36" s="334" t="str">
        <f>IF(Nispen!G18="", "", ROUND(Nispen!G18 / IF(AND(COUNT(Nispen!$D18:G18) &lt;= 3, ISNUMBER($C36)), $C36, $D36) * 10, 3))</f>
        <v/>
      </c>
      <c r="L36" s="334" t="str">
        <f>IF(Nispen!H18="", "", ROUND(Nispen!H18 / IF(AND(COUNT(Nispen!$D18:H18) &lt;= 3, ISNUMBER($C36)), $C36, $D36) * 10, 3))</f>
        <v/>
      </c>
      <c r="M36" s="334" t="str">
        <f>IF(Nispen!I18="", "", ROUND(Nispen!I18 / IF(AND(COUNT(Nispen!$D18:I18) &lt;= 3, ISNUMBER($C36)), $C36, $D36) * 10, 3))</f>
        <v/>
      </c>
      <c r="N36" s="334" t="str">
        <f>IF(Nispen!J18="", "", ROUND(Nispen!J18 / IF(AND(COUNT(Nispen!$D18:J18) &lt;= 3, ISNUMBER($C36)), $C36, $D36) * 10, 3))</f>
        <v/>
      </c>
      <c r="O36" s="334" t="str">
        <f>IF(Nispen!P18="", "", ROUND(Nispen!P18 / IF(AND(COUNT(Nispen!$D18:$J18,Nispen!$P18:P18) &lt;= 3, ISNUMBER($C36)), $C36, $E36) * 10, 3))</f>
        <v/>
      </c>
      <c r="P36" s="334" t="str">
        <f>IF(Nispen!Q18="", "", ROUND(Nispen!Q18 / IF(AND(COUNT(Nispen!$D18:$J18,Nispen!$P18:Q18) &lt;= 3, ISNUMBER($C36)), $C36, $E36) * 10, 3))</f>
        <v/>
      </c>
      <c r="Q36" s="334" t="str">
        <f>IF(Nispen!R18="", "", ROUND(Nispen!R18 / IF(AND(COUNT(Nispen!$D18:$J18,Nispen!$P18:R18) &lt;= 3, ISNUMBER($C36)), $C36, $E36) * 10, 3))</f>
        <v/>
      </c>
      <c r="R36" s="334" t="str">
        <f>IF(Nispen!S18="", "", ROUND(Nispen!S18 / IF(AND(COUNT(Nispen!$D18:$J18,Nispen!$P18:S18) &lt;= 3, ISNUMBER($C36)), $C36, $E36) * 10, 3))</f>
        <v/>
      </c>
      <c r="S36" s="334" t="str">
        <f>IF(Nispen!T18="", "", ROUND(Nispen!T18 / IF(AND(COUNT(Nispen!$D18:$J18,Nispen!$P18:T18) &lt;= 3, ISNUMBER($C36)), $C36, $E36) * 10, 3))</f>
        <v/>
      </c>
      <c r="T36" s="334" t="str">
        <f>IF(Nispen!U18="", "", ROUND(Nispen!U18 / IF(AND(COUNT(Nispen!$D18:$J18,Nispen!$P18:U18) &lt;= 3, ISNUMBER($C36)), $C36, $E36) * 10, 3))</f>
        <v/>
      </c>
      <c r="U36" s="334" t="str">
        <f>IF(Nispen!V18="", "", ROUND(Nispen!V18 / IF(AND(COUNT(Nispen!$D18:$J18,Nispen!$P18:V18) &lt;= 3, ISNUMBER($C36)), $C36, $E36) * 10, 3))</f>
        <v/>
      </c>
      <c r="V36" s="328"/>
    </row>
    <row r="37" spans="1:22" ht="16.95" customHeight="1">
      <c r="A37" s="206" t="str">
        <f>IF(Nispen!AB19=0, "", Nispen!AB19)</f>
        <v/>
      </c>
      <c r="B37" s="332">
        <f>Nispen!B19</f>
        <v>0</v>
      </c>
      <c r="C37" s="332" t="str">
        <f t="shared" si="2"/>
        <v/>
      </c>
      <c r="D37" s="332">
        <f>Nispen!C19</f>
        <v>0</v>
      </c>
      <c r="E37" s="332">
        <f>Nispen!O19</f>
        <v>0</v>
      </c>
      <c r="F37" s="333" t="str">
        <f>IF(Nispen!AA19=0," ",SUM(H37:U37))</f>
        <v xml:space="preserve"> </v>
      </c>
      <c r="G37" s="328"/>
      <c r="H37" s="334" t="str">
        <f>IF(Nispen!D19="", "", ROUND(Nispen!D19 / IF(AND(COUNT(Nispen!$D19:D19) &lt;= 3, ISNUMBER($C37)), $C37, $D37) * 10, 3))</f>
        <v/>
      </c>
      <c r="I37" s="334" t="str">
        <f>IF(Nispen!E19="", "", ROUND(Nispen!E19 / IF(AND(COUNT(Nispen!$D19:E19) &lt;= 3, ISNUMBER($C37)), $C37, $D37) * 10, 3))</f>
        <v/>
      </c>
      <c r="J37" s="334" t="str">
        <f>IF(Nispen!F19="", "", ROUND(Nispen!F19 / IF(AND(COUNT(Nispen!$D19:F19) &lt;= 3, ISNUMBER($C37)), $C37, $D37) * 10, 3))</f>
        <v/>
      </c>
      <c r="K37" s="334" t="str">
        <f>IF(Nispen!G19="", "", ROUND(Nispen!G19 / IF(AND(COUNT(Nispen!$D19:G19) &lt;= 3, ISNUMBER($C37)), $C37, $D37) * 10, 3))</f>
        <v/>
      </c>
      <c r="L37" s="334" t="str">
        <f>IF(Nispen!H19="", "", ROUND(Nispen!H19 / IF(AND(COUNT(Nispen!$D19:H19) &lt;= 3, ISNUMBER($C37)), $C37, $D37) * 10, 3))</f>
        <v/>
      </c>
      <c r="M37" s="334" t="str">
        <f>IF(Nispen!I19="", "", ROUND(Nispen!I19 / IF(AND(COUNT(Nispen!$D19:I19) &lt;= 3, ISNUMBER($C37)), $C37, $D37) * 10, 3))</f>
        <v/>
      </c>
      <c r="N37" s="334" t="str">
        <f>IF(Nispen!J19="", "", ROUND(Nispen!J19 / IF(AND(COUNT(Nispen!$D19:J19) &lt;= 3, ISNUMBER($C37)), $C37, $D37) * 10, 3))</f>
        <v/>
      </c>
      <c r="O37" s="334" t="str">
        <f>IF(Nispen!P19="", "", ROUND(Nispen!P19 / IF(AND(COUNT(Nispen!$D19:$J19,Nispen!$P19:P19) &lt;= 3, ISNUMBER($C37)), $C37, $E37) * 10, 3))</f>
        <v/>
      </c>
      <c r="P37" s="334" t="str">
        <f>IF(Nispen!Q19="", "", ROUND(Nispen!Q19 / IF(AND(COUNT(Nispen!$D19:$J19,Nispen!$P19:Q19) &lt;= 3, ISNUMBER($C37)), $C37, $E37) * 10, 3))</f>
        <v/>
      </c>
      <c r="Q37" s="334" t="str">
        <f>IF(Nispen!R19="", "", ROUND(Nispen!R19 / IF(AND(COUNT(Nispen!$D19:$J19,Nispen!$P19:R19) &lt;= 3, ISNUMBER($C37)), $C37, $E37) * 10, 3))</f>
        <v/>
      </c>
      <c r="R37" s="334" t="str">
        <f>IF(Nispen!S19="", "", ROUND(Nispen!S19 / IF(AND(COUNT(Nispen!$D19:$J19,Nispen!$P19:S19) &lt;= 3, ISNUMBER($C37)), $C37, $E37) * 10, 3))</f>
        <v/>
      </c>
      <c r="S37" s="334" t="str">
        <f>IF(Nispen!T19="", "", ROUND(Nispen!T19 / IF(AND(COUNT(Nispen!$D19:$J19,Nispen!$P19:T19) &lt;= 3, ISNUMBER($C37)), $C37, $E37) * 10, 3))</f>
        <v/>
      </c>
      <c r="T37" s="334" t="str">
        <f>IF(Nispen!U19="", "", ROUND(Nispen!U19 / IF(AND(COUNT(Nispen!$D19:$J19,Nispen!$P19:U19) &lt;= 3, ISNUMBER($C37)), $C37, $E37) * 10, 3))</f>
        <v/>
      </c>
      <c r="U37" s="334" t="str">
        <f>IF(Nispen!V19="", "", ROUND(Nispen!V19 / IF(AND(COUNT(Nispen!$D19:$J19,Nispen!$P19:V19) &lt;= 3, ISNUMBER($C37)), $C37, $E37) * 10, 3))</f>
        <v/>
      </c>
      <c r="V37" s="328"/>
    </row>
    <row r="38" spans="1:22" s="177" customFormat="1" ht="24" customHeight="1">
      <c r="A38" s="240"/>
      <c r="B38" s="348"/>
      <c r="C38" s="348"/>
      <c r="D38" s="348"/>
      <c r="E38" s="348"/>
      <c r="F38" s="349" t="str">
        <f>B22</f>
        <v>Sen. NISPEN</v>
      </c>
      <c r="G38" s="348">
        <v>5</v>
      </c>
      <c r="H38" s="339">
        <f>IF(SUM(H23:H37)=0, "", SUM(H23:H37))+N29</f>
        <v>48.048999999999999</v>
      </c>
      <c r="I38" s="339">
        <f>IF(SUM(I23:I37)=0, "", SUM(I23:I37))</f>
        <v>53.443999999999996</v>
      </c>
      <c r="J38" s="339">
        <f t="shared" ref="J38" si="3">IF(SUM(J23:J37)=0, "", SUM(J23:J37))</f>
        <v>49.482999999999997</v>
      </c>
      <c r="K38" s="339">
        <f t="shared" ref="K38" si="4">IF(SUM(K23:K37)=0, "", SUM(K23:K37))</f>
        <v>54.541999999999994</v>
      </c>
      <c r="L38" s="339" t="str">
        <f t="shared" ref="L38" si="5">IF(SUM(L23:L37)=0, "", SUM(L23:L37))</f>
        <v/>
      </c>
      <c r="M38" s="339" t="str">
        <f t="shared" ref="M38" si="6">IF(SUM(M23:M37)=0, "", SUM(M23:M37))</f>
        <v/>
      </c>
      <c r="N38" s="339">
        <f>IF(SUM(N23:N37)=0, "", SUM(N23:N37))-N29</f>
        <v>0</v>
      </c>
      <c r="O38" s="339" t="str">
        <f t="shared" ref="O38" si="7">IF(SUM(O23:O37)=0, "", SUM(O23:O37))</f>
        <v/>
      </c>
      <c r="P38" s="339" t="str">
        <f t="shared" ref="P38" si="8">IF(SUM(P23:P37)=0, "", SUM(P23:P37))</f>
        <v/>
      </c>
      <c r="Q38" s="339" t="str">
        <f t="shared" ref="Q38" si="9">IF(SUM(Q23:Q37)=0, "", SUM(Q23:Q37))</f>
        <v/>
      </c>
      <c r="R38" s="339" t="str">
        <f t="shared" ref="R38" si="10">IF(SUM(R23:R37)=0, "", SUM(R23:R37))</f>
        <v/>
      </c>
      <c r="S38" s="339" t="str">
        <f t="shared" ref="S38" si="11">IF(SUM(S23:S37)=0, "", SUM(S23:S37))</f>
        <v/>
      </c>
      <c r="T38" s="339" t="str">
        <f t="shared" ref="T38" si="12">IF(SUM(T23:T37)=0, "", SUM(T23:T37))</f>
        <v/>
      </c>
      <c r="U38" s="339" t="str">
        <f t="shared" ref="U38" si="13">IF(SUM(U23:U37)=0, "", SUM(U23:U37))</f>
        <v/>
      </c>
      <c r="V38" s="348"/>
    </row>
    <row r="39" spans="1:22" s="190" customFormat="1" ht="16.95" customHeight="1">
      <c r="A39" s="246"/>
      <c r="B39" s="340">
        <f>ROWS(B23:B37)</f>
        <v>15</v>
      </c>
      <c r="C39" s="350"/>
      <c r="D39" s="350"/>
      <c r="E39" s="350"/>
      <c r="F39" s="351">
        <f>SUM(F23:F37)</f>
        <v>205.51799999999997</v>
      </c>
      <c r="G39" s="352" t="str">
        <f>B22</f>
        <v>Sen. NISPEN</v>
      </c>
      <c r="H39" s="207">
        <f>IF(SUM(H23:H37)=0, "", SUM(H23:H37))+N29</f>
        <v>48.048999999999999</v>
      </c>
      <c r="I39" s="207">
        <f>IF(I38="", "", ROUND(SUM($H38:I38), 3))</f>
        <v>101.49299999999999</v>
      </c>
      <c r="J39" s="207">
        <f>IF(J38="", "", ROUND(SUM($H38:J38), 3))</f>
        <v>150.976</v>
      </c>
      <c r="K39" s="207">
        <f>IF(K38="", "", ROUND(SUM($H38:K38), 3))</f>
        <v>205.518</v>
      </c>
      <c r="L39" s="207" t="str">
        <f>IF(L38="", "", ROUND(SUM($H38:L38), 3))</f>
        <v/>
      </c>
      <c r="M39" s="207" t="str">
        <f>IF(M38="", "", ROUND(SUM($H38:M38), 3))</f>
        <v/>
      </c>
      <c r="N39" s="207">
        <f>IF(N38="", "", ROUND(SUM($H38:N38), 3))</f>
        <v>205.518</v>
      </c>
      <c r="O39" s="207" t="str">
        <f>IF(O38="", "", ROUND(SUM($H38:O38), 3))</f>
        <v/>
      </c>
      <c r="P39" s="207" t="str">
        <f>IF(P38="", "", ROUND(SUM($H38:P38), 3))</f>
        <v/>
      </c>
      <c r="Q39" s="207" t="str">
        <f>IF(Q38="", "", ROUND(SUM($H38:Q38), 3))</f>
        <v/>
      </c>
      <c r="R39" s="207" t="str">
        <f>IF(R38="", "", ROUND(SUM($H38:R38), 3))</f>
        <v/>
      </c>
      <c r="S39" s="207" t="str">
        <f>IF(S38="", "", ROUND(SUM($H38:S38), 3))</f>
        <v/>
      </c>
      <c r="T39" s="207" t="str">
        <f>IF(T38="", "", ROUND(SUM($H38:T38), 3))</f>
        <v/>
      </c>
      <c r="U39" s="207" t="str">
        <f>IF(U38="", "", ROUND(SUM($H38:U38), 3))</f>
        <v/>
      </c>
      <c r="V39" s="328"/>
    </row>
    <row r="40" spans="1:22" ht="25.2" customHeight="1"/>
    <row r="41" spans="1:22" ht="15" customHeight="1">
      <c r="A41" s="245"/>
      <c r="B41" s="330" t="s">
        <v>109</v>
      </c>
      <c r="C41" s="229"/>
      <c r="D41" s="229"/>
      <c r="E41" s="229"/>
      <c r="F41" s="245"/>
      <c r="G41" s="236"/>
      <c r="H41" s="353">
        <v>1</v>
      </c>
      <c r="I41" s="353">
        <v>2</v>
      </c>
      <c r="J41" s="353">
        <v>3</v>
      </c>
      <c r="K41" s="353">
        <v>4</v>
      </c>
      <c r="L41" s="353">
        <v>5</v>
      </c>
      <c r="M41" s="353">
        <v>6</v>
      </c>
      <c r="N41" s="353">
        <v>7</v>
      </c>
      <c r="O41" s="353">
        <v>8</v>
      </c>
      <c r="P41" s="353">
        <v>9</v>
      </c>
      <c r="Q41" s="353">
        <v>10</v>
      </c>
      <c r="R41" s="353">
        <v>11</v>
      </c>
      <c r="S41" s="353">
        <v>12</v>
      </c>
      <c r="T41" s="353">
        <v>13</v>
      </c>
      <c r="U41" s="353">
        <v>14</v>
      </c>
    </row>
    <row r="42" spans="1:22" ht="16.95" customHeight="1">
      <c r="A42" s="209" t="str">
        <f>IF(Kerkuilen!AB5=0, "", Kerkuilen!AB5)</f>
        <v/>
      </c>
      <c r="B42" s="332" t="str">
        <f>Kerkuilen!B5</f>
        <v>Antonissen Gust</v>
      </c>
      <c r="C42" s="328" t="str">
        <f>IFERROR(VALUE(MID($B42, SEARCH("[NS ", $B42)+4, 2)), "")</f>
        <v/>
      </c>
      <c r="D42" s="328">
        <f>Kerkuilen!C5</f>
        <v>38</v>
      </c>
      <c r="E42" s="328">
        <f>Kerkuilen!O5</f>
        <v>38</v>
      </c>
      <c r="F42" s="354" t="str">
        <f>IF(Kerkuilen!AA5=0," ",SUM(H42:U42))</f>
        <v xml:space="preserve"> </v>
      </c>
      <c r="G42" s="236"/>
      <c r="H42" s="355" t="str">
        <f>IF(Kerkuilen!D5="", "", ROUND(Kerkuilen!D5 / IF(AND(COUNT(Kerkuilen!$D5:D5) &lt;= 3, ISNUMBER($C42)), $C42, $D42) * 10, 3))</f>
        <v/>
      </c>
      <c r="I42" s="355" t="str">
        <f>IF(Kerkuilen!E5="", "", ROUND(Kerkuilen!E5 / IF(AND(COUNT(Kerkuilen!$D5:E5) &lt;= 3, ISNUMBER($C42)), $C42, $D42) * 10, 3))</f>
        <v/>
      </c>
      <c r="J42" s="355" t="str">
        <f>IF(Kerkuilen!F5="", "", ROUND(Kerkuilen!F5 / IF(AND(COUNT(Kerkuilen!$D5:F5) &lt;= 3, ISNUMBER($C42)), $C42, $D42) * 10, 3))</f>
        <v/>
      </c>
      <c r="K42" s="355" t="str">
        <f>IF(Kerkuilen!G5="", "", ROUND(Kerkuilen!G5 / IF(AND(COUNT(Kerkuilen!$D5:G5) &lt;= 3, ISNUMBER($C42)), $C42, $D42) * 10, 3))</f>
        <v/>
      </c>
      <c r="L42" s="355" t="str">
        <f>IF(Kerkuilen!H5="", "", ROUND(Kerkuilen!H5 / IF(AND(COUNT(Kerkuilen!$D5:H5) &lt;= 3, ISNUMBER($C42)), $C42, $D42) * 10, 3))</f>
        <v/>
      </c>
      <c r="M42" s="355" t="str">
        <f>IF(Kerkuilen!I5="", "", ROUND(Kerkuilen!I5 / IF(AND(COUNT(Kerkuilen!$D5:I5) &lt;= 3, ISNUMBER($C42)), $C42, $D42) * 10, 3))</f>
        <v/>
      </c>
      <c r="N42" s="355" t="str">
        <f>IF(Kerkuilen!J5="", "", ROUND(Kerkuilen!J5 / IF(AND(COUNT(Kerkuilen!$D5:J5) &lt;= 3, ISNUMBER($C42)), $C42, $D42) * 10, 3))</f>
        <v/>
      </c>
      <c r="O42" s="355" t="str">
        <f>IF(Kerkuilen!P5="", "", ROUND(Kerkuilen!P5 / IF(AND(COUNT(Kerkuilen!$D5:$J5,Kerkuilen!$P5:P5) &lt;= 3, ISNUMBER($C42)), $C42, $E42) * 10, 3))</f>
        <v/>
      </c>
      <c r="P42" s="355" t="str">
        <f>IF(Kerkuilen!Q5="", "", ROUND(Kerkuilen!Q5 / IF(AND(COUNT(Kerkuilen!$D5:$J5,Kerkuilen!$P5:Q5) &lt;= 3, ISNUMBER($C42)), $C42, $E42) * 10, 3))</f>
        <v/>
      </c>
      <c r="Q42" s="355" t="str">
        <f>IF(Kerkuilen!R5="", "", ROUND(Kerkuilen!R5 / IF(AND(COUNT(Kerkuilen!$D5:$J5,Kerkuilen!$P5:R5) &lt;= 3, ISNUMBER($C42)), $C42, $E42) * 10, 3))</f>
        <v/>
      </c>
      <c r="R42" s="355" t="str">
        <f>IF(Kerkuilen!S5="", "", ROUND(Kerkuilen!S5 / IF(AND(COUNT(Kerkuilen!$D5:$J5,Kerkuilen!$P5:S5) &lt;= 3, ISNUMBER($C42)), $C42, $E42) * 10, 3))</f>
        <v/>
      </c>
      <c r="S42" s="355" t="str">
        <f>IF(Kerkuilen!T5="", "", ROUND(Kerkuilen!T5 / IF(AND(COUNT(Kerkuilen!$D5:$J5,Kerkuilen!$P5:T5) &lt;= 3, ISNUMBER($C42)), $C42, $E42) * 10, 3))</f>
        <v/>
      </c>
      <c r="T42" s="355" t="str">
        <f>IF(Kerkuilen!U5="", "", ROUND(Kerkuilen!U5 / IF(AND(COUNT(Kerkuilen!$D5:$J5,Kerkuilen!$P5:U5) &lt;= 3, ISNUMBER($C42)), $C42, $E42) * 10, 3))</f>
        <v/>
      </c>
      <c r="U42" s="355" t="str">
        <f>IF(Kerkuilen!V5="", "", ROUND(Kerkuilen!V5 / IF(AND(COUNT(Kerkuilen!$D5:$J5,Kerkuilen!$P5:V5) &lt;= 3, ISNUMBER($C42)), $C42, $E42) * 10, 3))</f>
        <v/>
      </c>
    </row>
    <row r="43" spans="1:22" ht="16.95" customHeight="1">
      <c r="A43" s="209">
        <f>IF(Kerkuilen!AB6=0, "", Kerkuilen!AB6)</f>
        <v>3</v>
      </c>
      <c r="B43" s="332" t="str">
        <f>Kerkuilen!B6</f>
        <v>De Kaey Piet</v>
      </c>
      <c r="C43" s="328" t="str">
        <f t="shared" ref="C43:C56" si="14">IFERROR(VALUE(MID($B43, SEARCH("[NS ", $B43)+4, 2)), "")</f>
        <v/>
      </c>
      <c r="D43" s="328">
        <f>Kerkuilen!C6</f>
        <v>58</v>
      </c>
      <c r="E43" s="328">
        <f>Kerkuilen!O6</f>
        <v>58</v>
      </c>
      <c r="F43" s="354">
        <f>IF(Kerkuilen!AA6=0," ",SUM(H43:U43))</f>
        <v>24.137</v>
      </c>
      <c r="G43" s="236"/>
      <c r="H43" s="355" t="str">
        <f>IF(Kerkuilen!D6="", "", ROUND(Kerkuilen!D6 / IF(AND(COUNT(Kerkuilen!$D6:D6) &lt;= 3, ISNUMBER($C43)), $C43, $D43) * 10, 3))</f>
        <v/>
      </c>
      <c r="I43" s="355">
        <f>IF(Kerkuilen!E6="", "", ROUND(Kerkuilen!E6 / IF(AND(COUNT(Kerkuilen!$D6:E6) &lt;= 3, ISNUMBER($C43)), $C43, $D43) * 10, 3))</f>
        <v>10.172000000000001</v>
      </c>
      <c r="J43" s="355">
        <f>IF(Kerkuilen!F6="", "", ROUND(Kerkuilen!F6 / IF(AND(COUNT(Kerkuilen!$D6:F6) &lt;= 3, ISNUMBER($C43)), $C43, $D43) * 10, 3))</f>
        <v>7.2409999999999997</v>
      </c>
      <c r="K43" s="355">
        <f>IF(Kerkuilen!G6="", "", ROUND(Kerkuilen!G6 / IF(AND(COUNT(Kerkuilen!$D6:G6) &lt;= 3, ISNUMBER($C43)), $C43, $D43) * 10, 3))</f>
        <v>6.7240000000000002</v>
      </c>
      <c r="L43" s="355" t="str">
        <f>IF(Kerkuilen!H6="", "", ROUND(Kerkuilen!H6 / IF(AND(COUNT(Kerkuilen!$D6:H6) &lt;= 3, ISNUMBER($C43)), $C43, $D43) * 10, 3))</f>
        <v/>
      </c>
      <c r="M43" s="355" t="str">
        <f>IF(Kerkuilen!I6="", "", ROUND(Kerkuilen!I6 / IF(AND(COUNT(Kerkuilen!$D6:I6) &lt;= 3, ISNUMBER($C43)), $C43, $D43) * 10, 3))</f>
        <v/>
      </c>
      <c r="N43" s="355" t="str">
        <f>IF(Kerkuilen!J6="", "", ROUND(Kerkuilen!J6 / IF(AND(COUNT(Kerkuilen!$D6:J6) &lt;= 3, ISNUMBER($C43)), $C43, $D43) * 10, 3))</f>
        <v/>
      </c>
      <c r="O43" s="355" t="str">
        <f>IF(Kerkuilen!P6="", "", ROUND(Kerkuilen!P6 / IF(AND(COUNT(Kerkuilen!$D6:$J6,Kerkuilen!$P6:P6) &lt;= 3, ISNUMBER($C43)), $C43, $E43) * 10, 3))</f>
        <v/>
      </c>
      <c r="P43" s="355" t="str">
        <f>IF(Kerkuilen!Q6="", "", ROUND(Kerkuilen!Q6 / IF(AND(COUNT(Kerkuilen!$D6:$J6,Kerkuilen!$P6:Q6) &lt;= 3, ISNUMBER($C43)), $C43, $E43) * 10, 3))</f>
        <v/>
      </c>
      <c r="Q43" s="355" t="str">
        <f>IF(Kerkuilen!R6="", "", ROUND(Kerkuilen!R6 / IF(AND(COUNT(Kerkuilen!$D6:$J6,Kerkuilen!$P6:R6) &lt;= 3, ISNUMBER($C43)), $C43, $E43) * 10, 3))</f>
        <v/>
      </c>
      <c r="R43" s="355" t="str">
        <f>IF(Kerkuilen!S6="", "", ROUND(Kerkuilen!S6 / IF(AND(COUNT(Kerkuilen!$D6:$J6,Kerkuilen!$P6:S6) &lt;= 3, ISNUMBER($C43)), $C43, $E43) * 10, 3))</f>
        <v/>
      </c>
      <c r="S43" s="355" t="str">
        <f>IF(Kerkuilen!T6="", "", ROUND(Kerkuilen!T6 / IF(AND(COUNT(Kerkuilen!$D6:$J6,Kerkuilen!$P6:T6) &lt;= 3, ISNUMBER($C43)), $C43, $E43) * 10, 3))</f>
        <v/>
      </c>
      <c r="T43" s="355" t="str">
        <f>IF(Kerkuilen!U6="", "", ROUND(Kerkuilen!U6 / IF(AND(COUNT(Kerkuilen!$D6:$J6,Kerkuilen!$P6:U6) &lt;= 3, ISNUMBER($C43)), $C43, $E43) * 10, 3))</f>
        <v/>
      </c>
      <c r="U43" s="355" t="str">
        <f>IF(Kerkuilen!V6="", "", ROUND(Kerkuilen!V6 / IF(AND(COUNT(Kerkuilen!$D6:$J6,Kerkuilen!$P6:V6) &lt;= 3, ISNUMBER($C43)), $C43, $E43) * 10, 3))</f>
        <v/>
      </c>
    </row>
    <row r="44" spans="1:22" ht="16.95" customHeight="1">
      <c r="A44" s="209" t="str">
        <f>IF(Kerkuilen!AB7=0, "", Kerkuilen!AB7)</f>
        <v/>
      </c>
      <c r="B44" s="332" t="str">
        <f>Kerkuilen!B7</f>
        <v>Elst Stan</v>
      </c>
      <c r="C44" s="328" t="str">
        <f t="shared" si="14"/>
        <v/>
      </c>
      <c r="D44" s="328">
        <f>Kerkuilen!C7</f>
        <v>38</v>
      </c>
      <c r="E44" s="328">
        <f>Kerkuilen!O7</f>
        <v>38</v>
      </c>
      <c r="F44" s="354" t="str">
        <f>IF(Kerkuilen!AA7=0," ",SUM(H44:U44))</f>
        <v xml:space="preserve"> </v>
      </c>
      <c r="G44" s="236"/>
      <c r="H44" s="355" t="str">
        <f>IF(Kerkuilen!D7="", "", ROUND(Kerkuilen!D7 / IF(AND(COUNT(Kerkuilen!$D7:D7) &lt;= 3, ISNUMBER($C44)), $C44, $D44) * 10, 3))</f>
        <v/>
      </c>
      <c r="I44" s="355" t="str">
        <f>IF(Kerkuilen!E7="", "", ROUND(Kerkuilen!E7 / IF(AND(COUNT(Kerkuilen!$D7:E7) &lt;= 3, ISNUMBER($C44)), $C44, $D44) * 10, 3))</f>
        <v/>
      </c>
      <c r="J44" s="355" t="str">
        <f>IF(Kerkuilen!F7="", "", ROUND(Kerkuilen!F7 / IF(AND(COUNT(Kerkuilen!$D7:F7) &lt;= 3, ISNUMBER($C44)), $C44, $D44) * 10, 3))</f>
        <v/>
      </c>
      <c r="K44" s="355" t="str">
        <f>IF(Kerkuilen!G7="", "", ROUND(Kerkuilen!G7 / IF(AND(COUNT(Kerkuilen!$D7:G7) &lt;= 3, ISNUMBER($C44)), $C44, $D44) * 10, 3))</f>
        <v/>
      </c>
      <c r="L44" s="355" t="str">
        <f>IF(Kerkuilen!H7="", "", ROUND(Kerkuilen!H7 / IF(AND(COUNT(Kerkuilen!$D7:H7) &lt;= 3, ISNUMBER($C44)), $C44, $D44) * 10, 3))</f>
        <v/>
      </c>
      <c r="M44" s="355" t="str">
        <f>IF(Kerkuilen!I7="", "", ROUND(Kerkuilen!I7 / IF(AND(COUNT(Kerkuilen!$D7:I7) &lt;= 3, ISNUMBER($C44)), $C44, $D44) * 10, 3))</f>
        <v/>
      </c>
      <c r="N44" s="355" t="str">
        <f>IF(Kerkuilen!J7="", "", ROUND(Kerkuilen!J7 / IF(AND(COUNT(Kerkuilen!$D7:J7) &lt;= 3, ISNUMBER($C44)), $C44, $D44) * 10, 3))</f>
        <v/>
      </c>
      <c r="O44" s="355" t="str">
        <f>IF(Kerkuilen!P7="", "", ROUND(Kerkuilen!P7 / IF(AND(COUNT(Kerkuilen!$D7:$J7,Kerkuilen!$P7:P7) &lt;= 3, ISNUMBER($C44)), $C44, $E44) * 10, 3))</f>
        <v/>
      </c>
      <c r="P44" s="355" t="str">
        <f>IF(Kerkuilen!Q7="", "", ROUND(Kerkuilen!Q7 / IF(AND(COUNT(Kerkuilen!$D7:$J7,Kerkuilen!$P7:Q7) &lt;= 3, ISNUMBER($C44)), $C44, $E44) * 10, 3))</f>
        <v/>
      </c>
      <c r="Q44" s="355" t="str">
        <f>IF(Kerkuilen!R7="", "", ROUND(Kerkuilen!R7 / IF(AND(COUNT(Kerkuilen!$D7:$J7,Kerkuilen!$P7:R7) &lt;= 3, ISNUMBER($C44)), $C44, $E44) * 10, 3))</f>
        <v/>
      </c>
      <c r="R44" s="355" t="str">
        <f>IF(Kerkuilen!S7="", "", ROUND(Kerkuilen!S7 / IF(AND(COUNT(Kerkuilen!$D7:$J7,Kerkuilen!$P7:S7) &lt;= 3, ISNUMBER($C44)), $C44, $E44) * 10, 3))</f>
        <v/>
      </c>
      <c r="S44" s="355" t="str">
        <f>IF(Kerkuilen!T7="", "", ROUND(Kerkuilen!T7 / IF(AND(COUNT(Kerkuilen!$D7:$J7,Kerkuilen!$P7:T7) &lt;= 3, ISNUMBER($C44)), $C44, $E44) * 10, 3))</f>
        <v/>
      </c>
      <c r="T44" s="355" t="str">
        <f>IF(Kerkuilen!U7="", "", ROUND(Kerkuilen!U7 / IF(AND(COUNT(Kerkuilen!$D7:$J7,Kerkuilen!$P7:U7) &lt;= 3, ISNUMBER($C44)), $C44, $E44) * 10, 3))</f>
        <v/>
      </c>
      <c r="U44" s="355" t="str">
        <f>IF(Kerkuilen!V7="", "", ROUND(Kerkuilen!V7 / IF(AND(COUNT(Kerkuilen!$D7:$J7,Kerkuilen!$P7:V7) &lt;= 3, ISNUMBER($C44)), $C44, $E44) * 10, 3))</f>
        <v/>
      </c>
    </row>
    <row r="45" spans="1:22" ht="16.95" customHeight="1">
      <c r="A45" s="209">
        <f>IF(Kerkuilen!AB8=0, "", Kerkuilen!AB8)</f>
        <v>3</v>
      </c>
      <c r="B45" s="332" t="str">
        <f>Kerkuilen!B8</f>
        <v>Hectors Hugo</v>
      </c>
      <c r="C45" s="328" t="str">
        <f t="shared" si="14"/>
        <v/>
      </c>
      <c r="D45" s="328">
        <f>Kerkuilen!C8</f>
        <v>18</v>
      </c>
      <c r="E45" s="328">
        <f>Kerkuilen!O8</f>
        <v>18</v>
      </c>
      <c r="F45" s="354">
        <f>IF(Kerkuilen!AA8=0," ",SUM(H45:U45))</f>
        <v>23.332999999999998</v>
      </c>
      <c r="G45" s="236"/>
      <c r="H45" s="355" t="str">
        <f>IF(Kerkuilen!D8="", "", ROUND(Kerkuilen!D8 / IF(AND(COUNT(Kerkuilen!$D8:D8) &lt;= 3, ISNUMBER($C45)), $C45, $D45) * 10, 3))</f>
        <v/>
      </c>
      <c r="I45" s="355">
        <f>IF(Kerkuilen!E8="", "", ROUND(Kerkuilen!E8 / IF(AND(COUNT(Kerkuilen!$D8:E8) &lt;= 3, ISNUMBER($C45)), $C45, $D45) * 10, 3))</f>
        <v>3.8889999999999998</v>
      </c>
      <c r="J45" s="355">
        <f>IF(Kerkuilen!F8="", "", ROUND(Kerkuilen!F8 / IF(AND(COUNT(Kerkuilen!$D8:F8) &lt;= 3, ISNUMBER($C45)), $C45, $D45) * 10, 3))</f>
        <v>9.4440000000000008</v>
      </c>
      <c r="K45" s="355">
        <f>IF(Kerkuilen!G8="", "", ROUND(Kerkuilen!G8 / IF(AND(COUNT(Kerkuilen!$D8:G8) &lt;= 3, ISNUMBER($C45)), $C45, $D45) * 10, 3))</f>
        <v>10</v>
      </c>
      <c r="L45" s="355" t="str">
        <f>IF(Kerkuilen!H8="", "", ROUND(Kerkuilen!H8 / IF(AND(COUNT(Kerkuilen!$D8:H8) &lt;= 3, ISNUMBER($C45)), $C45, $D45) * 10, 3))</f>
        <v/>
      </c>
      <c r="M45" s="355" t="str">
        <f>IF(Kerkuilen!I8="", "", ROUND(Kerkuilen!I8 / IF(AND(COUNT(Kerkuilen!$D8:I8) &lt;= 3, ISNUMBER($C45)), $C45, $D45) * 10, 3))</f>
        <v/>
      </c>
      <c r="N45" s="355" t="str">
        <f>IF(Kerkuilen!J8="", "", ROUND(Kerkuilen!J8 / IF(AND(COUNT(Kerkuilen!$D8:J8) &lt;= 3, ISNUMBER($C45)), $C45, $D45) * 10, 3))</f>
        <v/>
      </c>
      <c r="O45" s="355" t="str">
        <f>IF(Kerkuilen!P8="", "", ROUND(Kerkuilen!P8 / IF(AND(COUNT(Kerkuilen!$D8:$J8,Kerkuilen!$P8:P8) &lt;= 3, ISNUMBER($C45)), $C45, $E45) * 10, 3))</f>
        <v/>
      </c>
      <c r="P45" s="355" t="str">
        <f>IF(Kerkuilen!Q8="", "", ROUND(Kerkuilen!Q8 / IF(AND(COUNT(Kerkuilen!$D8:$J8,Kerkuilen!$P8:Q8) &lt;= 3, ISNUMBER($C45)), $C45, $E45) * 10, 3))</f>
        <v/>
      </c>
      <c r="Q45" s="355" t="str">
        <f>IF(Kerkuilen!R8="", "", ROUND(Kerkuilen!R8 / IF(AND(COUNT(Kerkuilen!$D8:$J8,Kerkuilen!$P8:R8) &lt;= 3, ISNUMBER($C45)), $C45, $E45) * 10, 3))</f>
        <v/>
      </c>
      <c r="R45" s="355" t="str">
        <f>IF(Kerkuilen!S8="", "", ROUND(Kerkuilen!S8 / IF(AND(COUNT(Kerkuilen!$D8:$J8,Kerkuilen!$P8:S8) &lt;= 3, ISNUMBER($C45)), $C45, $E45) * 10, 3))</f>
        <v/>
      </c>
      <c r="S45" s="355" t="str">
        <f>IF(Kerkuilen!T8="", "", ROUND(Kerkuilen!T8 / IF(AND(COUNT(Kerkuilen!$D8:$J8,Kerkuilen!$P8:T8) &lt;= 3, ISNUMBER($C45)), $C45, $E45) * 10, 3))</f>
        <v/>
      </c>
      <c r="T45" s="355" t="str">
        <f>IF(Kerkuilen!U8="", "", ROUND(Kerkuilen!U8 / IF(AND(COUNT(Kerkuilen!$D8:$J8,Kerkuilen!$P8:U8) &lt;= 3, ISNUMBER($C45)), $C45, $E45) * 10, 3))</f>
        <v/>
      </c>
      <c r="U45" s="355" t="str">
        <f>IF(Kerkuilen!V8="", "", ROUND(Kerkuilen!V8 / IF(AND(COUNT(Kerkuilen!$D8:$J8,Kerkuilen!$P8:V8) &lt;= 3, ISNUMBER($C45)), $C45, $E45) * 10, 3))</f>
        <v/>
      </c>
    </row>
    <row r="46" spans="1:22" ht="16.95" customHeight="1">
      <c r="A46" s="209" t="str">
        <f>IF(Kerkuilen!AB9=0, "", Kerkuilen!AB9)</f>
        <v/>
      </c>
      <c r="B46" s="332" t="str">
        <f>Kerkuilen!B9</f>
        <v>Jacobis Martin</v>
      </c>
      <c r="C46" s="328" t="str">
        <f t="shared" si="14"/>
        <v/>
      </c>
      <c r="D46" s="328">
        <f>Kerkuilen!C9</f>
        <v>30</v>
      </c>
      <c r="E46" s="328">
        <f>Kerkuilen!O9</f>
        <v>30</v>
      </c>
      <c r="F46" s="354" t="str">
        <f>IF(Kerkuilen!AA9=0," ",SUM(H46:U46))</f>
        <v xml:space="preserve"> </v>
      </c>
      <c r="G46" s="236"/>
      <c r="H46" s="355" t="str">
        <f>IF(Kerkuilen!D9="", "", ROUND(Kerkuilen!D9 / IF(AND(COUNT(Kerkuilen!$D9:D9) &lt;= 3, ISNUMBER($C46)), $C46, $D46) * 10, 3))</f>
        <v/>
      </c>
      <c r="I46" s="355" t="str">
        <f>IF(Kerkuilen!E9="", "", ROUND(Kerkuilen!E9 / IF(AND(COUNT(Kerkuilen!$D9:E9) &lt;= 3, ISNUMBER($C46)), $C46, $D46) * 10, 3))</f>
        <v/>
      </c>
      <c r="J46" s="355" t="str">
        <f>IF(Kerkuilen!F9="", "", ROUND(Kerkuilen!F9 / IF(AND(COUNT(Kerkuilen!$D9:F9) &lt;= 3, ISNUMBER($C46)), $C46, $D46) * 10, 3))</f>
        <v/>
      </c>
      <c r="K46" s="355" t="str">
        <f>IF(Kerkuilen!G9="", "", ROUND(Kerkuilen!G9 / IF(AND(COUNT(Kerkuilen!$D9:G9) &lt;= 3, ISNUMBER($C46)), $C46, $D46) * 10, 3))</f>
        <v/>
      </c>
      <c r="L46" s="355" t="str">
        <f>IF(Kerkuilen!H9="", "", ROUND(Kerkuilen!H9 / IF(AND(COUNT(Kerkuilen!$D9:H9) &lt;= 3, ISNUMBER($C46)), $C46, $D46) * 10, 3))</f>
        <v/>
      </c>
      <c r="M46" s="355" t="str">
        <f>IF(Kerkuilen!I9="", "", ROUND(Kerkuilen!I9 / IF(AND(COUNT(Kerkuilen!$D9:I9) &lt;= 3, ISNUMBER($C46)), $C46, $D46) * 10, 3))</f>
        <v/>
      </c>
      <c r="N46" s="355" t="str">
        <f>IF(Kerkuilen!J9="", "", ROUND(Kerkuilen!J9 / IF(AND(COUNT(Kerkuilen!$D9:J9) &lt;= 3, ISNUMBER($C46)), $C46, $D46) * 10, 3))</f>
        <v/>
      </c>
      <c r="O46" s="355" t="str">
        <f>IF(Kerkuilen!P9="", "", ROUND(Kerkuilen!P9 / IF(AND(COUNT(Kerkuilen!$D9:$J9,Kerkuilen!$P9:P9) &lt;= 3, ISNUMBER($C46)), $C46, $E46) * 10, 3))</f>
        <v/>
      </c>
      <c r="P46" s="355" t="str">
        <f>IF(Kerkuilen!Q9="", "", ROUND(Kerkuilen!Q9 / IF(AND(COUNT(Kerkuilen!$D9:$J9,Kerkuilen!$P9:Q9) &lt;= 3, ISNUMBER($C46)), $C46, $E46) * 10, 3))</f>
        <v/>
      </c>
      <c r="Q46" s="355" t="str">
        <f>IF(Kerkuilen!R9="", "", ROUND(Kerkuilen!R9 / IF(AND(COUNT(Kerkuilen!$D9:$J9,Kerkuilen!$P9:R9) &lt;= 3, ISNUMBER($C46)), $C46, $E46) * 10, 3))</f>
        <v/>
      </c>
      <c r="R46" s="355" t="str">
        <f>IF(Kerkuilen!S9="", "", ROUND(Kerkuilen!S9 / IF(AND(COUNT(Kerkuilen!$D9:$J9,Kerkuilen!$P9:S9) &lt;= 3, ISNUMBER($C46)), $C46, $E46) * 10, 3))</f>
        <v/>
      </c>
      <c r="S46" s="355" t="str">
        <f>IF(Kerkuilen!T9="", "", ROUND(Kerkuilen!T9 / IF(AND(COUNT(Kerkuilen!$D9:$J9,Kerkuilen!$P9:T9) &lt;= 3, ISNUMBER($C46)), $C46, $E46) * 10, 3))</f>
        <v/>
      </c>
      <c r="T46" s="355" t="str">
        <f>IF(Kerkuilen!U9="", "", ROUND(Kerkuilen!U9 / IF(AND(COUNT(Kerkuilen!$D9:$J9,Kerkuilen!$P9:U9) &lt;= 3, ISNUMBER($C46)), $C46, $E46) * 10, 3))</f>
        <v/>
      </c>
      <c r="U46" s="355" t="str">
        <f>IF(Kerkuilen!V9="", "", ROUND(Kerkuilen!V9 / IF(AND(COUNT(Kerkuilen!$D9:$J9,Kerkuilen!$P9:V9) &lt;= 3, ISNUMBER($C46)), $C46, $E46) * 10, 3))</f>
        <v/>
      </c>
    </row>
    <row r="47" spans="1:22" ht="16.95" customHeight="1">
      <c r="A47" s="209">
        <f>IF(Kerkuilen!AB10=0, "", Kerkuilen!AB10)</f>
        <v>2</v>
      </c>
      <c r="B47" s="332" t="str">
        <f>Kerkuilen!B10</f>
        <v>Lambrechts Jef</v>
      </c>
      <c r="C47" s="328" t="str">
        <f t="shared" si="14"/>
        <v/>
      </c>
      <c r="D47" s="328">
        <f>Kerkuilen!C10</f>
        <v>57</v>
      </c>
      <c r="E47" s="328">
        <f>Kerkuilen!O10</f>
        <v>57</v>
      </c>
      <c r="F47" s="354">
        <f>IF(Kerkuilen!AA10=0," ",SUM(H47:U47))</f>
        <v>16.14</v>
      </c>
      <c r="G47" s="236"/>
      <c r="H47" s="355">
        <f>IF(Kerkuilen!D10="", "", ROUND(Kerkuilen!D10 / IF(AND(COUNT(Kerkuilen!$D10:D10) &lt;= 3, ISNUMBER($C47)), $C47, $D47) * 10, 3))</f>
        <v>6.8419999999999996</v>
      </c>
      <c r="I47" s="355" t="str">
        <f>IF(Kerkuilen!E10="", "", ROUND(Kerkuilen!E10 / IF(AND(COUNT(Kerkuilen!$D10:E10) &lt;= 3, ISNUMBER($C47)), $C47, $D47) * 10, 3))</f>
        <v/>
      </c>
      <c r="J47" s="355">
        <f>IF(Kerkuilen!F10="", "", ROUND(Kerkuilen!F10 / IF(AND(COUNT(Kerkuilen!$D10:F10) &lt;= 3, ISNUMBER($C47)), $C47, $D47) * 10, 3))</f>
        <v>9.298</v>
      </c>
      <c r="K47" s="355" t="str">
        <f>IF(Kerkuilen!G10="", "", ROUND(Kerkuilen!G10 / IF(AND(COUNT(Kerkuilen!$D10:G10) &lt;= 3, ISNUMBER($C47)), $C47, $D47) * 10, 3))</f>
        <v/>
      </c>
      <c r="L47" s="355" t="str">
        <f>IF(Kerkuilen!H10="", "", ROUND(Kerkuilen!H10 / IF(AND(COUNT(Kerkuilen!$D10:H10) &lt;= 3, ISNUMBER($C47)), $C47, $D47) * 10, 3))</f>
        <v/>
      </c>
      <c r="M47" s="355" t="str">
        <f>IF(Kerkuilen!I10="", "", ROUND(Kerkuilen!I10 / IF(AND(COUNT(Kerkuilen!$D10:I10) &lt;= 3, ISNUMBER($C47)), $C47, $D47) * 10, 3))</f>
        <v/>
      </c>
      <c r="N47" s="355" t="str">
        <f>IF(Kerkuilen!J10="", "", ROUND(Kerkuilen!J10 / IF(AND(COUNT(Kerkuilen!$D10:J10) &lt;= 3, ISNUMBER($C47)), $C47, $D47) * 10, 3))</f>
        <v/>
      </c>
      <c r="O47" s="355" t="str">
        <f>IF(Kerkuilen!P10="", "", ROUND(Kerkuilen!P10 / IF(AND(COUNT(Kerkuilen!$D10:$J10,Kerkuilen!$P10:P10) &lt;= 3, ISNUMBER($C47)), $C47, $E47) * 10, 3))</f>
        <v/>
      </c>
      <c r="P47" s="355" t="str">
        <f>IF(Kerkuilen!Q10="", "", ROUND(Kerkuilen!Q10 / IF(AND(COUNT(Kerkuilen!$D10:$J10,Kerkuilen!$P10:Q10) &lt;= 3, ISNUMBER($C47)), $C47, $E47) * 10, 3))</f>
        <v/>
      </c>
      <c r="Q47" s="355" t="str">
        <f>IF(Kerkuilen!R10="", "", ROUND(Kerkuilen!R10 / IF(AND(COUNT(Kerkuilen!$D10:$J10,Kerkuilen!$P10:R10) &lt;= 3, ISNUMBER($C47)), $C47, $E47) * 10, 3))</f>
        <v/>
      </c>
      <c r="R47" s="355" t="str">
        <f>IF(Kerkuilen!S10="", "", ROUND(Kerkuilen!S10 / IF(AND(COUNT(Kerkuilen!$D10:$J10,Kerkuilen!$P10:S10) &lt;= 3, ISNUMBER($C47)), $C47, $E47) * 10, 3))</f>
        <v/>
      </c>
      <c r="S47" s="355" t="str">
        <f>IF(Kerkuilen!T10="", "", ROUND(Kerkuilen!T10 / IF(AND(COUNT(Kerkuilen!$D10:$J10,Kerkuilen!$P10:T10) &lt;= 3, ISNUMBER($C47)), $C47, $E47) * 10, 3))</f>
        <v/>
      </c>
      <c r="T47" s="355" t="str">
        <f>IF(Kerkuilen!U10="", "", ROUND(Kerkuilen!U10 / IF(AND(COUNT(Kerkuilen!$D10:$J10,Kerkuilen!$P10:U10) &lt;= 3, ISNUMBER($C47)), $C47, $E47) * 10, 3))</f>
        <v/>
      </c>
      <c r="U47" s="355" t="str">
        <f>IF(Kerkuilen!V10="", "", ROUND(Kerkuilen!V10 / IF(AND(COUNT(Kerkuilen!$D10:$J10,Kerkuilen!$P10:V10) &lt;= 3, ISNUMBER($C47)), $C47, $E47) * 10, 3))</f>
        <v/>
      </c>
    </row>
    <row r="48" spans="1:22" ht="16.95" customHeight="1">
      <c r="A48" s="209">
        <f>IF(Kerkuilen!AB11=0, "", Kerkuilen!AB11)</f>
        <v>2</v>
      </c>
      <c r="B48" s="332" t="str">
        <f>Kerkuilen!B11</f>
        <v>Naulaerts Rik</v>
      </c>
      <c r="C48" s="328" t="str">
        <f t="shared" si="14"/>
        <v/>
      </c>
      <c r="D48" s="328">
        <f>Kerkuilen!C11</f>
        <v>46</v>
      </c>
      <c r="E48" s="328">
        <f>Kerkuilen!O11</f>
        <v>46</v>
      </c>
      <c r="F48" s="354">
        <f>IF(Kerkuilen!AA11=0," ",SUM(H48:U48))</f>
        <v>28.913</v>
      </c>
      <c r="G48" s="236"/>
      <c r="H48" s="355">
        <f>IF(Kerkuilen!D11="", "", ROUND(Kerkuilen!D11 / IF(AND(COUNT(Kerkuilen!$D11:D11) &lt;= 3, ISNUMBER($C48)), $C48, $D48) * 10, 3))</f>
        <v>13.913</v>
      </c>
      <c r="I48" s="355" t="str">
        <f>IF(Kerkuilen!E11="", "", ROUND(Kerkuilen!E11 / IF(AND(COUNT(Kerkuilen!$D11:E11) &lt;= 3, ISNUMBER($C48)), $C48, $D48) * 10, 3))</f>
        <v/>
      </c>
      <c r="J48" s="355" t="str">
        <f>IF(Kerkuilen!F11="", "", ROUND(Kerkuilen!F11 / IF(AND(COUNT(Kerkuilen!$D11:F11) &lt;= 3, ISNUMBER($C48)), $C48, $D48) * 10, 3))</f>
        <v/>
      </c>
      <c r="K48" s="355">
        <f>IF(Kerkuilen!G11="", "", ROUND(Kerkuilen!G11 / IF(AND(COUNT(Kerkuilen!$D11:G11) &lt;= 3, ISNUMBER($C48)), $C48, $D48) * 10, 3))</f>
        <v>15</v>
      </c>
      <c r="L48" s="355" t="str">
        <f>IF(Kerkuilen!H11="", "", ROUND(Kerkuilen!H11 / IF(AND(COUNT(Kerkuilen!$D11:H11) &lt;= 3, ISNUMBER($C48)), $C48, $D48) * 10, 3))</f>
        <v/>
      </c>
      <c r="M48" s="355" t="str">
        <f>IF(Kerkuilen!I11="", "", ROUND(Kerkuilen!I11 / IF(AND(COUNT(Kerkuilen!$D11:I11) &lt;= 3, ISNUMBER($C48)), $C48, $D48) * 10, 3))</f>
        <v/>
      </c>
      <c r="N48" s="355" t="str">
        <f>IF(Kerkuilen!J11="", "", ROUND(Kerkuilen!J11 / IF(AND(COUNT(Kerkuilen!$D11:J11) &lt;= 3, ISNUMBER($C48)), $C48, $D48) * 10, 3))</f>
        <v/>
      </c>
      <c r="O48" s="355" t="str">
        <f>IF(Kerkuilen!P11="", "", ROUND(Kerkuilen!P11 / IF(AND(COUNT(Kerkuilen!$D11:$J11,Kerkuilen!$P11:P11) &lt;= 3, ISNUMBER($C48)), $C48, $E48) * 10, 3))</f>
        <v/>
      </c>
      <c r="P48" s="355" t="str">
        <f>IF(Kerkuilen!Q11="", "", ROUND(Kerkuilen!Q11 / IF(AND(COUNT(Kerkuilen!$D11:$J11,Kerkuilen!$P11:Q11) &lt;= 3, ISNUMBER($C48)), $C48, $E48) * 10, 3))</f>
        <v/>
      </c>
      <c r="Q48" s="355" t="str">
        <f>IF(Kerkuilen!R11="", "", ROUND(Kerkuilen!R11 / IF(AND(COUNT(Kerkuilen!$D11:$J11,Kerkuilen!$P11:R11) &lt;= 3, ISNUMBER($C48)), $C48, $E48) * 10, 3))</f>
        <v/>
      </c>
      <c r="R48" s="355" t="str">
        <f>IF(Kerkuilen!S11="", "", ROUND(Kerkuilen!S11 / IF(AND(COUNT(Kerkuilen!$D11:$J11,Kerkuilen!$P11:S11) &lt;= 3, ISNUMBER($C48)), $C48, $E48) * 10, 3))</f>
        <v/>
      </c>
      <c r="S48" s="355" t="str">
        <f>IF(Kerkuilen!T11="", "", ROUND(Kerkuilen!T11 / IF(AND(COUNT(Kerkuilen!$D11:$J11,Kerkuilen!$P11:T11) &lt;= 3, ISNUMBER($C48)), $C48, $E48) * 10, 3))</f>
        <v/>
      </c>
      <c r="T48" s="355" t="str">
        <f>IF(Kerkuilen!U11="", "", ROUND(Kerkuilen!U11 / IF(AND(COUNT(Kerkuilen!$D11:$J11,Kerkuilen!$P11:U11) &lt;= 3, ISNUMBER($C48)), $C48, $E48) * 10, 3))</f>
        <v/>
      </c>
      <c r="U48" s="355" t="str">
        <f>IF(Kerkuilen!V11="", "", ROUND(Kerkuilen!V11 / IF(AND(COUNT(Kerkuilen!$D11:$J11,Kerkuilen!$P11:V11) &lt;= 3, ISNUMBER($C48)), $C48, $E48) * 10, 3))</f>
        <v/>
      </c>
    </row>
    <row r="49" spans="1:22" ht="16.95" customHeight="1">
      <c r="A49" s="209">
        <f>IF(Kerkuilen!AB12=0, "", Kerkuilen!AB12)</f>
        <v>1</v>
      </c>
      <c r="B49" s="332" t="str">
        <f>Kerkuilen!B12</f>
        <v>Peeters Wies</v>
      </c>
      <c r="C49" s="328" t="str">
        <f t="shared" si="14"/>
        <v/>
      </c>
      <c r="D49" s="328">
        <f>Kerkuilen!C12</f>
        <v>29</v>
      </c>
      <c r="E49" s="328">
        <f>Kerkuilen!O12</f>
        <v>29</v>
      </c>
      <c r="F49" s="354">
        <f>IF(Kerkuilen!AA12=0," ",SUM(H49:U49))</f>
        <v>5.1719999999999997</v>
      </c>
      <c r="G49" s="236"/>
      <c r="H49" s="355" t="str">
        <f>IF(Kerkuilen!D12="", "", ROUND(Kerkuilen!D12 / IF(AND(COUNT(Kerkuilen!$D12:D12) &lt;= 3, ISNUMBER($C49)), $C49, $D49) * 10, 3))</f>
        <v/>
      </c>
      <c r="I49" s="355" t="str">
        <f>IF(Kerkuilen!E12="", "", ROUND(Kerkuilen!E12 / IF(AND(COUNT(Kerkuilen!$D12:E12) &lt;= 3, ISNUMBER($C49)), $C49, $D49) * 10, 3))</f>
        <v/>
      </c>
      <c r="J49" s="355" t="str">
        <f>IF(Kerkuilen!F12="", "", ROUND(Kerkuilen!F12 / IF(AND(COUNT(Kerkuilen!$D12:F12) &lt;= 3, ISNUMBER($C49)), $C49, $D49) * 10, 3))</f>
        <v/>
      </c>
      <c r="K49" s="355">
        <f>IF(Kerkuilen!G12="", "", ROUND(Kerkuilen!G12 / IF(AND(COUNT(Kerkuilen!$D12:G12) &lt;= 3, ISNUMBER($C49)), $C49, $D49) * 10, 3))</f>
        <v>5.1719999999999997</v>
      </c>
      <c r="L49" s="355" t="str">
        <f>IF(Kerkuilen!H12="", "", ROUND(Kerkuilen!H12 / IF(AND(COUNT(Kerkuilen!$D12:H12) &lt;= 3, ISNUMBER($C49)), $C49, $D49) * 10, 3))</f>
        <v/>
      </c>
      <c r="M49" s="355" t="str">
        <f>IF(Kerkuilen!I12="", "", ROUND(Kerkuilen!I12 / IF(AND(COUNT(Kerkuilen!$D12:I12) &lt;= 3, ISNUMBER($C49)), $C49, $D49) * 10, 3))</f>
        <v/>
      </c>
      <c r="N49" s="355" t="str">
        <f>IF(Kerkuilen!J12="", "", ROUND(Kerkuilen!J12 / IF(AND(COUNT(Kerkuilen!$D12:J12) &lt;= 3, ISNUMBER($C49)), $C49, $D49) * 10, 3))</f>
        <v/>
      </c>
      <c r="O49" s="355" t="str">
        <f>IF(Kerkuilen!P12="", "", ROUND(Kerkuilen!P12 / IF(AND(COUNT(Kerkuilen!$D12:$J12,Kerkuilen!$P12:P12) &lt;= 3, ISNUMBER($C49)), $C49, $E49) * 10, 3))</f>
        <v/>
      </c>
      <c r="P49" s="355" t="str">
        <f>IF(Kerkuilen!Q12="", "", ROUND(Kerkuilen!Q12 / IF(AND(COUNT(Kerkuilen!$D12:$J12,Kerkuilen!$P12:Q12) &lt;= 3, ISNUMBER($C49)), $C49, $E49) * 10, 3))</f>
        <v/>
      </c>
      <c r="Q49" s="355" t="str">
        <f>IF(Kerkuilen!R12="", "", ROUND(Kerkuilen!R12 / IF(AND(COUNT(Kerkuilen!$D12:$J12,Kerkuilen!$P12:R12) &lt;= 3, ISNUMBER($C49)), $C49, $E49) * 10, 3))</f>
        <v/>
      </c>
      <c r="R49" s="355" t="str">
        <f>IF(Kerkuilen!S12="", "", ROUND(Kerkuilen!S12 / IF(AND(COUNT(Kerkuilen!$D12:$J12,Kerkuilen!$P12:S12) &lt;= 3, ISNUMBER($C49)), $C49, $E49) * 10, 3))</f>
        <v/>
      </c>
      <c r="S49" s="355" t="str">
        <f>IF(Kerkuilen!T12="", "", ROUND(Kerkuilen!T12 / IF(AND(COUNT(Kerkuilen!$D12:$J12,Kerkuilen!$P12:T12) &lt;= 3, ISNUMBER($C49)), $C49, $E49) * 10, 3))</f>
        <v/>
      </c>
      <c r="T49" s="355" t="str">
        <f>IF(Kerkuilen!U12="", "", ROUND(Kerkuilen!U12 / IF(AND(COUNT(Kerkuilen!$D12:$J12,Kerkuilen!$P12:U12) &lt;= 3, ISNUMBER($C49)), $C49, $E49) * 10, 3))</f>
        <v/>
      </c>
      <c r="U49" s="355" t="str">
        <f>IF(Kerkuilen!V12="", "", ROUND(Kerkuilen!V12 / IF(AND(COUNT(Kerkuilen!$D12:$J12,Kerkuilen!$P12:V12) &lt;= 3, ISNUMBER($C49)), $C49, $E49) * 10, 3))</f>
        <v/>
      </c>
    </row>
    <row r="50" spans="1:22" ht="16.95" customHeight="1">
      <c r="A50" s="209">
        <f>IF(Kerkuilen!AB13=0, "", Kerkuilen!AB13)</f>
        <v>2</v>
      </c>
      <c r="B50" s="332" t="str">
        <f>Kerkuilen!B13</f>
        <v>Pleysier Luc</v>
      </c>
      <c r="C50" s="328" t="str">
        <f t="shared" si="14"/>
        <v/>
      </c>
      <c r="D50" s="328">
        <f>Kerkuilen!C13</f>
        <v>82</v>
      </c>
      <c r="E50" s="328">
        <f>Kerkuilen!O13</f>
        <v>82</v>
      </c>
      <c r="F50" s="354">
        <f>IF(Kerkuilen!AA13=0," ",SUM(H50:U50))</f>
        <v>12.317</v>
      </c>
      <c r="G50" s="236"/>
      <c r="H50" s="355">
        <f>IF(Kerkuilen!D13="", "", ROUND(Kerkuilen!D13 / IF(AND(COUNT(Kerkuilen!$D13:D13) &lt;= 3, ISNUMBER($C50)), $C50, $D50) * 10, 3))</f>
        <v>8.4149999999999991</v>
      </c>
      <c r="I50" s="355">
        <f>IF(Kerkuilen!E13="", "", ROUND(Kerkuilen!E13 / IF(AND(COUNT(Kerkuilen!$D13:E13) &lt;= 3, ISNUMBER($C50)), $C50, $D50) * 10, 3))</f>
        <v>3.9020000000000001</v>
      </c>
      <c r="J50" s="355" t="str">
        <f>IF(Kerkuilen!F13="", "", ROUND(Kerkuilen!F13 / IF(AND(COUNT(Kerkuilen!$D13:F13) &lt;= 3, ISNUMBER($C50)), $C50, $D50) * 10, 3))</f>
        <v/>
      </c>
      <c r="K50" s="355" t="str">
        <f>IF(Kerkuilen!G13="", "", ROUND(Kerkuilen!G13 / IF(AND(COUNT(Kerkuilen!$D13:G13) &lt;= 3, ISNUMBER($C50)), $C50, $D50) * 10, 3))</f>
        <v/>
      </c>
      <c r="L50" s="355" t="str">
        <f>IF(Kerkuilen!H13="", "", ROUND(Kerkuilen!H13 / IF(AND(COUNT(Kerkuilen!$D13:H13) &lt;= 3, ISNUMBER($C50)), $C50, $D50) * 10, 3))</f>
        <v/>
      </c>
      <c r="M50" s="355" t="str">
        <f>IF(Kerkuilen!I13="", "", ROUND(Kerkuilen!I13 / IF(AND(COUNT(Kerkuilen!$D13:I13) &lt;= 3, ISNUMBER($C50)), $C50, $D50) * 10, 3))</f>
        <v/>
      </c>
      <c r="N50" s="355" t="str">
        <f>IF(Kerkuilen!J13="", "", ROUND(Kerkuilen!J13 / IF(AND(COUNT(Kerkuilen!$D13:J13) &lt;= 3, ISNUMBER($C50)), $C50, $D50) * 10, 3))</f>
        <v/>
      </c>
      <c r="O50" s="355" t="str">
        <f>IF(Kerkuilen!P13="", "", ROUND(Kerkuilen!P13 / IF(AND(COUNT(Kerkuilen!$D13:$J13,Kerkuilen!$P13:P13) &lt;= 3, ISNUMBER($C50)), $C50, $E50) * 10, 3))</f>
        <v/>
      </c>
      <c r="P50" s="355" t="str">
        <f>IF(Kerkuilen!Q13="", "", ROUND(Kerkuilen!Q13 / IF(AND(COUNT(Kerkuilen!$D13:$J13,Kerkuilen!$P13:Q13) &lt;= 3, ISNUMBER($C50)), $C50, $E50) * 10, 3))</f>
        <v/>
      </c>
      <c r="Q50" s="355" t="str">
        <f>IF(Kerkuilen!R13="", "", ROUND(Kerkuilen!R13 / IF(AND(COUNT(Kerkuilen!$D13:$J13,Kerkuilen!$P13:R13) &lt;= 3, ISNUMBER($C50)), $C50, $E50) * 10, 3))</f>
        <v/>
      </c>
      <c r="R50" s="355" t="str">
        <f>IF(Kerkuilen!S13="", "", ROUND(Kerkuilen!S13 / IF(AND(COUNT(Kerkuilen!$D13:$J13,Kerkuilen!$P13:S13) &lt;= 3, ISNUMBER($C50)), $C50, $E50) * 10, 3))</f>
        <v/>
      </c>
      <c r="S50" s="355" t="str">
        <f>IF(Kerkuilen!T13="", "", ROUND(Kerkuilen!T13 / IF(AND(COUNT(Kerkuilen!$D13:$J13,Kerkuilen!$P13:T13) &lt;= 3, ISNUMBER($C50)), $C50, $E50) * 10, 3))</f>
        <v/>
      </c>
      <c r="T50" s="355" t="str">
        <f>IF(Kerkuilen!U13="", "", ROUND(Kerkuilen!U13 / IF(AND(COUNT(Kerkuilen!$D13:$J13,Kerkuilen!$P13:U13) &lt;= 3, ISNUMBER($C50)), $C50, $E50) * 10, 3))</f>
        <v/>
      </c>
      <c r="U50" s="355" t="str">
        <f>IF(Kerkuilen!V13="", "", ROUND(Kerkuilen!V13 / IF(AND(COUNT(Kerkuilen!$D13:$J13,Kerkuilen!$P13:V13) &lt;= 3, ISNUMBER($C50)), $C50, $E50) * 10, 3))</f>
        <v/>
      </c>
    </row>
    <row r="51" spans="1:22" ht="16.95" customHeight="1">
      <c r="A51" s="209">
        <f>IF(Kerkuilen!AB14=0, "", Kerkuilen!AB14)</f>
        <v>3</v>
      </c>
      <c r="B51" s="332" t="str">
        <f>Kerkuilen!B14</f>
        <v xml:space="preserve">Quick Gerard     </v>
      </c>
      <c r="C51" s="328" t="str">
        <f t="shared" si="14"/>
        <v/>
      </c>
      <c r="D51" s="328">
        <f>Kerkuilen!C14</f>
        <v>25</v>
      </c>
      <c r="E51" s="328">
        <f>Kerkuilen!O14</f>
        <v>25</v>
      </c>
      <c r="F51" s="354">
        <f>IF(Kerkuilen!AA14=0," ",SUM(H51:U51))</f>
        <v>32</v>
      </c>
      <c r="G51" s="236"/>
      <c r="H51" s="355" t="str">
        <f>IF(Kerkuilen!D14="", "", ROUND(Kerkuilen!D14 / IF(AND(COUNT(Kerkuilen!$D14:D14) &lt;= 3, ISNUMBER($C51)), $C51, $D51) * 10, 3))</f>
        <v/>
      </c>
      <c r="I51" s="355">
        <f>IF(Kerkuilen!E14="", "", ROUND(Kerkuilen!E14 / IF(AND(COUNT(Kerkuilen!$D14:E14) &lt;= 3, ISNUMBER($C51)), $C51, $D51) * 10, 3))</f>
        <v>10.8</v>
      </c>
      <c r="J51" s="355">
        <f>IF(Kerkuilen!F14="", "", ROUND(Kerkuilen!F14 / IF(AND(COUNT(Kerkuilen!$D14:F14) &lt;= 3, ISNUMBER($C51)), $C51, $D51) * 10, 3))</f>
        <v>10.8</v>
      </c>
      <c r="K51" s="355">
        <f>IF(Kerkuilen!G14="", "", ROUND(Kerkuilen!G14 / IF(AND(COUNT(Kerkuilen!$D14:G14) &lt;= 3, ISNUMBER($C51)), $C51, $D51) * 10, 3))</f>
        <v>10.4</v>
      </c>
      <c r="L51" s="355" t="str">
        <f>IF(Kerkuilen!H14="", "", ROUND(Kerkuilen!H14 / IF(AND(COUNT(Kerkuilen!$D14:H14) &lt;= 3, ISNUMBER($C51)), $C51, $D51) * 10, 3))</f>
        <v/>
      </c>
      <c r="M51" s="355" t="str">
        <f>IF(Kerkuilen!I14="", "", ROUND(Kerkuilen!I14 / IF(AND(COUNT(Kerkuilen!$D14:I14) &lt;= 3, ISNUMBER($C51)), $C51, $D51) * 10, 3))</f>
        <v/>
      </c>
      <c r="N51" s="355" t="str">
        <f>IF(Kerkuilen!J14="", "", ROUND(Kerkuilen!J14 / IF(AND(COUNT(Kerkuilen!$D14:J14) &lt;= 3, ISNUMBER($C51)), $C51, $D51) * 10, 3))</f>
        <v/>
      </c>
      <c r="O51" s="355" t="str">
        <f>IF(Kerkuilen!P14="", "", ROUND(Kerkuilen!P14 / IF(AND(COUNT(Kerkuilen!$D14:$J14,Kerkuilen!$P14:P14) &lt;= 3, ISNUMBER($C51)), $C51, $E51) * 10, 3))</f>
        <v/>
      </c>
      <c r="P51" s="355" t="str">
        <f>IF(Kerkuilen!Q14="", "", ROUND(Kerkuilen!Q14 / IF(AND(COUNT(Kerkuilen!$D14:$J14,Kerkuilen!$P14:Q14) &lt;= 3, ISNUMBER($C51)), $C51, $E51) * 10, 3))</f>
        <v/>
      </c>
      <c r="Q51" s="355" t="str">
        <f>IF(Kerkuilen!R14="", "", ROUND(Kerkuilen!R14 / IF(AND(COUNT(Kerkuilen!$D14:$J14,Kerkuilen!$P14:R14) &lt;= 3, ISNUMBER($C51)), $C51, $E51) * 10, 3))</f>
        <v/>
      </c>
      <c r="R51" s="355" t="str">
        <f>IF(Kerkuilen!S14="", "", ROUND(Kerkuilen!S14 / IF(AND(COUNT(Kerkuilen!$D14:$J14,Kerkuilen!$P14:S14) &lt;= 3, ISNUMBER($C51)), $C51, $E51) * 10, 3))</f>
        <v/>
      </c>
      <c r="S51" s="355" t="str">
        <f>IF(Kerkuilen!T14="", "", ROUND(Kerkuilen!T14 / IF(AND(COUNT(Kerkuilen!$D14:$J14,Kerkuilen!$P14:T14) &lt;= 3, ISNUMBER($C51)), $C51, $E51) * 10, 3))</f>
        <v/>
      </c>
      <c r="T51" s="355" t="str">
        <f>IF(Kerkuilen!U14="", "", ROUND(Kerkuilen!U14 / IF(AND(COUNT(Kerkuilen!$D14:$J14,Kerkuilen!$P14:U14) &lt;= 3, ISNUMBER($C51)), $C51, $E51) * 10, 3))</f>
        <v/>
      </c>
      <c r="U51" s="355" t="str">
        <f>IF(Kerkuilen!V14="", "", ROUND(Kerkuilen!V14 / IF(AND(COUNT(Kerkuilen!$D14:$J14,Kerkuilen!$P14:V14) &lt;= 3, ISNUMBER($C51)), $C51, $E51) * 10, 3))</f>
        <v/>
      </c>
    </row>
    <row r="52" spans="1:22" ht="16.95" customHeight="1">
      <c r="A52" s="209">
        <f>IF(Kerkuilen!AB15=0, "", Kerkuilen!AB15)</f>
        <v>2</v>
      </c>
      <c r="B52" s="335" t="str">
        <f>Kerkuilen!B15</f>
        <v>Schrooyen Jef</v>
      </c>
      <c r="C52" s="328" t="str">
        <f t="shared" si="14"/>
        <v/>
      </c>
      <c r="D52" s="328">
        <f>Kerkuilen!C15</f>
        <v>52</v>
      </c>
      <c r="E52" s="328">
        <f>Kerkuilen!O15</f>
        <v>52</v>
      </c>
      <c r="F52" s="354">
        <f>IF(Kerkuilen!AA15=0," ",SUM(H52:U52))</f>
        <v>21.346</v>
      </c>
      <c r="G52" s="236"/>
      <c r="H52" s="355">
        <f>IF(Kerkuilen!D15="", "", ROUND(Kerkuilen!D15 / IF(AND(COUNT(Kerkuilen!$D15:D15) &lt;= 3, ISNUMBER($C52)), $C52, $D52) * 10, 3))</f>
        <v>13.077</v>
      </c>
      <c r="I52" s="355">
        <f>IF(Kerkuilen!E15="", "", ROUND(Kerkuilen!E15 / IF(AND(COUNT(Kerkuilen!$D15:E15) &lt;= 3, ISNUMBER($C52)), $C52, $D52) * 10, 3))</f>
        <v>8.2690000000000001</v>
      </c>
      <c r="J52" s="355" t="str">
        <f>IF(Kerkuilen!F15="", "", ROUND(Kerkuilen!F15 / IF(AND(COUNT(Kerkuilen!$D15:F15) &lt;= 3, ISNUMBER($C52)), $C52, $D52) * 10, 3))</f>
        <v/>
      </c>
      <c r="K52" s="355" t="str">
        <f>IF(Kerkuilen!G15="", "", ROUND(Kerkuilen!G15 / IF(AND(COUNT(Kerkuilen!$D15:G15) &lt;= 3, ISNUMBER($C52)), $C52, $D52) * 10, 3))</f>
        <v/>
      </c>
      <c r="L52" s="355" t="str">
        <f>IF(Kerkuilen!H15="", "", ROUND(Kerkuilen!H15 / IF(AND(COUNT(Kerkuilen!$D15:H15) &lt;= 3, ISNUMBER($C52)), $C52, $D52) * 10, 3))</f>
        <v/>
      </c>
      <c r="M52" s="355" t="str">
        <f>IF(Kerkuilen!I15="", "", ROUND(Kerkuilen!I15 / IF(AND(COUNT(Kerkuilen!$D15:I15) &lt;= 3, ISNUMBER($C52)), $C52, $D52) * 10, 3))</f>
        <v/>
      </c>
      <c r="N52" s="355" t="str">
        <f>IF(Kerkuilen!J15="", "", ROUND(Kerkuilen!J15 / IF(AND(COUNT(Kerkuilen!$D15:J15) &lt;= 3, ISNUMBER($C52)), $C52, $D52) * 10, 3))</f>
        <v/>
      </c>
      <c r="O52" s="355" t="str">
        <f>IF(Kerkuilen!P15="", "", ROUND(Kerkuilen!P15 / IF(AND(COUNT(Kerkuilen!$D15:$J15,Kerkuilen!$P15:P15) &lt;= 3, ISNUMBER($C52)), $C52, $E52) * 10, 3))</f>
        <v/>
      </c>
      <c r="P52" s="355" t="str">
        <f>IF(Kerkuilen!Q15="", "", ROUND(Kerkuilen!Q15 / IF(AND(COUNT(Kerkuilen!$D15:$J15,Kerkuilen!$P15:Q15) &lt;= 3, ISNUMBER($C52)), $C52, $E52) * 10, 3))</f>
        <v/>
      </c>
      <c r="Q52" s="355" t="str">
        <f>IF(Kerkuilen!R15="", "", ROUND(Kerkuilen!R15 / IF(AND(COUNT(Kerkuilen!$D15:$J15,Kerkuilen!$P15:R15) &lt;= 3, ISNUMBER($C52)), $C52, $E52) * 10, 3))</f>
        <v/>
      </c>
      <c r="R52" s="355" t="str">
        <f>IF(Kerkuilen!S15="", "", ROUND(Kerkuilen!S15 / IF(AND(COUNT(Kerkuilen!$D15:$J15,Kerkuilen!$P15:S15) &lt;= 3, ISNUMBER($C52)), $C52, $E52) * 10, 3))</f>
        <v/>
      </c>
      <c r="S52" s="355" t="str">
        <f>IF(Kerkuilen!T15="", "", ROUND(Kerkuilen!T15 / IF(AND(COUNT(Kerkuilen!$D15:$J15,Kerkuilen!$P15:T15) &lt;= 3, ISNUMBER($C52)), $C52, $E52) * 10, 3))</f>
        <v/>
      </c>
      <c r="T52" s="355" t="str">
        <f>IF(Kerkuilen!U15="", "", ROUND(Kerkuilen!U15 / IF(AND(COUNT(Kerkuilen!$D15:$J15,Kerkuilen!$P15:U15) &lt;= 3, ISNUMBER($C52)), $C52, $E52) * 10, 3))</f>
        <v/>
      </c>
      <c r="U52" s="355" t="str">
        <f>IF(Kerkuilen!V15="", "", ROUND(Kerkuilen!V15 / IF(AND(COUNT(Kerkuilen!$D15:$J15,Kerkuilen!$P15:V15) &lt;= 3, ISNUMBER($C52)), $C52, $E52) * 10, 3))</f>
        <v/>
      </c>
    </row>
    <row r="53" spans="1:22" ht="16.95" customHeight="1">
      <c r="A53" s="209">
        <f>IF(Kerkuilen!AB16=0, "", Kerkuilen!AB16)</f>
        <v>2</v>
      </c>
      <c r="B53" s="332" t="str">
        <f>Kerkuilen!B16</f>
        <v>Uytdewilligen Hubert</v>
      </c>
      <c r="C53" s="328" t="str">
        <f t="shared" si="14"/>
        <v/>
      </c>
      <c r="D53" s="328">
        <f>Kerkuilen!C16</f>
        <v>32</v>
      </c>
      <c r="E53" s="328">
        <f>Kerkuilen!O16</f>
        <v>32</v>
      </c>
      <c r="F53" s="354">
        <f>IF(Kerkuilen!AA16=0," ",SUM(H53:U53))</f>
        <v>18.126000000000001</v>
      </c>
      <c r="G53" s="236"/>
      <c r="H53" s="355">
        <f>IF(Kerkuilen!D16="", "", ROUND(Kerkuilen!D16 / IF(AND(COUNT(Kerkuilen!$D16:D16) &lt;= 3, ISNUMBER($C53)), $C53, $D53) * 10, 3))</f>
        <v>7.1879999999999997</v>
      </c>
      <c r="I53" s="355" t="str">
        <f>IF(Kerkuilen!E16="", "", ROUND(Kerkuilen!E16 / IF(AND(COUNT(Kerkuilen!$D16:E16) &lt;= 3, ISNUMBER($C53)), $C53, $D53) * 10, 3))</f>
        <v/>
      </c>
      <c r="J53" s="355">
        <f>IF(Kerkuilen!F16="", "", ROUND(Kerkuilen!F16 / IF(AND(COUNT(Kerkuilen!$D16:F16) &lt;= 3, ISNUMBER($C53)), $C53, $D53) * 10, 3))</f>
        <v>10.938000000000001</v>
      </c>
      <c r="K53" s="355" t="str">
        <f>IF(Kerkuilen!G16="", "", ROUND(Kerkuilen!G16 / IF(AND(COUNT(Kerkuilen!$D16:G16) &lt;= 3, ISNUMBER($C53)), $C53, $D53) * 10, 3))</f>
        <v/>
      </c>
      <c r="L53" s="355" t="str">
        <f>IF(Kerkuilen!H16="", "", ROUND(Kerkuilen!H16 / IF(AND(COUNT(Kerkuilen!$D16:H16) &lt;= 3, ISNUMBER($C53)), $C53, $D53) * 10, 3))</f>
        <v/>
      </c>
      <c r="M53" s="355" t="str">
        <f>IF(Kerkuilen!I16="", "", ROUND(Kerkuilen!I16 / IF(AND(COUNT(Kerkuilen!$D16:I16) &lt;= 3, ISNUMBER($C53)), $C53, $D53) * 10, 3))</f>
        <v/>
      </c>
      <c r="N53" s="355" t="str">
        <f>IF(Kerkuilen!J16="", "", ROUND(Kerkuilen!J16 / IF(AND(COUNT(Kerkuilen!$D16:J16) &lt;= 3, ISNUMBER($C53)), $C53, $D53) * 10, 3))</f>
        <v/>
      </c>
      <c r="O53" s="355" t="str">
        <f>IF(Kerkuilen!P16="", "", ROUND(Kerkuilen!P16 / IF(AND(COUNT(Kerkuilen!$D16:$J16,Kerkuilen!$P16:P16) &lt;= 3, ISNUMBER($C53)), $C53, $E53) * 10, 3))</f>
        <v/>
      </c>
      <c r="P53" s="355" t="str">
        <f>IF(Kerkuilen!Q16="", "", ROUND(Kerkuilen!Q16 / IF(AND(COUNT(Kerkuilen!$D16:$J16,Kerkuilen!$P16:Q16) &lt;= 3, ISNUMBER($C53)), $C53, $E53) * 10, 3))</f>
        <v/>
      </c>
      <c r="Q53" s="355" t="str">
        <f>IF(Kerkuilen!R16="", "", ROUND(Kerkuilen!R16 / IF(AND(COUNT(Kerkuilen!$D16:$J16,Kerkuilen!$P16:R16) &lt;= 3, ISNUMBER($C53)), $C53, $E53) * 10, 3))</f>
        <v/>
      </c>
      <c r="R53" s="355" t="str">
        <f>IF(Kerkuilen!S16="", "", ROUND(Kerkuilen!S16 / IF(AND(COUNT(Kerkuilen!$D16:$J16,Kerkuilen!$P16:S16) &lt;= 3, ISNUMBER($C53)), $C53, $E53) * 10, 3))</f>
        <v/>
      </c>
      <c r="S53" s="355" t="str">
        <f>IF(Kerkuilen!T16="", "", ROUND(Kerkuilen!T16 / IF(AND(COUNT(Kerkuilen!$D16:$J16,Kerkuilen!$P16:T16) &lt;= 3, ISNUMBER($C53)), $C53, $E53) * 10, 3))</f>
        <v/>
      </c>
      <c r="T53" s="355" t="str">
        <f>IF(Kerkuilen!U16="", "", ROUND(Kerkuilen!U16 / IF(AND(COUNT(Kerkuilen!$D16:$J16,Kerkuilen!$P16:U16) &lt;= 3, ISNUMBER($C53)), $C53, $E53) * 10, 3))</f>
        <v/>
      </c>
      <c r="U53" s="355" t="str">
        <f>IF(Kerkuilen!V16="", "", ROUND(Kerkuilen!V16 / IF(AND(COUNT(Kerkuilen!$D16:$J16,Kerkuilen!$P16:V16) &lt;= 3, ISNUMBER($C53)), $C53, $E53) * 10, 3))</f>
        <v/>
      </c>
    </row>
    <row r="54" spans="1:22" ht="16.95" customHeight="1">
      <c r="A54" s="209">
        <f>IF(Kerkuilen!AB17=0, "", Kerkuilen!AB17)</f>
        <v>2</v>
      </c>
      <c r="B54" s="356" t="str">
        <f>Kerkuilen!B17</f>
        <v xml:space="preserve">Van Oers Danny </v>
      </c>
      <c r="C54" s="328" t="str">
        <f t="shared" si="14"/>
        <v/>
      </c>
      <c r="D54" s="328">
        <f>Kerkuilen!C17</f>
        <v>37</v>
      </c>
      <c r="E54" s="328">
        <f>Kerkuilen!O17</f>
        <v>37</v>
      </c>
      <c r="F54" s="354">
        <f>IF(Kerkuilen!AA17=0," ",SUM(H54:U54))</f>
        <v>21.892000000000003</v>
      </c>
      <c r="G54" s="236"/>
      <c r="H54" s="355">
        <f>IF(Kerkuilen!D17="", "", ROUND(Kerkuilen!D17 / IF(AND(COUNT(Kerkuilen!$D17:D17) &lt;= 3, ISNUMBER($C54)), $C54, $D54) * 10, 3))</f>
        <v>12.162000000000001</v>
      </c>
      <c r="I54" s="355">
        <f>IF(Kerkuilen!E17="", "", ROUND(Kerkuilen!E17 / IF(AND(COUNT(Kerkuilen!$D17:E17) &lt;= 3, ISNUMBER($C54)), $C54, $D54) * 10, 3))</f>
        <v>9.73</v>
      </c>
      <c r="J54" s="355" t="str">
        <f>IF(Kerkuilen!F17="", "", ROUND(Kerkuilen!F17 / IF(AND(COUNT(Kerkuilen!$D17:F17) &lt;= 3, ISNUMBER($C54)), $C54, $D54) * 10, 3))</f>
        <v/>
      </c>
      <c r="K54" s="355" t="str">
        <f>IF(Kerkuilen!G17="", "", ROUND(Kerkuilen!G17 / IF(AND(COUNT(Kerkuilen!$D17:G17) &lt;= 3, ISNUMBER($C54)), $C54, $D54) * 10, 3))</f>
        <v/>
      </c>
      <c r="L54" s="355" t="str">
        <f>IF(Kerkuilen!H17="", "", ROUND(Kerkuilen!H17 / IF(AND(COUNT(Kerkuilen!$D17:H17) &lt;= 3, ISNUMBER($C54)), $C54, $D54) * 10, 3))</f>
        <v/>
      </c>
      <c r="M54" s="355" t="str">
        <f>IF(Kerkuilen!I17="", "", ROUND(Kerkuilen!I17 / IF(AND(COUNT(Kerkuilen!$D17:I17) &lt;= 3, ISNUMBER($C54)), $C54, $D54) * 10, 3))</f>
        <v/>
      </c>
      <c r="N54" s="355" t="str">
        <f>IF(Kerkuilen!J17="", "", ROUND(Kerkuilen!J17 / IF(AND(COUNT(Kerkuilen!$D17:J17) &lt;= 3, ISNUMBER($C54)), $C54, $D54) * 10, 3))</f>
        <v/>
      </c>
      <c r="O54" s="355" t="str">
        <f>IF(Kerkuilen!P17="", "", ROUND(Kerkuilen!P17 / IF(AND(COUNT(Kerkuilen!$D17:$J17,Kerkuilen!$P17:P17) &lt;= 3, ISNUMBER($C54)), $C54, $E54) * 10, 3))</f>
        <v/>
      </c>
      <c r="P54" s="355" t="str">
        <f>IF(Kerkuilen!Q17="", "", ROUND(Kerkuilen!Q17 / IF(AND(COUNT(Kerkuilen!$D17:$J17,Kerkuilen!$P17:Q17) &lt;= 3, ISNUMBER($C54)), $C54, $E54) * 10, 3))</f>
        <v/>
      </c>
      <c r="Q54" s="355" t="str">
        <f>IF(Kerkuilen!R17="", "", ROUND(Kerkuilen!R17 / IF(AND(COUNT(Kerkuilen!$D17:$J17,Kerkuilen!$P17:R17) &lt;= 3, ISNUMBER($C54)), $C54, $E54) * 10, 3))</f>
        <v/>
      </c>
      <c r="R54" s="355" t="str">
        <f>IF(Kerkuilen!S17="", "", ROUND(Kerkuilen!S17 / IF(AND(COUNT(Kerkuilen!$D17:$J17,Kerkuilen!$P17:S17) &lt;= 3, ISNUMBER($C54)), $C54, $E54) * 10, 3))</f>
        <v/>
      </c>
      <c r="S54" s="355" t="str">
        <f>IF(Kerkuilen!T17="", "", ROUND(Kerkuilen!T17 / IF(AND(COUNT(Kerkuilen!$D17:$J17,Kerkuilen!$P17:T17) &lt;= 3, ISNUMBER($C54)), $C54, $E54) * 10, 3))</f>
        <v/>
      </c>
      <c r="T54" s="355" t="str">
        <f>IF(Kerkuilen!U17="", "", ROUND(Kerkuilen!U17 / IF(AND(COUNT(Kerkuilen!$D17:$J17,Kerkuilen!$P17:U17) &lt;= 3, ISNUMBER($C54)), $C54, $E54) * 10, 3))</f>
        <v/>
      </c>
      <c r="U54" s="355" t="str">
        <f>IF(Kerkuilen!V17="", "", ROUND(Kerkuilen!V17 / IF(AND(COUNT(Kerkuilen!$D17:$J17,Kerkuilen!$P17:V17) &lt;= 3, ISNUMBER($C54)), $C54, $E54) * 10, 3))</f>
        <v/>
      </c>
    </row>
    <row r="55" spans="1:22" ht="16.95" customHeight="1">
      <c r="A55" s="209">
        <f>IF(Kerkuilen!AB18=0, "", Kerkuilen!AB18)</f>
        <v>2</v>
      </c>
      <c r="B55" s="356" t="str">
        <f>Kerkuilen!B18</f>
        <v>Van Oers John</v>
      </c>
      <c r="C55" s="328" t="str">
        <f t="shared" si="14"/>
        <v/>
      </c>
      <c r="D55" s="328">
        <f>Kerkuilen!C18</f>
        <v>25</v>
      </c>
      <c r="E55" s="328">
        <f>Kerkuilen!O18</f>
        <v>25</v>
      </c>
      <c r="F55" s="354">
        <f>IF(Kerkuilen!AA18=0," ",SUM(H55:U55))</f>
        <v>20</v>
      </c>
      <c r="G55" s="236"/>
      <c r="H55" s="355" t="str">
        <f>IF(Kerkuilen!D18="", "", ROUND(Kerkuilen!D18 / IF(AND(COUNT(Kerkuilen!$D18:D18) &lt;= 3, ISNUMBER($C55)), $C55, $D55) * 10, 3))</f>
        <v/>
      </c>
      <c r="I55" s="355" t="str">
        <f>IF(Kerkuilen!E18="", "", ROUND(Kerkuilen!E18 / IF(AND(COUNT(Kerkuilen!$D18:E18) &lt;= 3, ISNUMBER($C55)), $C55, $D55) * 10, 3))</f>
        <v/>
      </c>
      <c r="J55" s="355">
        <f>IF(Kerkuilen!F18="", "", ROUND(Kerkuilen!F18 / IF(AND(COUNT(Kerkuilen!$D18:F18) &lt;= 3, ISNUMBER($C55)), $C55, $D55) * 10, 3))</f>
        <v>9.6</v>
      </c>
      <c r="K55" s="355">
        <f>IF(Kerkuilen!G18="", "", ROUND(Kerkuilen!G18 / IF(AND(COUNT(Kerkuilen!$D18:G18) &lt;= 3, ISNUMBER($C55)), $C55, $D55) * 10, 3))</f>
        <v>10.4</v>
      </c>
      <c r="L55" s="355" t="str">
        <f>IF(Kerkuilen!H18="", "", ROUND(Kerkuilen!H18 / IF(AND(COUNT(Kerkuilen!$D18:H18) &lt;= 3, ISNUMBER($C55)), $C55, $D55) * 10, 3))</f>
        <v/>
      </c>
      <c r="M55" s="355" t="str">
        <f>IF(Kerkuilen!I18="", "", ROUND(Kerkuilen!I18 / IF(AND(COUNT(Kerkuilen!$D18:I18) &lt;= 3, ISNUMBER($C55)), $C55, $D55) * 10, 3))</f>
        <v/>
      </c>
      <c r="N55" s="355" t="str">
        <f>IF(Kerkuilen!J18="", "", ROUND(Kerkuilen!J18 / IF(AND(COUNT(Kerkuilen!$D18:J18) &lt;= 3, ISNUMBER($C55)), $C55, $D55) * 10, 3))</f>
        <v/>
      </c>
      <c r="O55" s="355" t="str">
        <f>IF(Kerkuilen!P18="", "", ROUND(Kerkuilen!P18 / IF(AND(COUNT(Kerkuilen!$D18:$J18,Kerkuilen!$P18:P18) &lt;= 3, ISNUMBER($C55)), $C55, $E55) * 10, 3))</f>
        <v/>
      </c>
      <c r="P55" s="355" t="str">
        <f>IF(Kerkuilen!Q18="", "", ROUND(Kerkuilen!Q18 / IF(AND(COUNT(Kerkuilen!$D18:$J18,Kerkuilen!$P18:Q18) &lt;= 3, ISNUMBER($C55)), $C55, $E55) * 10, 3))</f>
        <v/>
      </c>
      <c r="Q55" s="355" t="str">
        <f>IF(Kerkuilen!R18="", "", ROUND(Kerkuilen!R18 / IF(AND(COUNT(Kerkuilen!$D18:$J18,Kerkuilen!$P18:R18) &lt;= 3, ISNUMBER($C55)), $C55, $E55) * 10, 3))</f>
        <v/>
      </c>
      <c r="R55" s="355" t="str">
        <f>IF(Kerkuilen!S18="", "", ROUND(Kerkuilen!S18 / IF(AND(COUNT(Kerkuilen!$D18:$J18,Kerkuilen!$P18:S18) &lt;= 3, ISNUMBER($C55)), $C55, $E55) * 10, 3))</f>
        <v/>
      </c>
      <c r="S55" s="355" t="str">
        <f>IF(Kerkuilen!T18="", "", ROUND(Kerkuilen!T18 / IF(AND(COUNT(Kerkuilen!$D18:$J18,Kerkuilen!$P18:T18) &lt;= 3, ISNUMBER($C55)), $C55, $E55) * 10, 3))</f>
        <v/>
      </c>
      <c r="T55" s="355" t="str">
        <f>IF(Kerkuilen!U18="", "", ROUND(Kerkuilen!U18 / IF(AND(COUNT(Kerkuilen!$D18:$J18,Kerkuilen!$P18:U18) &lt;= 3, ISNUMBER($C55)), $C55, $E55) * 10, 3))</f>
        <v/>
      </c>
      <c r="U55" s="355" t="str">
        <f>IF(Kerkuilen!V18="", "", ROUND(Kerkuilen!V18 / IF(AND(COUNT(Kerkuilen!$D18:$J18,Kerkuilen!$P18:V18) &lt;= 3, ISNUMBER($C55)), $C55, $E55) * 10, 3))</f>
        <v/>
      </c>
    </row>
    <row r="56" spans="1:22" ht="16.95" customHeight="1">
      <c r="A56" s="209" t="str">
        <f>IF(Kerkuilen!AB19=0, "", Kerkuilen!AB19)</f>
        <v/>
      </c>
      <c r="B56" s="332">
        <f>Kerkuilen!B19</f>
        <v>0</v>
      </c>
      <c r="C56" s="332" t="str">
        <f t="shared" si="14"/>
        <v/>
      </c>
      <c r="D56" s="332">
        <f>Kerkuilen!C19</f>
        <v>0</v>
      </c>
      <c r="E56" s="332">
        <f>Kerkuilen!O19</f>
        <v>0</v>
      </c>
      <c r="F56" s="354" t="str">
        <f>IF(Kerkuilen!AA19=0," ",SUM(H56:U56))</f>
        <v xml:space="preserve"> </v>
      </c>
      <c r="G56" s="236"/>
      <c r="H56" s="355" t="str">
        <f>IF(Kerkuilen!D19="", "", ROUND(Kerkuilen!D19 / IF(AND(COUNT(Kerkuilen!$D19:D19) &lt;= 3, ISNUMBER($C56)), $C56, $D56) * 10, 3))</f>
        <v/>
      </c>
      <c r="I56" s="355" t="str">
        <f>IF(Kerkuilen!E19="", "", ROUND(Kerkuilen!E19 / IF(AND(COUNT(Kerkuilen!$D19:E19) &lt;= 3, ISNUMBER($C56)), $C56, $D56) * 10, 3))</f>
        <v/>
      </c>
      <c r="J56" s="355" t="str">
        <f>IF(Kerkuilen!F19="", "", ROUND(Kerkuilen!F19 / IF(AND(COUNT(Kerkuilen!$D19:F19) &lt;= 3, ISNUMBER($C56)), $C56, $D56) * 10, 3))</f>
        <v/>
      </c>
      <c r="K56" s="355" t="str">
        <f>IF(Kerkuilen!G19="", "", ROUND(Kerkuilen!G19 / IF(AND(COUNT(Kerkuilen!$D19:G19) &lt;= 3, ISNUMBER($C56)), $C56, $D56) * 10, 3))</f>
        <v/>
      </c>
      <c r="L56" s="355" t="str">
        <f>IF(Kerkuilen!H19="", "", ROUND(Kerkuilen!H19 / IF(AND(COUNT(Kerkuilen!$D19:H19) &lt;= 3, ISNUMBER($C56)), $C56, $D56) * 10, 3))</f>
        <v/>
      </c>
      <c r="M56" s="355" t="str">
        <f>IF(Kerkuilen!I19="", "", ROUND(Kerkuilen!I19 / IF(AND(COUNT(Kerkuilen!$D19:I19) &lt;= 3, ISNUMBER($C56)), $C56, $D56) * 10, 3))</f>
        <v/>
      </c>
      <c r="N56" s="355" t="str">
        <f>IF(Kerkuilen!J19="", "", ROUND(Kerkuilen!J19 / IF(AND(COUNT(Kerkuilen!$D19:J19) &lt;= 3, ISNUMBER($C56)), $C56, $D56) * 10, 3))</f>
        <v/>
      </c>
      <c r="O56" s="355" t="str">
        <f>IF(Kerkuilen!P19="", "", ROUND(Kerkuilen!P19 / IF(AND(COUNT(Kerkuilen!$D19:$J19,Kerkuilen!$P19:P19) &lt;= 3, ISNUMBER($C56)), $C56, $E56) * 10, 3))</f>
        <v/>
      </c>
      <c r="P56" s="355" t="str">
        <f>IF(Kerkuilen!Q19="", "", ROUND(Kerkuilen!Q19 / IF(AND(COUNT(Kerkuilen!$D19:$J19,Kerkuilen!$P19:Q19) &lt;= 3, ISNUMBER($C56)), $C56, $E56) * 10, 3))</f>
        <v/>
      </c>
      <c r="Q56" s="355" t="str">
        <f>IF(Kerkuilen!R19="", "", ROUND(Kerkuilen!R19 / IF(AND(COUNT(Kerkuilen!$D19:$J19,Kerkuilen!$P19:R19) &lt;= 3, ISNUMBER($C56)), $C56, $E56) * 10, 3))</f>
        <v/>
      </c>
      <c r="R56" s="355" t="str">
        <f>IF(Kerkuilen!S19="", "", ROUND(Kerkuilen!S19 / IF(AND(COUNT(Kerkuilen!$D19:$J19,Kerkuilen!$P19:S19) &lt;= 3, ISNUMBER($C56)), $C56, $E56) * 10, 3))</f>
        <v/>
      </c>
      <c r="S56" s="355" t="str">
        <f>IF(Kerkuilen!T19="", "", ROUND(Kerkuilen!T19 / IF(AND(COUNT(Kerkuilen!$D19:$J19,Kerkuilen!$P19:T19) &lt;= 3, ISNUMBER($C56)), $C56, $E56) * 10, 3))</f>
        <v/>
      </c>
      <c r="T56" s="355" t="str">
        <f>IF(Kerkuilen!U19="", "", ROUND(Kerkuilen!U19 / IF(AND(COUNT(Kerkuilen!$D19:$J19,Kerkuilen!$P19:U19) &lt;= 3, ISNUMBER($C56)), $C56, $E56) * 10, 3))</f>
        <v/>
      </c>
      <c r="U56" s="355" t="str">
        <f>IF(Kerkuilen!V19="", "", ROUND(Kerkuilen!V19 / IF(AND(COUNT(Kerkuilen!$D19:$J19,Kerkuilen!$P19:V19) &lt;= 3, ISNUMBER($C56)), $C56, $E56) * 10, 3))</f>
        <v/>
      </c>
    </row>
    <row r="57" spans="1:22" s="177" customFormat="1" ht="24" customHeight="1">
      <c r="A57" s="357"/>
      <c r="B57" s="348"/>
      <c r="C57" s="348"/>
      <c r="D57" s="348"/>
      <c r="E57" s="348"/>
      <c r="F57" s="358" t="str">
        <f>B41</f>
        <v>KERKUILEN</v>
      </c>
      <c r="G57" s="359">
        <v>5</v>
      </c>
      <c r="H57" s="360">
        <f>IF(SUM(H42:H56)=0, "", SUM(H42:H56))</f>
        <v>61.597000000000001</v>
      </c>
      <c r="I57" s="360">
        <f>IF(SUM(I42:I56)=0, "", SUM(I42:I56))</f>
        <v>46.762</v>
      </c>
      <c r="J57" s="360">
        <f t="shared" ref="J57" si="15">IF(SUM(J42:J56)=0, "", SUM(J42:J56))</f>
        <v>57.321000000000005</v>
      </c>
      <c r="K57" s="360">
        <f t="shared" ref="K57" si="16">IF(SUM(K42:K56)=0, "", SUM(K42:K56))</f>
        <v>57.695999999999998</v>
      </c>
      <c r="L57" s="360" t="str">
        <f t="shared" ref="L57" si="17">IF(SUM(L42:L56)=0, "", SUM(L42:L56))</f>
        <v/>
      </c>
      <c r="M57" s="360" t="str">
        <f t="shared" ref="M57" si="18">IF(SUM(M42:M56)=0, "", SUM(M42:M56))</f>
        <v/>
      </c>
      <c r="N57" s="360" t="str">
        <f t="shared" ref="N57" si="19">IF(SUM(N42:N56)=0, "", SUM(N42:N56))</f>
        <v/>
      </c>
      <c r="O57" s="360" t="str">
        <f t="shared" ref="O57" si="20">IF(SUM(O42:O56)=0, "", SUM(O42:O56))</f>
        <v/>
      </c>
      <c r="P57" s="360" t="str">
        <f t="shared" ref="P57" si="21">IF(SUM(P42:P56)=0, "", SUM(P42:P56))</f>
        <v/>
      </c>
      <c r="Q57" s="360" t="str">
        <f t="shared" ref="Q57" si="22">IF(SUM(Q42:Q56)=0, "", SUM(Q42:Q56))</f>
        <v/>
      </c>
      <c r="R57" s="360" t="str">
        <f t="shared" ref="R57" si="23">IF(SUM(R42:R56)=0, "", SUM(R42:R56))</f>
        <v/>
      </c>
      <c r="S57" s="360" t="str">
        <f t="shared" ref="S57" si="24">IF(SUM(S42:S56)=0, "", SUM(S42:S56))</f>
        <v/>
      </c>
      <c r="T57" s="360" t="str">
        <f t="shared" ref="T57" si="25">IF(SUM(T42:T56)=0, "", SUM(T42:T56))</f>
        <v/>
      </c>
      <c r="U57" s="360" t="str">
        <f t="shared" ref="U57" si="26">IF(SUM(U42:U56)=0, "", SUM(U42:U56))</f>
        <v/>
      </c>
    </row>
    <row r="58" spans="1:22" s="190" customFormat="1" ht="15" customHeight="1">
      <c r="A58" s="245"/>
      <c r="B58" s="340">
        <f>ROWS(B42:B56)</f>
        <v>15</v>
      </c>
      <c r="C58" s="350"/>
      <c r="D58" s="350"/>
      <c r="E58" s="350"/>
      <c r="F58" s="342">
        <f>SUM(F42:F56)</f>
        <v>223.376</v>
      </c>
      <c r="G58" s="361" t="str">
        <f>B41</f>
        <v>KERKUILEN</v>
      </c>
      <c r="H58" s="208">
        <f>IF(SUM(H42:H56)=0, "", SUM(H42:H56))</f>
        <v>61.597000000000001</v>
      </c>
      <c r="I58" s="208">
        <f>IF(I57="", "", ROUND(SUM($H57:I57), 3))</f>
        <v>108.35899999999999</v>
      </c>
      <c r="J58" s="208">
        <f>IF(J57="", "", ROUND(SUM($H57:J57), 3))</f>
        <v>165.68</v>
      </c>
      <c r="K58" s="208">
        <f>IF(K57="", "", ROUND(SUM($H57:K57), 3))</f>
        <v>223.376</v>
      </c>
      <c r="L58" s="208" t="str">
        <f>IF(L57="", "", ROUND(SUM($H57:L57), 3))</f>
        <v/>
      </c>
      <c r="M58" s="208" t="str">
        <f>IF(M57="", "", ROUND(SUM($H57:M57), 3))</f>
        <v/>
      </c>
      <c r="N58" s="208" t="str">
        <f>IF(N57="", "", ROUND(SUM($H57:N57), 3))</f>
        <v/>
      </c>
      <c r="O58" s="208" t="str">
        <f>IF(O57="", "", ROUND(SUM($H57:O57), 3))</f>
        <v/>
      </c>
      <c r="P58" s="208" t="str">
        <f>IF(P57="", "", ROUND(SUM($H57:P57), 3))</f>
        <v/>
      </c>
      <c r="Q58" s="208" t="str">
        <f>IF(Q57="", "", ROUND(SUM($H57:Q57), 3))</f>
        <v/>
      </c>
      <c r="R58" s="208" t="str">
        <f>IF(R57="", "", ROUND(SUM($H57:R57), 3))</f>
        <v/>
      </c>
      <c r="S58" s="208" t="str">
        <f>IF(S57="", "", ROUND(SUM($H57:S57), 3))</f>
        <v/>
      </c>
      <c r="T58" s="208" t="str">
        <f>IF(T57="", "", ROUND(SUM($H57:T57), 3))</f>
        <v/>
      </c>
      <c r="U58" s="208" t="str">
        <f>IF(U57="", "", ROUND(SUM($H57:U57), 3))</f>
        <v/>
      </c>
      <c r="V58" s="163"/>
    </row>
    <row r="59" spans="1:22" ht="25.2" customHeight="1"/>
    <row r="60" spans="1:22" ht="15" customHeight="1">
      <c r="A60" s="246"/>
      <c r="B60" s="330" t="s">
        <v>139</v>
      </c>
      <c r="C60" s="229"/>
      <c r="D60" s="229"/>
      <c r="E60" s="229"/>
      <c r="F60" s="246"/>
      <c r="G60" s="328"/>
      <c r="H60" s="324">
        <v>1</v>
      </c>
      <c r="I60" s="324">
        <v>2</v>
      </c>
      <c r="J60" s="324">
        <v>3</v>
      </c>
      <c r="K60" s="324">
        <v>4</v>
      </c>
      <c r="L60" s="324">
        <v>5</v>
      </c>
      <c r="M60" s="324">
        <v>6</v>
      </c>
      <c r="N60" s="324">
        <v>7</v>
      </c>
      <c r="O60" s="324">
        <v>8</v>
      </c>
      <c r="P60" s="324">
        <v>9</v>
      </c>
      <c r="Q60" s="324">
        <v>10</v>
      </c>
      <c r="R60" s="324">
        <v>11</v>
      </c>
      <c r="S60" s="324">
        <v>12</v>
      </c>
      <c r="T60" s="324">
        <v>13</v>
      </c>
      <c r="U60" s="324">
        <v>14</v>
      </c>
    </row>
    <row r="61" spans="1:22" ht="16.95" customHeight="1">
      <c r="A61" s="205">
        <f>IF(Oudeglorie!AB5=0, "", Oudeglorie!AB5)</f>
        <v>1</v>
      </c>
      <c r="B61" s="362" t="str">
        <f>Oudeglorie!B5</f>
        <v>Aerden Carl</v>
      </c>
      <c r="C61" s="328" t="str">
        <f>IFERROR(VALUE(MID($B61, SEARCH("[NS ", $B61)+4, 2)), "")</f>
        <v/>
      </c>
      <c r="D61" s="328">
        <f>Oudeglorie!C5</f>
        <v>23</v>
      </c>
      <c r="E61" s="328">
        <f>Oudeglorie!O5</f>
        <v>23</v>
      </c>
      <c r="F61" s="161">
        <f>IF(Oudeglorie!AA5=0," ",SUM(H61:U61))</f>
        <v>9.1300000000000008</v>
      </c>
      <c r="G61" s="328"/>
      <c r="H61" s="334" t="str">
        <f>IF(Oudeglorie!D5="", "", ROUND(Oudeglorie!D5 / IF(AND(COUNT(Oudeglorie!$D5:D5) &lt;= 3, ISNUMBER($C61)), $C61, $D61) * 10, 3))</f>
        <v/>
      </c>
      <c r="I61" s="334">
        <f>IF(Oudeglorie!E5="", "", ROUND(Oudeglorie!E5 / IF(AND(COUNT(Oudeglorie!$D5:E5) &lt;= 3, ISNUMBER($C61)), $C61, $D61) * 10, 3))</f>
        <v>9.1300000000000008</v>
      </c>
      <c r="J61" s="334" t="str">
        <f>IF(Oudeglorie!F5="", "", ROUND(Oudeglorie!F5 / IF(AND(COUNT(Oudeglorie!$D5:F5) &lt;= 3, ISNUMBER($C61)), $C61, $D61) * 10, 3))</f>
        <v/>
      </c>
      <c r="K61" s="334" t="str">
        <f>IF(Oudeglorie!G5="", "", ROUND(Oudeglorie!G5 / IF(AND(COUNT(Oudeglorie!$D5:G5) &lt;= 3, ISNUMBER($C61)), $C61, $D61) * 10, 3))</f>
        <v/>
      </c>
      <c r="L61" s="334" t="str">
        <f>IF(Oudeglorie!H5="", "", ROUND(Oudeglorie!H5 / IF(AND(COUNT(Oudeglorie!$D5:H5) &lt;= 3, ISNUMBER($C61)), $C61, $D61) * 10, 3))</f>
        <v/>
      </c>
      <c r="M61" s="334" t="str">
        <f>IF(Oudeglorie!I5="", "", ROUND(Oudeglorie!I5 / IF(AND(COUNT(Oudeglorie!$D5:I5) &lt;= 3, ISNUMBER($C61)), $C61, $D61) * 10, 3))</f>
        <v/>
      </c>
      <c r="N61" s="334" t="str">
        <f>IF(Oudeglorie!J5="", "", ROUND(Oudeglorie!J5 / IF(AND(COUNT(Oudeglorie!$D5:J5) &lt;= 3, ISNUMBER($C61)), $C61, $D61) * 10, 3))</f>
        <v/>
      </c>
      <c r="O61" s="334" t="str">
        <f>IF(Oudeglorie!P5="", "", ROUND(Oudeglorie!P5 / IF(AND(COUNT(Oudeglorie!$D5:$J5,Oudeglorie!$P5:P5) &lt;= 3, ISNUMBER($C61)), $C61, $E61) * 10, 3))</f>
        <v/>
      </c>
      <c r="P61" s="334" t="str">
        <f>IF(Oudeglorie!Q5="", "", ROUND(Oudeglorie!Q5 / IF(AND(COUNT(Oudeglorie!$D5:$J5,Oudeglorie!$P5:Q5) &lt;= 3, ISNUMBER($C61)), $C61, $E61) * 10, 3))</f>
        <v/>
      </c>
      <c r="Q61" s="334" t="str">
        <f>IF(Oudeglorie!R5="", "", ROUND(Oudeglorie!R5 / IF(AND(COUNT(Oudeglorie!$D5:$J5,Oudeglorie!$P5:R5) &lt;= 3, ISNUMBER($C61)), $C61, $E61) * 10, 3))</f>
        <v/>
      </c>
      <c r="R61" s="334" t="str">
        <f>IF(Oudeglorie!S5="", "", ROUND(Oudeglorie!S5 / IF(AND(COUNT(Oudeglorie!$D5:$J5,Oudeglorie!$P5:S5) &lt;= 3, ISNUMBER($C61)), $C61, $E61) * 10, 3))</f>
        <v/>
      </c>
      <c r="S61" s="334" t="str">
        <f>IF(Oudeglorie!T5="", "", ROUND(Oudeglorie!T5 / IF(AND(COUNT(Oudeglorie!$D5:$J5,Oudeglorie!$P5:T5) &lt;= 3, ISNUMBER($C61)), $C61, $E61) * 10, 3))</f>
        <v/>
      </c>
      <c r="T61" s="334" t="str">
        <f>IF(Oudeglorie!U5="", "", ROUND(Oudeglorie!U5 / IF(AND(COUNT(Oudeglorie!$D5:$J5,Oudeglorie!$P5:U5) &lt;= 3, ISNUMBER($C61)), $C61, $E61) * 10, 3))</f>
        <v/>
      </c>
      <c r="U61" s="334" t="str">
        <f>IF(Oudeglorie!V5="", "", ROUND(Oudeglorie!V5 / IF(AND(COUNT(Oudeglorie!$D5:$J5,Oudeglorie!$P5:V5) &lt;= 3, ISNUMBER($C61)), $C61, $E61) * 10, 3))</f>
        <v/>
      </c>
    </row>
    <row r="62" spans="1:22" ht="16.95" customHeight="1">
      <c r="A62" s="205">
        <f>IF(Oudeglorie!AB6=0, "", Oudeglorie!AB6)</f>
        <v>3</v>
      </c>
      <c r="B62" s="362" t="str">
        <f>Oudeglorie!B6</f>
        <v xml:space="preserve">Beyers Jos   </v>
      </c>
      <c r="C62" s="328" t="str">
        <f t="shared" ref="C62:C75" si="27">IFERROR(VALUE(MID($B62, SEARCH("[NS ", $B62)+4, 2)), "")</f>
        <v/>
      </c>
      <c r="D62" s="328">
        <f>Oudeglorie!C6</f>
        <v>27</v>
      </c>
      <c r="E62" s="328">
        <f>Oudeglorie!O6</f>
        <v>27</v>
      </c>
      <c r="F62" s="161">
        <f>IF(Oudeglorie!AA6=0," ",SUM(H62:U62))</f>
        <v>29.259</v>
      </c>
      <c r="G62" s="328"/>
      <c r="H62" s="334">
        <f>IF(Oudeglorie!D6="", "", ROUND(Oudeglorie!D6 / IF(AND(COUNT(Oudeglorie!$D6:D6) &lt;= 3, ISNUMBER($C62)), $C62, $D62) * 10, 3))</f>
        <v>10.37</v>
      </c>
      <c r="I62" s="334">
        <f>IF(Oudeglorie!E6="", "", ROUND(Oudeglorie!E6 / IF(AND(COUNT(Oudeglorie!$D6:E6) &lt;= 3, ISNUMBER($C62)), $C62, $D62) * 10, 3))</f>
        <v>11.111000000000001</v>
      </c>
      <c r="J62" s="334" t="str">
        <f>IF(Oudeglorie!F6="", "", ROUND(Oudeglorie!F6 / IF(AND(COUNT(Oudeglorie!$D6:F6) &lt;= 3, ISNUMBER($C62)), $C62, $D62) * 10, 3))</f>
        <v/>
      </c>
      <c r="K62" s="334">
        <f>IF(Oudeglorie!G6="", "", ROUND(Oudeglorie!G6 / IF(AND(COUNT(Oudeglorie!$D6:G6) &lt;= 3, ISNUMBER($C62)), $C62, $D62) * 10, 3))</f>
        <v>7.7779999999999996</v>
      </c>
      <c r="L62" s="334" t="str">
        <f>IF(Oudeglorie!H6="", "", ROUND(Oudeglorie!H6 / IF(AND(COUNT(Oudeglorie!$D6:H6) &lt;= 3, ISNUMBER($C62)), $C62, $D62) * 10, 3))</f>
        <v/>
      </c>
      <c r="M62" s="334" t="str">
        <f>IF(Oudeglorie!I6="", "", ROUND(Oudeglorie!I6 / IF(AND(COUNT(Oudeglorie!$D6:I6) &lt;= 3, ISNUMBER($C62)), $C62, $D62) * 10, 3))</f>
        <v/>
      </c>
      <c r="N62" s="334" t="str">
        <f>IF(Oudeglorie!J6="", "", ROUND(Oudeglorie!J6 / IF(AND(COUNT(Oudeglorie!$D6:J6) &lt;= 3, ISNUMBER($C62)), $C62, $D62) * 10, 3))</f>
        <v/>
      </c>
      <c r="O62" s="334" t="str">
        <f>IF(Oudeglorie!P6="", "", ROUND(Oudeglorie!P6 / IF(AND(COUNT(Oudeglorie!$D6:$J6,Oudeglorie!$P6:P6) &lt;= 3, ISNUMBER($C62)), $C62, $E62) * 10, 3))</f>
        <v/>
      </c>
      <c r="P62" s="334" t="str">
        <f>IF(Oudeglorie!Q6="", "", ROUND(Oudeglorie!Q6 / IF(AND(COUNT(Oudeglorie!$D6:$J6,Oudeglorie!$P6:Q6) &lt;= 3, ISNUMBER($C62)), $C62, $E62) * 10, 3))</f>
        <v/>
      </c>
      <c r="Q62" s="334" t="str">
        <f>IF(Oudeglorie!R6="", "", ROUND(Oudeglorie!R6 / IF(AND(COUNT(Oudeglorie!$D6:$J6,Oudeglorie!$P6:R6) &lt;= 3, ISNUMBER($C62)), $C62, $E62) * 10, 3))</f>
        <v/>
      </c>
      <c r="R62" s="334" t="str">
        <f>IF(Oudeglorie!S6="", "", ROUND(Oudeglorie!S6 / IF(AND(COUNT(Oudeglorie!$D6:$J6,Oudeglorie!$P6:S6) &lt;= 3, ISNUMBER($C62)), $C62, $E62) * 10, 3))</f>
        <v/>
      </c>
      <c r="S62" s="334" t="str">
        <f>IF(Oudeglorie!T6="", "", ROUND(Oudeglorie!T6 / IF(AND(COUNT(Oudeglorie!$D6:$J6,Oudeglorie!$P6:T6) &lt;= 3, ISNUMBER($C62)), $C62, $E62) * 10, 3))</f>
        <v/>
      </c>
      <c r="T62" s="334" t="str">
        <f>IF(Oudeglorie!U6="", "", ROUND(Oudeglorie!U6 / IF(AND(COUNT(Oudeglorie!$D6:$J6,Oudeglorie!$P6:U6) &lt;= 3, ISNUMBER($C62)), $C62, $E62) * 10, 3))</f>
        <v/>
      </c>
      <c r="U62" s="334" t="str">
        <f>IF(Oudeglorie!V6="", "", ROUND(Oudeglorie!V6 / IF(AND(COUNT(Oudeglorie!$D6:$J6,Oudeglorie!$P6:V6) &lt;= 3, ISNUMBER($C62)), $C62, $E62) * 10, 3))</f>
        <v/>
      </c>
    </row>
    <row r="63" spans="1:22" ht="16.95" customHeight="1">
      <c r="A63" s="205">
        <f>IF(Oudeglorie!AB7=0, "", Oudeglorie!AB7)</f>
        <v>1</v>
      </c>
      <c r="B63" s="363" t="str">
        <f>Oudeglorie!B7</f>
        <v>Beyers Roger</v>
      </c>
      <c r="C63" s="328" t="str">
        <f t="shared" si="27"/>
        <v/>
      </c>
      <c r="D63" s="328">
        <f>Oudeglorie!C7</f>
        <v>54</v>
      </c>
      <c r="E63" s="328">
        <f>Oudeglorie!O7</f>
        <v>54</v>
      </c>
      <c r="F63" s="161">
        <f>IF(Oudeglorie!AA7=0," ",SUM(H63:U63))</f>
        <v>8.8889999999999993</v>
      </c>
      <c r="G63" s="328"/>
      <c r="H63" s="334" t="str">
        <f>IF(Oudeglorie!D7="", "", ROUND(Oudeglorie!D7 / IF(AND(COUNT(Oudeglorie!$D7:D7) &lt;= 3, ISNUMBER($C63)), $C63, $D63) * 10, 3))</f>
        <v/>
      </c>
      <c r="I63" s="334" t="str">
        <f>IF(Oudeglorie!E7="", "", ROUND(Oudeglorie!E7 / IF(AND(COUNT(Oudeglorie!$D7:E7) &lt;= 3, ISNUMBER($C63)), $C63, $D63) * 10, 3))</f>
        <v/>
      </c>
      <c r="J63" s="334" t="str">
        <f>IF(Oudeglorie!F7="", "", ROUND(Oudeglorie!F7 / IF(AND(COUNT(Oudeglorie!$D7:F7) &lt;= 3, ISNUMBER($C63)), $C63, $D63) * 10, 3))</f>
        <v/>
      </c>
      <c r="K63" s="334">
        <f>IF(Oudeglorie!G7="", "", ROUND(Oudeglorie!G7 / IF(AND(COUNT(Oudeglorie!$D7:G7) &lt;= 3, ISNUMBER($C63)), $C63, $D63) * 10, 3))</f>
        <v>8.8889999999999993</v>
      </c>
      <c r="L63" s="334" t="str">
        <f>IF(Oudeglorie!H7="", "", ROUND(Oudeglorie!H7 / IF(AND(COUNT(Oudeglorie!$D7:H7) &lt;= 3, ISNUMBER($C63)), $C63, $D63) * 10, 3))</f>
        <v/>
      </c>
      <c r="M63" s="334" t="str">
        <f>IF(Oudeglorie!I7="", "", ROUND(Oudeglorie!I7 / IF(AND(COUNT(Oudeglorie!$D7:I7) &lt;= 3, ISNUMBER($C63)), $C63, $D63) * 10, 3))</f>
        <v/>
      </c>
      <c r="N63" s="334" t="str">
        <f>IF(Oudeglorie!J7="", "", ROUND(Oudeglorie!J7 / IF(AND(COUNT(Oudeglorie!$D7:J7) &lt;= 3, ISNUMBER($C63)), $C63, $D63) * 10, 3))</f>
        <v/>
      </c>
      <c r="O63" s="334" t="str">
        <f>IF(Oudeglorie!P7="", "", ROUND(Oudeglorie!P7 / IF(AND(COUNT(Oudeglorie!$D7:$J7,Oudeglorie!$P7:P7) &lt;= 3, ISNUMBER($C63)), $C63, $E63) * 10, 3))</f>
        <v/>
      </c>
      <c r="P63" s="334" t="str">
        <f>IF(Oudeglorie!Q7="", "", ROUND(Oudeglorie!Q7 / IF(AND(COUNT(Oudeglorie!$D7:$J7,Oudeglorie!$P7:Q7) &lt;= 3, ISNUMBER($C63)), $C63, $E63) * 10, 3))</f>
        <v/>
      </c>
      <c r="Q63" s="334" t="str">
        <f>IF(Oudeglorie!R7="", "", ROUND(Oudeglorie!R7 / IF(AND(COUNT(Oudeglorie!$D7:$J7,Oudeglorie!$P7:R7) &lt;= 3, ISNUMBER($C63)), $C63, $E63) * 10, 3))</f>
        <v/>
      </c>
      <c r="R63" s="334" t="str">
        <f>IF(Oudeglorie!S7="", "", ROUND(Oudeglorie!S7 / IF(AND(COUNT(Oudeglorie!$D7:$J7,Oudeglorie!$P7:S7) &lt;= 3, ISNUMBER($C63)), $C63, $E63) * 10, 3))</f>
        <v/>
      </c>
      <c r="S63" s="334" t="str">
        <f>IF(Oudeglorie!T7="", "", ROUND(Oudeglorie!T7 / IF(AND(COUNT(Oudeglorie!$D7:$J7,Oudeglorie!$P7:T7) &lt;= 3, ISNUMBER($C63)), $C63, $E63) * 10, 3))</f>
        <v/>
      </c>
      <c r="T63" s="334" t="str">
        <f>IF(Oudeglorie!U7="", "", ROUND(Oudeglorie!U7 / IF(AND(COUNT(Oudeglorie!$D7:$J7,Oudeglorie!$P7:U7) &lt;= 3, ISNUMBER($C63)), $C63, $E63) * 10, 3))</f>
        <v/>
      </c>
      <c r="U63" s="334" t="str">
        <f>IF(Oudeglorie!V7="", "", ROUND(Oudeglorie!V7 / IF(AND(COUNT(Oudeglorie!$D7:$J7,Oudeglorie!$P7:V7) &lt;= 3, ISNUMBER($C63)), $C63, $E63) * 10, 3))</f>
        <v/>
      </c>
    </row>
    <row r="64" spans="1:22" ht="16.95" customHeight="1">
      <c r="A64" s="205">
        <f>IF(Oudeglorie!AB8=0, "", Oudeglorie!AB8)</f>
        <v>2</v>
      </c>
      <c r="B64" s="362" t="str">
        <f>Oudeglorie!B8</f>
        <v>Braat Guido</v>
      </c>
      <c r="C64" s="328" t="str">
        <f t="shared" si="27"/>
        <v/>
      </c>
      <c r="D64" s="328">
        <f>Oudeglorie!C8</f>
        <v>33</v>
      </c>
      <c r="E64" s="328">
        <f>Oudeglorie!O8</f>
        <v>33</v>
      </c>
      <c r="F64" s="161">
        <f>IF(Oudeglorie!AA8=0," ",SUM(H64:U64))</f>
        <v>23.636000000000003</v>
      </c>
      <c r="G64" s="328"/>
      <c r="H64" s="334">
        <f>IF(Oudeglorie!D8="", "", ROUND(Oudeglorie!D8 / IF(AND(COUNT(Oudeglorie!$D8:D8) &lt;= 3, ISNUMBER($C64)), $C64, $D64) * 10, 3))</f>
        <v>9.3940000000000001</v>
      </c>
      <c r="I64" s="334" t="str">
        <f>IF(Oudeglorie!E8="", "", ROUND(Oudeglorie!E8 / IF(AND(COUNT(Oudeglorie!$D8:E8) &lt;= 3, ISNUMBER($C64)), $C64, $D64) * 10, 3))</f>
        <v/>
      </c>
      <c r="J64" s="334" t="str">
        <f>IF(Oudeglorie!F8="", "", ROUND(Oudeglorie!F8 / IF(AND(COUNT(Oudeglorie!$D8:F8) &lt;= 3, ISNUMBER($C64)), $C64, $D64) * 10, 3))</f>
        <v/>
      </c>
      <c r="K64" s="334">
        <f>IF(Oudeglorie!G8="", "", ROUND(Oudeglorie!G8 / IF(AND(COUNT(Oudeglorie!$D8:G8) &lt;= 3, ISNUMBER($C64)), $C64, $D64) * 10, 3))</f>
        <v>14.242000000000001</v>
      </c>
      <c r="L64" s="334" t="str">
        <f>IF(Oudeglorie!H8="", "", ROUND(Oudeglorie!H8 / IF(AND(COUNT(Oudeglorie!$D8:H8) &lt;= 3, ISNUMBER($C64)), $C64, $D64) * 10, 3))</f>
        <v/>
      </c>
      <c r="M64" s="334" t="str">
        <f>IF(Oudeglorie!I8="", "", ROUND(Oudeglorie!I8 / IF(AND(COUNT(Oudeglorie!$D8:I8) &lt;= 3, ISNUMBER($C64)), $C64, $D64) * 10, 3))</f>
        <v/>
      </c>
      <c r="N64" s="334" t="str">
        <f>IF(Oudeglorie!J8="", "", ROUND(Oudeglorie!J8 / IF(AND(COUNT(Oudeglorie!$D8:J8) &lt;= 3, ISNUMBER($C64)), $C64, $D64) * 10, 3))</f>
        <v/>
      </c>
      <c r="O64" s="334" t="str">
        <f>IF(Oudeglorie!P8="", "", ROUND(Oudeglorie!P8 / IF(AND(COUNT(Oudeglorie!$D8:$J8,Oudeglorie!$P8:P8) &lt;= 3, ISNUMBER($C64)), $C64, $E64) * 10, 3))</f>
        <v/>
      </c>
      <c r="P64" s="334" t="str">
        <f>IF(Oudeglorie!Q8="", "", ROUND(Oudeglorie!Q8 / IF(AND(COUNT(Oudeglorie!$D8:$J8,Oudeglorie!$P8:Q8) &lt;= 3, ISNUMBER($C64)), $C64, $E64) * 10, 3))</f>
        <v/>
      </c>
      <c r="Q64" s="334" t="str">
        <f>IF(Oudeglorie!R8="", "", ROUND(Oudeglorie!R8 / IF(AND(COUNT(Oudeglorie!$D8:$J8,Oudeglorie!$P8:R8) &lt;= 3, ISNUMBER($C64)), $C64, $E64) * 10, 3))</f>
        <v/>
      </c>
      <c r="R64" s="334" t="str">
        <f>IF(Oudeglorie!S8="", "", ROUND(Oudeglorie!S8 / IF(AND(COUNT(Oudeglorie!$D8:$J8,Oudeglorie!$P8:S8) &lt;= 3, ISNUMBER($C64)), $C64, $E64) * 10, 3))</f>
        <v/>
      </c>
      <c r="S64" s="334" t="str">
        <f>IF(Oudeglorie!T8="", "", ROUND(Oudeglorie!T8 / IF(AND(COUNT(Oudeglorie!$D8:$J8,Oudeglorie!$P8:T8) &lt;= 3, ISNUMBER($C64)), $C64, $E64) * 10, 3))</f>
        <v/>
      </c>
      <c r="T64" s="334" t="str">
        <f>IF(Oudeglorie!U8="", "", ROUND(Oudeglorie!U8 / IF(AND(COUNT(Oudeglorie!$D8:$J8,Oudeglorie!$P8:U8) &lt;= 3, ISNUMBER($C64)), $C64, $E64) * 10, 3))</f>
        <v/>
      </c>
      <c r="U64" s="334" t="str">
        <f>IF(Oudeglorie!V8="", "", ROUND(Oudeglorie!V8 / IF(AND(COUNT(Oudeglorie!$D8:$J8,Oudeglorie!$P8:V8) &lt;= 3, ISNUMBER($C64)), $C64, $E64) * 10, 3))</f>
        <v/>
      </c>
    </row>
    <row r="65" spans="1:21" ht="16.95" customHeight="1">
      <c r="A65" s="205">
        <f>IF(Oudeglorie!AB9=0, "", Oudeglorie!AB9)</f>
        <v>1</v>
      </c>
      <c r="B65" s="362" t="str">
        <f>Oudeglorie!B9</f>
        <v>Cleeren Guido</v>
      </c>
      <c r="C65" s="328" t="str">
        <f t="shared" si="27"/>
        <v/>
      </c>
      <c r="D65" s="328">
        <f>Oudeglorie!C9</f>
        <v>18</v>
      </c>
      <c r="E65" s="328">
        <f>Oudeglorie!O9</f>
        <v>18</v>
      </c>
      <c r="F65" s="161">
        <f>IF(Oudeglorie!AA9=0," ",SUM(H65:U65))</f>
        <v>10.555999999999999</v>
      </c>
      <c r="G65" s="328"/>
      <c r="H65" s="334" t="str">
        <f>IF(Oudeglorie!D9="", "", ROUND(Oudeglorie!D9 / IF(AND(COUNT(Oudeglorie!$D9:D9) &lt;= 3, ISNUMBER($C65)), $C65, $D65) * 10, 3))</f>
        <v/>
      </c>
      <c r="I65" s="334" t="str">
        <f>IF(Oudeglorie!E9="", "", ROUND(Oudeglorie!E9 / IF(AND(COUNT(Oudeglorie!$D9:E9) &lt;= 3, ISNUMBER($C65)), $C65, $D65) * 10, 3))</f>
        <v/>
      </c>
      <c r="J65" s="334" t="str">
        <f>IF(Oudeglorie!F9="", "", ROUND(Oudeglorie!F9 / IF(AND(COUNT(Oudeglorie!$D9:F9) &lt;= 3, ISNUMBER($C65)), $C65, $D65) * 10, 3))</f>
        <v/>
      </c>
      <c r="K65" s="334">
        <f>IF(Oudeglorie!G9="", "", ROUND(Oudeglorie!G9 / IF(AND(COUNT(Oudeglorie!$D9:G9) &lt;= 3, ISNUMBER($C65)), $C65, $D65) * 10, 3))</f>
        <v>10.555999999999999</v>
      </c>
      <c r="L65" s="334" t="str">
        <f>IF(Oudeglorie!H9="", "", ROUND(Oudeglorie!H9 / IF(AND(COUNT(Oudeglorie!$D9:H9) &lt;= 3, ISNUMBER($C65)), $C65, $D65) * 10, 3))</f>
        <v/>
      </c>
      <c r="M65" s="334" t="str">
        <f>IF(Oudeglorie!I9="", "", ROUND(Oudeglorie!I9 / IF(AND(COUNT(Oudeglorie!$D9:I9) &lt;= 3, ISNUMBER($C65)), $C65, $D65) * 10, 3))</f>
        <v/>
      </c>
      <c r="N65" s="334" t="str">
        <f>IF(Oudeglorie!J9="", "", ROUND(Oudeglorie!J9 / IF(AND(COUNT(Oudeglorie!$D9:J9) &lt;= 3, ISNUMBER($C65)), $C65, $D65) * 10, 3))</f>
        <v/>
      </c>
      <c r="O65" s="334" t="str">
        <f>IF(Oudeglorie!P9="", "", ROUND(Oudeglorie!P9 / IF(AND(COUNT(Oudeglorie!$D9:$J9,Oudeglorie!$P9:P9) &lt;= 3, ISNUMBER($C65)), $C65, $E65) * 10, 3))</f>
        <v/>
      </c>
      <c r="P65" s="334" t="str">
        <f>IF(Oudeglorie!Q9="", "", ROUND(Oudeglorie!Q9 / IF(AND(COUNT(Oudeglorie!$D9:$J9,Oudeglorie!$P9:Q9) &lt;= 3, ISNUMBER($C65)), $C65, $E65) * 10, 3))</f>
        <v/>
      </c>
      <c r="Q65" s="334" t="str">
        <f>IF(Oudeglorie!R9="", "", ROUND(Oudeglorie!R9 / IF(AND(COUNT(Oudeglorie!$D9:$J9,Oudeglorie!$P9:R9) &lt;= 3, ISNUMBER($C65)), $C65, $E65) * 10, 3))</f>
        <v/>
      </c>
      <c r="R65" s="334" t="str">
        <f>IF(Oudeglorie!S9="", "", ROUND(Oudeglorie!S9 / IF(AND(COUNT(Oudeglorie!$D9:$J9,Oudeglorie!$P9:S9) &lt;= 3, ISNUMBER($C65)), $C65, $E65) * 10, 3))</f>
        <v/>
      </c>
      <c r="S65" s="334" t="str">
        <f>IF(Oudeglorie!T9="", "", ROUND(Oudeglorie!T9 / IF(AND(COUNT(Oudeglorie!$D9:$J9,Oudeglorie!$P9:T9) &lt;= 3, ISNUMBER($C65)), $C65, $E65) * 10, 3))</f>
        <v/>
      </c>
      <c r="T65" s="334" t="str">
        <f>IF(Oudeglorie!U9="", "", ROUND(Oudeglorie!U9 / IF(AND(COUNT(Oudeglorie!$D9:$J9,Oudeglorie!$P9:U9) &lt;= 3, ISNUMBER($C65)), $C65, $E65) * 10, 3))</f>
        <v/>
      </c>
      <c r="U65" s="334" t="str">
        <f>IF(Oudeglorie!V9="", "", ROUND(Oudeglorie!V9 / IF(AND(COUNT(Oudeglorie!$D9:$J9,Oudeglorie!$P9:V9) &lt;= 3, ISNUMBER($C65)), $C65, $E65) * 10, 3))</f>
        <v/>
      </c>
    </row>
    <row r="66" spans="1:21" ht="16.95" customHeight="1">
      <c r="A66" s="205">
        <f>IF(Oudeglorie!AB10=0, "", Oudeglorie!AB10)</f>
        <v>2</v>
      </c>
      <c r="B66" s="362" t="str">
        <f>Oudeglorie!B10</f>
        <v>Gommers Jac</v>
      </c>
      <c r="C66" s="328" t="str">
        <f t="shared" si="27"/>
        <v/>
      </c>
      <c r="D66" s="328">
        <f>Oudeglorie!C10</f>
        <v>22</v>
      </c>
      <c r="E66" s="328">
        <f>Oudeglorie!O10</f>
        <v>22</v>
      </c>
      <c r="F66" s="161">
        <f>IF(Oudeglorie!AA10=0," ",SUM(H66:U66))</f>
        <v>12.727</v>
      </c>
      <c r="G66" s="328"/>
      <c r="H66" s="334">
        <f>IF(Oudeglorie!D10="", "", ROUND(Oudeglorie!D10 / IF(AND(COUNT(Oudeglorie!$D10:D10) &lt;= 3, ISNUMBER($C66)), $C66, $D66) * 10, 3))</f>
        <v>5</v>
      </c>
      <c r="I66" s="334" t="str">
        <f>IF(Oudeglorie!E10="", "", ROUND(Oudeglorie!E10 / IF(AND(COUNT(Oudeglorie!$D10:E10) &lt;= 3, ISNUMBER($C66)), $C66, $D66) * 10, 3))</f>
        <v/>
      </c>
      <c r="J66" s="334">
        <f>IF(Oudeglorie!F10="", "", ROUND(Oudeglorie!F10 / IF(AND(COUNT(Oudeglorie!$D10:F10) &lt;= 3, ISNUMBER($C66)), $C66, $D66) * 10, 3))</f>
        <v>7.7270000000000003</v>
      </c>
      <c r="K66" s="334" t="str">
        <f>IF(Oudeglorie!G10="", "", ROUND(Oudeglorie!G10 / IF(AND(COUNT(Oudeglorie!$D10:G10) &lt;= 3, ISNUMBER($C66)), $C66, $D66) * 10, 3))</f>
        <v/>
      </c>
      <c r="L66" s="334" t="str">
        <f>IF(Oudeglorie!H10="", "", ROUND(Oudeglorie!H10 / IF(AND(COUNT(Oudeglorie!$D10:H10) &lt;= 3, ISNUMBER($C66)), $C66, $D66) * 10, 3))</f>
        <v/>
      </c>
      <c r="M66" s="334" t="str">
        <f>IF(Oudeglorie!I10="", "", ROUND(Oudeglorie!I10 / IF(AND(COUNT(Oudeglorie!$D10:I10) &lt;= 3, ISNUMBER($C66)), $C66, $D66) * 10, 3))</f>
        <v/>
      </c>
      <c r="N66" s="334" t="str">
        <f>IF(Oudeglorie!J10="", "", ROUND(Oudeglorie!J10 / IF(AND(COUNT(Oudeglorie!$D10:J10) &lt;= 3, ISNUMBER($C66)), $C66, $D66) * 10, 3))</f>
        <v/>
      </c>
      <c r="O66" s="334" t="str">
        <f>IF(Oudeglorie!P10="", "", ROUND(Oudeglorie!P10 / IF(AND(COUNT(Oudeglorie!$D10:$J10,Oudeglorie!$P10:P10) &lt;= 3, ISNUMBER($C66)), $C66, $E66) * 10, 3))</f>
        <v/>
      </c>
      <c r="P66" s="334" t="str">
        <f>IF(Oudeglorie!Q10="", "", ROUND(Oudeglorie!Q10 / IF(AND(COUNT(Oudeglorie!$D10:$J10,Oudeglorie!$P10:Q10) &lt;= 3, ISNUMBER($C66)), $C66, $E66) * 10, 3))</f>
        <v/>
      </c>
      <c r="Q66" s="334" t="str">
        <f>IF(Oudeglorie!R10="", "", ROUND(Oudeglorie!R10 / IF(AND(COUNT(Oudeglorie!$D10:$J10,Oudeglorie!$P10:R10) &lt;= 3, ISNUMBER($C66)), $C66, $E66) * 10, 3))</f>
        <v/>
      </c>
      <c r="R66" s="334" t="str">
        <f>IF(Oudeglorie!S10="", "", ROUND(Oudeglorie!S10 / IF(AND(COUNT(Oudeglorie!$D10:$J10,Oudeglorie!$P10:S10) &lt;= 3, ISNUMBER($C66)), $C66, $E66) * 10, 3))</f>
        <v/>
      </c>
      <c r="S66" s="334" t="str">
        <f>IF(Oudeglorie!T10="", "", ROUND(Oudeglorie!T10 / IF(AND(COUNT(Oudeglorie!$D10:$J10,Oudeglorie!$P10:T10) &lt;= 3, ISNUMBER($C66)), $C66, $E66) * 10, 3))</f>
        <v/>
      </c>
      <c r="T66" s="334" t="str">
        <f>IF(Oudeglorie!U10="", "", ROUND(Oudeglorie!U10 / IF(AND(COUNT(Oudeglorie!$D10:$J10,Oudeglorie!$P10:U10) &lt;= 3, ISNUMBER($C66)), $C66, $E66) * 10, 3))</f>
        <v/>
      </c>
      <c r="U66" s="334" t="str">
        <f>IF(Oudeglorie!V10="", "", ROUND(Oudeglorie!V10 / IF(AND(COUNT(Oudeglorie!$D10:$J10,Oudeglorie!$P10:V10) &lt;= 3, ISNUMBER($C66)), $C66, $E66) * 10, 3))</f>
        <v/>
      </c>
    </row>
    <row r="67" spans="1:21" ht="16.95" customHeight="1">
      <c r="A67" s="205">
        <f>IF(Oudeglorie!AB11=0, "", Oudeglorie!AB11)</f>
        <v>3</v>
      </c>
      <c r="B67" s="362" t="str">
        <f>Oudeglorie!B11</f>
        <v>Jacobs Alfons</v>
      </c>
      <c r="C67" s="328" t="str">
        <f t="shared" si="27"/>
        <v/>
      </c>
      <c r="D67" s="328">
        <f>Oudeglorie!C11</f>
        <v>24</v>
      </c>
      <c r="E67" s="328">
        <f>Oudeglorie!O11</f>
        <v>24</v>
      </c>
      <c r="F67" s="161">
        <f>IF(Oudeglorie!AA11=0," ",SUM(H67:U67))</f>
        <v>29.167000000000002</v>
      </c>
      <c r="G67" s="328"/>
      <c r="H67" s="334">
        <f>IF(Oudeglorie!D11="", "", ROUND(Oudeglorie!D11 / IF(AND(COUNT(Oudeglorie!$D11:D11) &lt;= 3, ISNUMBER($C67)), $C67, $D67) * 10, 3))</f>
        <v>13.75</v>
      </c>
      <c r="I67" s="334">
        <f>IF(Oudeglorie!E11="", "", ROUND(Oudeglorie!E11 / IF(AND(COUNT(Oudeglorie!$D11:E11) &lt;= 3, ISNUMBER($C67)), $C67, $D67) * 10, 3))</f>
        <v>7.5</v>
      </c>
      <c r="J67" s="334" t="str">
        <f>IF(Oudeglorie!F11="", "", ROUND(Oudeglorie!F11 / IF(AND(COUNT(Oudeglorie!$D11:F11) &lt;= 3, ISNUMBER($C67)), $C67, $D67) * 10, 3))</f>
        <v/>
      </c>
      <c r="K67" s="334">
        <f>IF(Oudeglorie!G11="", "", ROUND(Oudeglorie!G11 / IF(AND(COUNT(Oudeglorie!$D11:G11) &lt;= 3, ISNUMBER($C67)), $C67, $D67) * 10, 3))</f>
        <v>7.9169999999999998</v>
      </c>
      <c r="L67" s="334" t="str">
        <f>IF(Oudeglorie!H11="", "", ROUND(Oudeglorie!H11 / IF(AND(COUNT(Oudeglorie!$D11:H11) &lt;= 3, ISNUMBER($C67)), $C67, $D67) * 10, 3))</f>
        <v/>
      </c>
      <c r="M67" s="334" t="str">
        <f>IF(Oudeglorie!I11="", "", ROUND(Oudeglorie!I11 / IF(AND(COUNT(Oudeglorie!$D11:I11) &lt;= 3, ISNUMBER($C67)), $C67, $D67) * 10, 3))</f>
        <v/>
      </c>
      <c r="N67" s="334" t="str">
        <f>IF(Oudeglorie!J11="", "", ROUND(Oudeglorie!J11 / IF(AND(COUNT(Oudeglorie!$D11:J11) &lt;= 3, ISNUMBER($C67)), $C67, $D67) * 10, 3))</f>
        <v/>
      </c>
      <c r="O67" s="334" t="str">
        <f>IF(Oudeglorie!P11="", "", ROUND(Oudeglorie!P11 / IF(AND(COUNT(Oudeglorie!$D11:$J11,Oudeglorie!$P11:P11) &lt;= 3, ISNUMBER($C67)), $C67, $E67) * 10, 3))</f>
        <v/>
      </c>
      <c r="P67" s="334" t="str">
        <f>IF(Oudeglorie!Q11="", "", ROUND(Oudeglorie!Q11 / IF(AND(COUNT(Oudeglorie!$D11:$J11,Oudeglorie!$P11:Q11) &lt;= 3, ISNUMBER($C67)), $C67, $E67) * 10, 3))</f>
        <v/>
      </c>
      <c r="Q67" s="334" t="str">
        <f>IF(Oudeglorie!R11="", "", ROUND(Oudeglorie!R11 / IF(AND(COUNT(Oudeglorie!$D11:$J11,Oudeglorie!$P11:R11) &lt;= 3, ISNUMBER($C67)), $C67, $E67) * 10, 3))</f>
        <v/>
      </c>
      <c r="R67" s="334" t="str">
        <f>IF(Oudeglorie!S11="", "", ROUND(Oudeglorie!S11 / IF(AND(COUNT(Oudeglorie!$D11:$J11,Oudeglorie!$P11:S11) &lt;= 3, ISNUMBER($C67)), $C67, $E67) * 10, 3))</f>
        <v/>
      </c>
      <c r="S67" s="334" t="str">
        <f>IF(Oudeglorie!T11="", "", ROUND(Oudeglorie!T11 / IF(AND(COUNT(Oudeglorie!$D11:$J11,Oudeglorie!$P11:T11) &lt;= 3, ISNUMBER($C67)), $C67, $E67) * 10, 3))</f>
        <v/>
      </c>
      <c r="T67" s="334" t="str">
        <f>IF(Oudeglorie!U11="", "", ROUND(Oudeglorie!U11 / IF(AND(COUNT(Oudeglorie!$D11:$J11,Oudeglorie!$P11:U11) &lt;= 3, ISNUMBER($C67)), $C67, $E67) * 10, 3))</f>
        <v/>
      </c>
      <c r="U67" s="334" t="str">
        <f>IF(Oudeglorie!V11="", "", ROUND(Oudeglorie!V11 / IF(AND(COUNT(Oudeglorie!$D11:$J11,Oudeglorie!$P11:V11) &lt;= 3, ISNUMBER($C67)), $C67, $E67) * 10, 3))</f>
        <v/>
      </c>
    </row>
    <row r="68" spans="1:21" ht="16.95" customHeight="1">
      <c r="A68" s="205">
        <f>IF(Oudeglorie!AB12=0, "", Oudeglorie!AB12)</f>
        <v>2</v>
      </c>
      <c r="B68" s="362" t="str">
        <f>Oudeglorie!B12</f>
        <v>Jacobs Frans</v>
      </c>
      <c r="C68" s="328" t="str">
        <f t="shared" si="27"/>
        <v/>
      </c>
      <c r="D68" s="328">
        <f>Oudeglorie!C12</f>
        <v>57</v>
      </c>
      <c r="E68" s="328">
        <f>Oudeglorie!O12</f>
        <v>57</v>
      </c>
      <c r="F68" s="161">
        <f>IF(Oudeglorie!AA12=0," ",SUM(H68:U68))</f>
        <v>15.614000000000001</v>
      </c>
      <c r="G68" s="328"/>
      <c r="H68" s="334">
        <f>IF(Oudeglorie!D12="", "", ROUND(Oudeglorie!D12 / IF(AND(COUNT(Oudeglorie!$D12:D12) &lt;= 3, ISNUMBER($C68)), $C68, $D68) * 10, 3))</f>
        <v>4.3860000000000001</v>
      </c>
      <c r="I68" s="334" t="str">
        <f>IF(Oudeglorie!E12="", "", ROUND(Oudeglorie!E12 / IF(AND(COUNT(Oudeglorie!$D12:E12) &lt;= 3, ISNUMBER($C68)), $C68, $D68) * 10, 3))</f>
        <v/>
      </c>
      <c r="J68" s="334">
        <f>IF(Oudeglorie!F12="", "", ROUND(Oudeglorie!F12 / IF(AND(COUNT(Oudeglorie!$D12:F12) &lt;= 3, ISNUMBER($C68)), $C68, $D68) * 10, 3))</f>
        <v>11.228</v>
      </c>
      <c r="K68" s="334" t="str">
        <f>IF(Oudeglorie!G12="", "", ROUND(Oudeglorie!G12 / IF(AND(COUNT(Oudeglorie!$D12:G12) &lt;= 3, ISNUMBER($C68)), $C68, $D68) * 10, 3))</f>
        <v/>
      </c>
      <c r="L68" s="334" t="str">
        <f>IF(Oudeglorie!H12="", "", ROUND(Oudeglorie!H12 / IF(AND(COUNT(Oudeglorie!$D12:H12) &lt;= 3, ISNUMBER($C68)), $C68, $D68) * 10, 3))</f>
        <v/>
      </c>
      <c r="M68" s="334" t="str">
        <f>IF(Oudeglorie!I12="", "", ROUND(Oudeglorie!I12 / IF(AND(COUNT(Oudeglorie!$D12:I12) &lt;= 3, ISNUMBER($C68)), $C68, $D68) * 10, 3))</f>
        <v/>
      </c>
      <c r="N68" s="334" t="str">
        <f>IF(Oudeglorie!J12="", "", ROUND(Oudeglorie!J12 / IF(AND(COUNT(Oudeglorie!$D12:J12) &lt;= 3, ISNUMBER($C68)), $C68, $D68) * 10, 3))</f>
        <v/>
      </c>
      <c r="O68" s="334" t="str">
        <f>IF(Oudeglorie!P12="", "", ROUND(Oudeglorie!P12 / IF(AND(COUNT(Oudeglorie!$D12:$J12,Oudeglorie!$P12:P12) &lt;= 3, ISNUMBER($C68)), $C68, $E68) * 10, 3))</f>
        <v/>
      </c>
      <c r="P68" s="334" t="str">
        <f>IF(Oudeglorie!Q12="", "", ROUND(Oudeglorie!Q12 / IF(AND(COUNT(Oudeglorie!$D12:$J12,Oudeglorie!$P12:Q12) &lt;= 3, ISNUMBER($C68)), $C68, $E68) * 10, 3))</f>
        <v/>
      </c>
      <c r="Q68" s="334" t="str">
        <f>IF(Oudeglorie!R12="", "", ROUND(Oudeglorie!R12 / IF(AND(COUNT(Oudeglorie!$D12:$J12,Oudeglorie!$P12:R12) &lt;= 3, ISNUMBER($C68)), $C68, $E68) * 10, 3))</f>
        <v/>
      </c>
      <c r="R68" s="334" t="str">
        <f>IF(Oudeglorie!S12="", "", ROUND(Oudeglorie!S12 / IF(AND(COUNT(Oudeglorie!$D12:$J12,Oudeglorie!$P12:S12) &lt;= 3, ISNUMBER($C68)), $C68, $E68) * 10, 3))</f>
        <v/>
      </c>
      <c r="S68" s="334" t="str">
        <f>IF(Oudeglorie!T12="", "", ROUND(Oudeglorie!T12 / IF(AND(COUNT(Oudeglorie!$D12:$J12,Oudeglorie!$P12:T12) &lt;= 3, ISNUMBER($C68)), $C68, $E68) * 10, 3))</f>
        <v/>
      </c>
      <c r="T68" s="334" t="str">
        <f>IF(Oudeglorie!U12="", "", ROUND(Oudeglorie!U12 / IF(AND(COUNT(Oudeglorie!$D12:$J12,Oudeglorie!$P12:U12) &lt;= 3, ISNUMBER($C68)), $C68, $E68) * 10, 3))</f>
        <v/>
      </c>
      <c r="U68" s="334" t="str">
        <f>IF(Oudeglorie!V12="", "", ROUND(Oudeglorie!V12 / IF(AND(COUNT(Oudeglorie!$D12:$J12,Oudeglorie!$P12:V12) &lt;= 3, ISNUMBER($C68)), $C68, $E68) * 10, 3))</f>
        <v/>
      </c>
    </row>
    <row r="69" spans="1:21" ht="16.95" customHeight="1">
      <c r="A69" s="205">
        <f>IF(Oudeglorie!AB13=0, "", Oudeglorie!AB13)</f>
        <v>2</v>
      </c>
      <c r="B69" s="362" t="str">
        <f>Oudeglorie!B13</f>
        <v xml:space="preserve">Nelen Frans </v>
      </c>
      <c r="C69" s="328" t="str">
        <f t="shared" si="27"/>
        <v/>
      </c>
      <c r="D69" s="328">
        <f>Oudeglorie!C13</f>
        <v>24</v>
      </c>
      <c r="E69" s="328">
        <f>Oudeglorie!O13</f>
        <v>24</v>
      </c>
      <c r="F69" s="161">
        <f>IF(Oudeglorie!AA13=0," ",SUM(H69:U69))</f>
        <v>9.5830000000000002</v>
      </c>
      <c r="G69" s="328"/>
      <c r="H69" s="334" t="str">
        <f>IF(Oudeglorie!D13="", "", ROUND(Oudeglorie!D13 / IF(AND(COUNT(Oudeglorie!$D13:D13) &lt;= 3, ISNUMBER($C69)), $C69, $D69) * 10, 3))</f>
        <v/>
      </c>
      <c r="I69" s="334">
        <f>IF(Oudeglorie!E13="", "", ROUND(Oudeglorie!E13 / IF(AND(COUNT(Oudeglorie!$D13:E13) &lt;= 3, ISNUMBER($C69)), $C69, $D69) * 10, 3))</f>
        <v>2.5</v>
      </c>
      <c r="J69" s="334" t="str">
        <f>IF(Oudeglorie!F13="", "", ROUND(Oudeglorie!F13 / IF(AND(COUNT(Oudeglorie!$D13:F13) &lt;= 3, ISNUMBER($C69)), $C69, $D69) * 10, 3))</f>
        <v/>
      </c>
      <c r="K69" s="334">
        <f>IF(Oudeglorie!G13="", "", ROUND(Oudeglorie!G13 / IF(AND(COUNT(Oudeglorie!$D13:G13) &lt;= 3, ISNUMBER($C69)), $C69, $D69) * 10, 3))</f>
        <v>7.0830000000000002</v>
      </c>
      <c r="L69" s="334" t="str">
        <f>IF(Oudeglorie!H13="", "", ROUND(Oudeglorie!H13 / IF(AND(COUNT(Oudeglorie!$D13:H13) &lt;= 3, ISNUMBER($C69)), $C69, $D69) * 10, 3))</f>
        <v/>
      </c>
      <c r="M69" s="334" t="str">
        <f>IF(Oudeglorie!I13="", "", ROUND(Oudeglorie!I13 / IF(AND(COUNT(Oudeglorie!$D13:I13) &lt;= 3, ISNUMBER($C69)), $C69, $D69) * 10, 3))</f>
        <v/>
      </c>
      <c r="N69" s="334" t="str">
        <f>IF(Oudeglorie!J13="", "", ROUND(Oudeglorie!J13 / IF(AND(COUNT(Oudeglorie!$D13:J13) &lt;= 3, ISNUMBER($C69)), $C69, $D69) * 10, 3))</f>
        <v/>
      </c>
      <c r="O69" s="334" t="str">
        <f>IF(Oudeglorie!P13="", "", ROUND(Oudeglorie!P13 / IF(AND(COUNT(Oudeglorie!$D13:$J13,Oudeglorie!$P13:P13) &lt;= 3, ISNUMBER($C69)), $C69, $E69) * 10, 3))</f>
        <v/>
      </c>
      <c r="P69" s="334" t="str">
        <f>IF(Oudeglorie!Q13="", "", ROUND(Oudeglorie!Q13 / IF(AND(COUNT(Oudeglorie!$D13:$J13,Oudeglorie!$P13:Q13) &lt;= 3, ISNUMBER($C69)), $C69, $E69) * 10, 3))</f>
        <v/>
      </c>
      <c r="Q69" s="334" t="str">
        <f>IF(Oudeglorie!R13="", "", ROUND(Oudeglorie!R13 / IF(AND(COUNT(Oudeglorie!$D13:$J13,Oudeglorie!$P13:R13) &lt;= 3, ISNUMBER($C69)), $C69, $E69) * 10, 3))</f>
        <v/>
      </c>
      <c r="R69" s="334" t="str">
        <f>IF(Oudeglorie!S13="", "", ROUND(Oudeglorie!S13 / IF(AND(COUNT(Oudeglorie!$D13:$J13,Oudeglorie!$P13:S13) &lt;= 3, ISNUMBER($C69)), $C69, $E69) * 10, 3))</f>
        <v/>
      </c>
      <c r="S69" s="334" t="str">
        <f>IF(Oudeglorie!T13="", "", ROUND(Oudeglorie!T13 / IF(AND(COUNT(Oudeglorie!$D13:$J13,Oudeglorie!$P13:T13) &lt;= 3, ISNUMBER($C69)), $C69, $E69) * 10, 3))</f>
        <v/>
      </c>
      <c r="T69" s="334" t="str">
        <f>IF(Oudeglorie!U13="", "", ROUND(Oudeglorie!U13 / IF(AND(COUNT(Oudeglorie!$D13:$J13,Oudeglorie!$P13:U13) &lt;= 3, ISNUMBER($C69)), $C69, $E69) * 10, 3))</f>
        <v/>
      </c>
      <c r="U69" s="334" t="str">
        <f>IF(Oudeglorie!V13="", "", ROUND(Oudeglorie!V13 / IF(AND(COUNT(Oudeglorie!$D13:$J13,Oudeglorie!$P13:V13) &lt;= 3, ISNUMBER($C69)), $C69, $E69) * 10, 3))</f>
        <v/>
      </c>
    </row>
    <row r="70" spans="1:21" ht="16.95" customHeight="1">
      <c r="A70" s="205">
        <f>IF(Oudeglorie!AB14=0, "", Oudeglorie!AB14)</f>
        <v>1</v>
      </c>
      <c r="B70" s="364" t="str">
        <f>Oudeglorie!B14</f>
        <v>Nelen Jef</v>
      </c>
      <c r="C70" s="328" t="str">
        <f t="shared" si="27"/>
        <v/>
      </c>
      <c r="D70" s="328">
        <f>Oudeglorie!C14</f>
        <v>22</v>
      </c>
      <c r="E70" s="328">
        <f>Oudeglorie!O14</f>
        <v>22</v>
      </c>
      <c r="F70" s="161">
        <f>IF(Oudeglorie!AA14=0," ",SUM(H70:U70))</f>
        <v>10.455</v>
      </c>
      <c r="G70" s="328"/>
      <c r="H70" s="334" t="str">
        <f>IF(Oudeglorie!D14="", "", ROUND(Oudeglorie!D14 / IF(AND(COUNT(Oudeglorie!$D14:D14) &lt;= 3, ISNUMBER($C70)), $C70, $D70) * 10, 3))</f>
        <v/>
      </c>
      <c r="I70" s="334" t="str">
        <f>IF(Oudeglorie!E14="", "", ROUND(Oudeglorie!E14 / IF(AND(COUNT(Oudeglorie!$D14:E14) &lt;= 3, ISNUMBER($C70)), $C70, $D70) * 10, 3))</f>
        <v/>
      </c>
      <c r="J70" s="334">
        <f>IF(Oudeglorie!F14="", "", ROUND(Oudeglorie!F14 / IF(AND(COUNT(Oudeglorie!$D14:F14) &lt;= 3, ISNUMBER($C70)), $C70, $D70) * 10, 3))</f>
        <v>10.455</v>
      </c>
      <c r="K70" s="334" t="str">
        <f>IF(Oudeglorie!G14="", "", ROUND(Oudeglorie!G14 / IF(AND(COUNT(Oudeglorie!$D14:G14) &lt;= 3, ISNUMBER($C70)), $C70, $D70) * 10, 3))</f>
        <v/>
      </c>
      <c r="L70" s="334" t="str">
        <f>IF(Oudeglorie!H14="", "", ROUND(Oudeglorie!H14 / IF(AND(COUNT(Oudeglorie!$D14:H14) &lt;= 3, ISNUMBER($C70)), $C70, $D70) * 10, 3))</f>
        <v/>
      </c>
      <c r="M70" s="334" t="str">
        <f>IF(Oudeglorie!I14="", "", ROUND(Oudeglorie!I14 / IF(AND(COUNT(Oudeglorie!$D14:I14) &lt;= 3, ISNUMBER($C70)), $C70, $D70) * 10, 3))</f>
        <v/>
      </c>
      <c r="N70" s="334" t="str">
        <f>IF(Oudeglorie!J14="", "", ROUND(Oudeglorie!J14 / IF(AND(COUNT(Oudeglorie!$D14:J14) &lt;= 3, ISNUMBER($C70)), $C70, $D70) * 10, 3))</f>
        <v/>
      </c>
      <c r="O70" s="334" t="str">
        <f>IF(Oudeglorie!P14="", "", ROUND(Oudeglorie!P14 / IF(AND(COUNT(Oudeglorie!$D14:$J14,Oudeglorie!$P14:P14) &lt;= 3, ISNUMBER($C70)), $C70, $E70) * 10, 3))</f>
        <v/>
      </c>
      <c r="P70" s="334" t="str">
        <f>IF(Oudeglorie!Q14="", "", ROUND(Oudeglorie!Q14 / IF(AND(COUNT(Oudeglorie!$D14:$J14,Oudeglorie!$P14:Q14) &lt;= 3, ISNUMBER($C70)), $C70, $E70) * 10, 3))</f>
        <v/>
      </c>
      <c r="Q70" s="334" t="str">
        <f>IF(Oudeglorie!R14="", "", ROUND(Oudeglorie!R14 / IF(AND(COUNT(Oudeglorie!$D14:$J14,Oudeglorie!$P14:R14) &lt;= 3, ISNUMBER($C70)), $C70, $E70) * 10, 3))</f>
        <v/>
      </c>
      <c r="R70" s="334" t="str">
        <f>IF(Oudeglorie!S14="", "", ROUND(Oudeglorie!S14 / IF(AND(COUNT(Oudeglorie!$D14:$J14,Oudeglorie!$P14:S14) &lt;= 3, ISNUMBER($C70)), $C70, $E70) * 10, 3))</f>
        <v/>
      </c>
      <c r="S70" s="334" t="str">
        <f>IF(Oudeglorie!T14="", "", ROUND(Oudeglorie!T14 / IF(AND(COUNT(Oudeglorie!$D14:$J14,Oudeglorie!$P14:T14) &lt;= 3, ISNUMBER($C70)), $C70, $E70) * 10, 3))</f>
        <v/>
      </c>
      <c r="T70" s="334" t="str">
        <f>IF(Oudeglorie!U14="", "", ROUND(Oudeglorie!U14 / IF(AND(COUNT(Oudeglorie!$D14:$J14,Oudeglorie!$P14:U14) &lt;= 3, ISNUMBER($C70)), $C70, $E70) * 10, 3))</f>
        <v/>
      </c>
      <c r="U70" s="334" t="str">
        <f>IF(Oudeglorie!V14="", "", ROUND(Oudeglorie!V14 / IF(AND(COUNT(Oudeglorie!$D14:$J14,Oudeglorie!$P14:V14) &lt;= 3, ISNUMBER($C70)), $C70, $E70) * 10, 3))</f>
        <v/>
      </c>
    </row>
    <row r="71" spans="1:21" ht="16.95" customHeight="1">
      <c r="A71" s="205">
        <f>IF(Oudeglorie!AB15=0, "", Oudeglorie!AB15)</f>
        <v>1</v>
      </c>
      <c r="B71" s="362" t="str">
        <f>Oudeglorie!B15</f>
        <v>Somers Ludo</v>
      </c>
      <c r="C71" s="328" t="str">
        <f t="shared" si="27"/>
        <v/>
      </c>
      <c r="D71" s="328">
        <f>Oudeglorie!C15</f>
        <v>31</v>
      </c>
      <c r="E71" s="328">
        <f>Oudeglorie!O15</f>
        <v>31</v>
      </c>
      <c r="F71" s="161">
        <f>IF(Oudeglorie!AA15=0," ",SUM(H71:U71))</f>
        <v>11.935</v>
      </c>
      <c r="G71" s="328"/>
      <c r="H71" s="334" t="str">
        <f>IF(Oudeglorie!D15="", "", ROUND(Oudeglorie!D15 / IF(AND(COUNT(Oudeglorie!$D15:D15) &lt;= 3, ISNUMBER($C71)), $C71, $D71) * 10, 3))</f>
        <v/>
      </c>
      <c r="I71" s="334" t="str">
        <f>IF(Oudeglorie!E15="", "", ROUND(Oudeglorie!E15 / IF(AND(COUNT(Oudeglorie!$D15:E15) &lt;= 3, ISNUMBER($C71)), $C71, $D71) * 10, 3))</f>
        <v/>
      </c>
      <c r="J71" s="334">
        <f>IF(Oudeglorie!F15="", "", ROUND(Oudeglorie!F15 / IF(AND(COUNT(Oudeglorie!$D15:F15) &lt;= 3, ISNUMBER($C71)), $C71, $D71) * 10, 3))</f>
        <v>11.935</v>
      </c>
      <c r="K71" s="334" t="str">
        <f>IF(Oudeglorie!G15="", "", ROUND(Oudeglorie!G15 / IF(AND(COUNT(Oudeglorie!$D15:G15) &lt;= 3, ISNUMBER($C71)), $C71, $D71) * 10, 3))</f>
        <v/>
      </c>
      <c r="L71" s="334" t="str">
        <f>IF(Oudeglorie!H15="", "", ROUND(Oudeglorie!H15 / IF(AND(COUNT(Oudeglorie!$D15:H15) &lt;= 3, ISNUMBER($C71)), $C71, $D71) * 10, 3))</f>
        <v/>
      </c>
      <c r="M71" s="334" t="str">
        <f>IF(Oudeglorie!I15="", "", ROUND(Oudeglorie!I15 / IF(AND(COUNT(Oudeglorie!$D15:I15) &lt;= 3, ISNUMBER($C71)), $C71, $D71) * 10, 3))</f>
        <v/>
      </c>
      <c r="N71" s="334" t="str">
        <f>IF(Oudeglorie!J15="", "", ROUND(Oudeglorie!J15 / IF(AND(COUNT(Oudeglorie!$D15:J15) &lt;= 3, ISNUMBER($C71)), $C71, $D71) * 10, 3))</f>
        <v/>
      </c>
      <c r="O71" s="334" t="str">
        <f>IF(Oudeglorie!P15="", "", ROUND(Oudeglorie!P15 / IF(AND(COUNT(Oudeglorie!$D15:$J15,Oudeglorie!$P15:P15) &lt;= 3, ISNUMBER($C71)), $C71, $E71) * 10, 3))</f>
        <v/>
      </c>
      <c r="P71" s="334" t="str">
        <f>IF(Oudeglorie!Q15="", "", ROUND(Oudeglorie!Q15 / IF(AND(COUNT(Oudeglorie!$D15:$J15,Oudeglorie!$P15:Q15) &lt;= 3, ISNUMBER($C71)), $C71, $E71) * 10, 3))</f>
        <v/>
      </c>
      <c r="Q71" s="334" t="str">
        <f>IF(Oudeglorie!R15="", "", ROUND(Oudeglorie!R15 / IF(AND(COUNT(Oudeglorie!$D15:$J15,Oudeglorie!$P15:R15) &lt;= 3, ISNUMBER($C71)), $C71, $E71) * 10, 3))</f>
        <v/>
      </c>
      <c r="R71" s="334" t="str">
        <f>IF(Oudeglorie!S15="", "", ROUND(Oudeglorie!S15 / IF(AND(COUNT(Oudeglorie!$D15:$J15,Oudeglorie!$P15:S15) &lt;= 3, ISNUMBER($C71)), $C71, $E71) * 10, 3))</f>
        <v/>
      </c>
      <c r="S71" s="334" t="str">
        <f>IF(Oudeglorie!T15="", "", ROUND(Oudeglorie!T15 / IF(AND(COUNT(Oudeglorie!$D15:$J15,Oudeglorie!$P15:T15) &lt;= 3, ISNUMBER($C71)), $C71, $E71) * 10, 3))</f>
        <v/>
      </c>
      <c r="T71" s="334" t="str">
        <f>IF(Oudeglorie!U15="", "", ROUND(Oudeglorie!U15 / IF(AND(COUNT(Oudeglorie!$D15:$J15,Oudeglorie!$P15:U15) &lt;= 3, ISNUMBER($C71)), $C71, $E71) * 10, 3))</f>
        <v/>
      </c>
      <c r="U71" s="334" t="str">
        <f>IF(Oudeglorie!V15="", "", ROUND(Oudeglorie!V15 / IF(AND(COUNT(Oudeglorie!$D15:$J15,Oudeglorie!$P15:V15) &lt;= 3, ISNUMBER($C71)), $C71, $E71) * 10, 3))</f>
        <v/>
      </c>
    </row>
    <row r="72" spans="1:21" ht="16.95" customHeight="1">
      <c r="A72" s="205">
        <f>IF(Oudeglorie!AB16=0, "", Oudeglorie!AB16)</f>
        <v>1</v>
      </c>
      <c r="B72" s="362" t="str">
        <f>Oudeglorie!B16</f>
        <v>Van Ginderen Ludo</v>
      </c>
      <c r="C72" s="328" t="str">
        <f t="shared" si="27"/>
        <v/>
      </c>
      <c r="D72" s="328">
        <f>Oudeglorie!C16</f>
        <v>18</v>
      </c>
      <c r="E72" s="328">
        <f>Oudeglorie!O16</f>
        <v>18</v>
      </c>
      <c r="F72" s="161">
        <f>IF(Oudeglorie!AA16=0," ",SUM(H72:U72))</f>
        <v>14.444000000000001</v>
      </c>
      <c r="G72" s="328"/>
      <c r="H72" s="334" t="str">
        <f>IF(Oudeglorie!D16="", "", ROUND(Oudeglorie!D16 / IF(AND(COUNT(Oudeglorie!$D16:D16) &lt;= 3, ISNUMBER($C72)), $C72, $D72) * 10, 3))</f>
        <v/>
      </c>
      <c r="I72" s="334">
        <f>IF(Oudeglorie!E16="", "", ROUND(Oudeglorie!E16 / IF(AND(COUNT(Oudeglorie!$D16:E16) &lt;= 3, ISNUMBER($C72)), $C72, $D72) * 10, 3))</f>
        <v>14.444000000000001</v>
      </c>
      <c r="J72" s="334" t="str">
        <f>IF(Oudeglorie!F16="", "", ROUND(Oudeglorie!F16 / IF(AND(COUNT(Oudeglorie!$D16:F16) &lt;= 3, ISNUMBER($C72)), $C72, $D72) * 10, 3))</f>
        <v/>
      </c>
      <c r="K72" s="334" t="str">
        <f>IF(Oudeglorie!G16="", "", ROUND(Oudeglorie!G16 / IF(AND(COUNT(Oudeglorie!$D16:G16) &lt;= 3, ISNUMBER($C72)), $C72, $D72) * 10, 3))</f>
        <v/>
      </c>
      <c r="L72" s="334" t="str">
        <f>IF(Oudeglorie!H16="", "", ROUND(Oudeglorie!H16 / IF(AND(COUNT(Oudeglorie!$D16:H16) &lt;= 3, ISNUMBER($C72)), $C72, $D72) * 10, 3))</f>
        <v/>
      </c>
      <c r="M72" s="334" t="str">
        <f>IF(Oudeglorie!I16="", "", ROUND(Oudeglorie!I16 / IF(AND(COUNT(Oudeglorie!$D16:I16) &lt;= 3, ISNUMBER($C72)), $C72, $D72) * 10, 3))</f>
        <v/>
      </c>
      <c r="N72" s="334" t="str">
        <f>IF(Oudeglorie!J16="", "", ROUND(Oudeglorie!J16 / IF(AND(COUNT(Oudeglorie!$D16:J16) &lt;= 3, ISNUMBER($C72)), $C72, $D72) * 10, 3))</f>
        <v/>
      </c>
      <c r="O72" s="334" t="str">
        <f>IF(Oudeglorie!P16="", "", ROUND(Oudeglorie!P16 / IF(AND(COUNT(Oudeglorie!$D16:$J16,Oudeglorie!$P16:P16) &lt;= 3, ISNUMBER($C72)), $C72, $E72) * 10, 3))</f>
        <v/>
      </c>
      <c r="P72" s="334" t="str">
        <f>IF(Oudeglorie!Q16="", "", ROUND(Oudeglorie!Q16 / IF(AND(COUNT(Oudeglorie!$D16:$J16,Oudeglorie!$P16:Q16) &lt;= 3, ISNUMBER($C72)), $C72, $E72) * 10, 3))</f>
        <v/>
      </c>
      <c r="Q72" s="334" t="str">
        <f>IF(Oudeglorie!R16="", "", ROUND(Oudeglorie!R16 / IF(AND(COUNT(Oudeglorie!$D16:$J16,Oudeglorie!$P16:R16) &lt;= 3, ISNUMBER($C72)), $C72, $E72) * 10, 3))</f>
        <v/>
      </c>
      <c r="R72" s="334" t="str">
        <f>IF(Oudeglorie!S16="", "", ROUND(Oudeglorie!S16 / IF(AND(COUNT(Oudeglorie!$D16:$J16,Oudeglorie!$P16:S16) &lt;= 3, ISNUMBER($C72)), $C72, $E72) * 10, 3))</f>
        <v/>
      </c>
      <c r="S72" s="334" t="str">
        <f>IF(Oudeglorie!T16="", "", ROUND(Oudeglorie!T16 / IF(AND(COUNT(Oudeglorie!$D16:$J16,Oudeglorie!$P16:T16) &lt;= 3, ISNUMBER($C72)), $C72, $E72) * 10, 3))</f>
        <v/>
      </c>
      <c r="T72" s="334" t="str">
        <f>IF(Oudeglorie!U16="", "", ROUND(Oudeglorie!U16 / IF(AND(COUNT(Oudeglorie!$D16:$J16,Oudeglorie!$P16:U16) &lt;= 3, ISNUMBER($C72)), $C72, $E72) * 10, 3))</f>
        <v/>
      </c>
      <c r="U72" s="334" t="str">
        <f>IF(Oudeglorie!V16="", "", ROUND(Oudeglorie!V16 / IF(AND(COUNT(Oudeglorie!$D16:$J16,Oudeglorie!$P16:V16) &lt;= 3, ISNUMBER($C72)), $C72, $E72) * 10, 3))</f>
        <v/>
      </c>
    </row>
    <row r="73" spans="1:21" ht="16.95" customHeight="1">
      <c r="A73" s="205">
        <f>IF(Oudeglorie!AB17=0, "", Oudeglorie!AB17)</f>
        <v>2</v>
      </c>
      <c r="B73" s="362" t="str">
        <f>Oudeglorie!B17</f>
        <v>Van Overvelt Ludo</v>
      </c>
      <c r="C73" s="328" t="str">
        <f t="shared" si="27"/>
        <v/>
      </c>
      <c r="D73" s="328">
        <f>Oudeglorie!C17</f>
        <v>35</v>
      </c>
      <c r="E73" s="328">
        <f>Oudeglorie!O17</f>
        <v>35</v>
      </c>
      <c r="F73" s="161">
        <f>IF(Oudeglorie!AA17=0," ",SUM(H73:U73))</f>
        <v>18</v>
      </c>
      <c r="G73" s="328"/>
      <c r="H73" s="334">
        <f>IF(Oudeglorie!D17="", "", ROUND(Oudeglorie!D17 / IF(AND(COUNT(Oudeglorie!$D17:D17) &lt;= 3, ISNUMBER($C73)), $C73, $D73) * 10, 3))</f>
        <v>11.143000000000001</v>
      </c>
      <c r="I73" s="334" t="str">
        <f>IF(Oudeglorie!E17="", "", ROUND(Oudeglorie!E17 / IF(AND(COUNT(Oudeglorie!$D17:E17) &lt;= 3, ISNUMBER($C73)), $C73, $D73) * 10, 3))</f>
        <v/>
      </c>
      <c r="J73" s="334">
        <f>IF(Oudeglorie!F17="", "", ROUND(Oudeglorie!F17 / IF(AND(COUNT(Oudeglorie!$D17:F17) &lt;= 3, ISNUMBER($C73)), $C73, $D73) * 10, 3))</f>
        <v>6.8570000000000002</v>
      </c>
      <c r="K73" s="334" t="str">
        <f>IF(Oudeglorie!G17="", "", ROUND(Oudeglorie!G17 / IF(AND(COUNT(Oudeglorie!$D17:G17) &lt;= 3, ISNUMBER($C73)), $C73, $D73) * 10, 3))</f>
        <v/>
      </c>
      <c r="L73" s="334" t="str">
        <f>IF(Oudeglorie!H17="", "", ROUND(Oudeglorie!H17 / IF(AND(COUNT(Oudeglorie!$D17:H17) &lt;= 3, ISNUMBER($C73)), $C73, $D73) * 10, 3))</f>
        <v/>
      </c>
      <c r="M73" s="334" t="str">
        <f>IF(Oudeglorie!I17="", "", ROUND(Oudeglorie!I17 / IF(AND(COUNT(Oudeglorie!$D17:I17) &lt;= 3, ISNUMBER($C73)), $C73, $D73) * 10, 3))</f>
        <v/>
      </c>
      <c r="N73" s="334" t="str">
        <f>IF(Oudeglorie!J17="", "", ROUND(Oudeglorie!J17 / IF(AND(COUNT(Oudeglorie!$D17:J17) &lt;= 3, ISNUMBER($C73)), $C73, $D73) * 10, 3))</f>
        <v/>
      </c>
      <c r="O73" s="334" t="str">
        <f>IF(Oudeglorie!P17="", "", ROUND(Oudeglorie!P17 / IF(AND(COUNT(Oudeglorie!$D17:$J17,Oudeglorie!$P17:P17) &lt;= 3, ISNUMBER($C73)), $C73, $E73) * 10, 3))</f>
        <v/>
      </c>
      <c r="P73" s="334" t="str">
        <f>IF(Oudeglorie!Q17="", "", ROUND(Oudeglorie!Q17 / IF(AND(COUNT(Oudeglorie!$D17:$J17,Oudeglorie!$P17:Q17) &lt;= 3, ISNUMBER($C73)), $C73, $E73) * 10, 3))</f>
        <v/>
      </c>
      <c r="Q73" s="334" t="str">
        <f>IF(Oudeglorie!R17="", "", ROUND(Oudeglorie!R17 / IF(AND(COUNT(Oudeglorie!$D17:$J17,Oudeglorie!$P17:R17) &lt;= 3, ISNUMBER($C73)), $C73, $E73) * 10, 3))</f>
        <v/>
      </c>
      <c r="R73" s="334" t="str">
        <f>IF(Oudeglorie!S17="", "", ROUND(Oudeglorie!S17 / IF(AND(COUNT(Oudeglorie!$D17:$J17,Oudeglorie!$P17:S17) &lt;= 3, ISNUMBER($C73)), $C73, $E73) * 10, 3))</f>
        <v/>
      </c>
      <c r="S73" s="334" t="str">
        <f>IF(Oudeglorie!T17="", "", ROUND(Oudeglorie!T17 / IF(AND(COUNT(Oudeglorie!$D17:$J17,Oudeglorie!$P17:T17) &lt;= 3, ISNUMBER($C73)), $C73, $E73) * 10, 3))</f>
        <v/>
      </c>
      <c r="T73" s="334" t="str">
        <f>IF(Oudeglorie!U17="", "", ROUND(Oudeglorie!U17 / IF(AND(COUNT(Oudeglorie!$D17:$J17,Oudeglorie!$P17:U17) &lt;= 3, ISNUMBER($C73)), $C73, $E73) * 10, 3))</f>
        <v/>
      </c>
      <c r="U73" s="334" t="str">
        <f>IF(Oudeglorie!V17="", "", ROUND(Oudeglorie!V17 / IF(AND(COUNT(Oudeglorie!$D17:$J17,Oudeglorie!$P17:V17) &lt;= 3, ISNUMBER($C73)), $C73, $E73) * 10, 3))</f>
        <v/>
      </c>
    </row>
    <row r="74" spans="1:21" ht="16.95" customHeight="1">
      <c r="A74" s="205">
        <f>IF(Oudeglorie!AB18=0, "", Oudeglorie!AB18)</f>
        <v>2</v>
      </c>
      <c r="B74" s="362" t="str">
        <f>Oudeglorie!B18</f>
        <v>Willemsen Willy</v>
      </c>
      <c r="C74" s="328" t="str">
        <f t="shared" si="27"/>
        <v/>
      </c>
      <c r="D74" s="328">
        <f>Oudeglorie!C18</f>
        <v>36</v>
      </c>
      <c r="E74" s="328">
        <f>Oudeglorie!O18</f>
        <v>36</v>
      </c>
      <c r="F74" s="161">
        <f>IF(Oudeglorie!AA18=0," ",SUM(H74:U74))</f>
        <v>19.167000000000002</v>
      </c>
      <c r="G74" s="328"/>
      <c r="H74" s="334" t="str">
        <f>IF(Oudeglorie!D18="", "", ROUND(Oudeglorie!D18 / IF(AND(COUNT(Oudeglorie!$D18:D18) &lt;= 3, ISNUMBER($C74)), $C74, $D74) * 10, 3))</f>
        <v/>
      </c>
      <c r="I74" s="334">
        <f>IF(Oudeglorie!E18="", "", ROUND(Oudeglorie!E18 / IF(AND(COUNT(Oudeglorie!$D18:E18) &lt;= 3, ISNUMBER($C74)), $C74, $D74) * 10, 3))</f>
        <v>8.6110000000000007</v>
      </c>
      <c r="J74" s="334">
        <f>IF(Oudeglorie!F18="", "", ROUND(Oudeglorie!F18 / IF(AND(COUNT(Oudeglorie!$D18:F18) &lt;= 3, ISNUMBER($C74)), $C74, $D74) * 10, 3))</f>
        <v>10.555999999999999</v>
      </c>
      <c r="K74" s="334" t="str">
        <f>IF(Oudeglorie!G18="", "", ROUND(Oudeglorie!G18 / IF(AND(COUNT(Oudeglorie!$D18:G18) &lt;= 3, ISNUMBER($C74)), $C74, $D74) * 10, 3))</f>
        <v/>
      </c>
      <c r="L74" s="334" t="str">
        <f>IF(Oudeglorie!H18="", "", ROUND(Oudeglorie!H18 / IF(AND(COUNT(Oudeglorie!$D18:H18) &lt;= 3, ISNUMBER($C74)), $C74, $D74) * 10, 3))</f>
        <v/>
      </c>
      <c r="M74" s="334" t="str">
        <f>IF(Oudeglorie!I18="", "", ROUND(Oudeglorie!I18 / IF(AND(COUNT(Oudeglorie!$D18:I18) &lt;= 3, ISNUMBER($C74)), $C74, $D74) * 10, 3))</f>
        <v/>
      </c>
      <c r="N74" s="334" t="str">
        <f>IF(Oudeglorie!J18="", "", ROUND(Oudeglorie!J18 / IF(AND(COUNT(Oudeglorie!$D18:J18) &lt;= 3, ISNUMBER($C74)), $C74, $D74) * 10, 3))</f>
        <v/>
      </c>
      <c r="O74" s="334" t="str">
        <f>IF(Oudeglorie!P18="", "", ROUND(Oudeglorie!P18 / IF(AND(COUNT(Oudeglorie!$D18:$J18,Oudeglorie!$P18:P18) &lt;= 3, ISNUMBER($C74)), $C74, $E74) * 10, 3))</f>
        <v/>
      </c>
      <c r="P74" s="334" t="str">
        <f>IF(Oudeglorie!Q18="", "", ROUND(Oudeglorie!Q18 / IF(AND(COUNT(Oudeglorie!$D18:$J18,Oudeglorie!$P18:Q18) &lt;= 3, ISNUMBER($C74)), $C74, $E74) * 10, 3))</f>
        <v/>
      </c>
      <c r="Q74" s="334" t="str">
        <f>IF(Oudeglorie!R18="", "", ROUND(Oudeglorie!R18 / IF(AND(COUNT(Oudeglorie!$D18:$J18,Oudeglorie!$P18:R18) &lt;= 3, ISNUMBER($C74)), $C74, $E74) * 10, 3))</f>
        <v/>
      </c>
      <c r="R74" s="334" t="str">
        <f>IF(Oudeglorie!S18="", "", ROUND(Oudeglorie!S18 / IF(AND(COUNT(Oudeglorie!$D18:$J18,Oudeglorie!$P18:S18) &lt;= 3, ISNUMBER($C74)), $C74, $E74) * 10, 3))</f>
        <v/>
      </c>
      <c r="S74" s="334" t="str">
        <f>IF(Oudeglorie!T18="", "", ROUND(Oudeglorie!T18 / IF(AND(COUNT(Oudeglorie!$D18:$J18,Oudeglorie!$P18:T18) &lt;= 3, ISNUMBER($C74)), $C74, $E74) * 10, 3))</f>
        <v/>
      </c>
      <c r="T74" s="334" t="str">
        <f>IF(Oudeglorie!U18="", "", ROUND(Oudeglorie!U18 / IF(AND(COUNT(Oudeglorie!$D18:$J18,Oudeglorie!$P18:U18) &lt;= 3, ISNUMBER($C74)), $C74, $E74) * 10, 3))</f>
        <v/>
      </c>
      <c r="U74" s="334" t="str">
        <f>IF(Oudeglorie!V18="", "", ROUND(Oudeglorie!V18 / IF(AND(COUNT(Oudeglorie!$D18:$J18,Oudeglorie!$P18:V18) &lt;= 3, ISNUMBER($C74)), $C74, $E74) * 10, 3))</f>
        <v/>
      </c>
    </row>
    <row r="75" spans="1:21" ht="16.95" customHeight="1">
      <c r="A75" s="205" t="str">
        <f>IF(Oudeglorie!AB19=0, "", Oudeglorie!AB19)</f>
        <v/>
      </c>
      <c r="B75" s="328">
        <f>Oudeglorie!B19</f>
        <v>0</v>
      </c>
      <c r="C75" s="328" t="str">
        <f t="shared" si="27"/>
        <v/>
      </c>
      <c r="D75" s="328">
        <f>Oudeglorie!C19</f>
        <v>0</v>
      </c>
      <c r="E75" s="328">
        <f>Oudeglorie!O19</f>
        <v>0</v>
      </c>
      <c r="F75" s="161" t="str">
        <f>IF(Oudeglorie!AA19=0," ",SUM(H75:U75))</f>
        <v xml:space="preserve"> </v>
      </c>
      <c r="G75" s="328"/>
      <c r="H75" s="334" t="str">
        <f>IF(Oudeglorie!D19="", "", ROUND(Oudeglorie!D19 / IF(AND(COUNT(Oudeglorie!$D19:D19) &lt;= 3, ISNUMBER($C75)), $C75, $D75) * 10, 3))</f>
        <v/>
      </c>
      <c r="I75" s="334" t="str">
        <f>IF(Oudeglorie!E19="", "", ROUND(Oudeglorie!E19 / IF(AND(COUNT(Oudeglorie!$D19:E19) &lt;= 3, ISNUMBER($C75)), $C75, $D75) * 10, 3))</f>
        <v/>
      </c>
      <c r="J75" s="334" t="str">
        <f>IF(Oudeglorie!F19="", "", ROUND(Oudeglorie!F19 / IF(AND(COUNT(Oudeglorie!$D19:F19) &lt;= 3, ISNUMBER($C75)), $C75, $D75) * 10, 3))</f>
        <v/>
      </c>
      <c r="K75" s="334" t="str">
        <f>IF(Oudeglorie!G19="", "", ROUND(Oudeglorie!G19 / IF(AND(COUNT(Oudeglorie!$D19:G19) &lt;= 3, ISNUMBER($C75)), $C75, $D75) * 10, 3))</f>
        <v/>
      </c>
      <c r="L75" s="334" t="str">
        <f>IF(Oudeglorie!H19="", "", ROUND(Oudeglorie!H19 / IF(AND(COUNT(Oudeglorie!$D19:H19) &lt;= 3, ISNUMBER($C75)), $C75, $D75) * 10, 3))</f>
        <v/>
      </c>
      <c r="M75" s="334" t="str">
        <f>IF(Oudeglorie!I19="", "", ROUND(Oudeglorie!I19 / IF(AND(COUNT(Oudeglorie!$D19:I19) &lt;= 3, ISNUMBER($C75)), $C75, $D75) * 10, 3))</f>
        <v/>
      </c>
      <c r="N75" s="334" t="str">
        <f>IF(Oudeglorie!J19="", "", ROUND(Oudeglorie!J19 / IF(AND(COUNT(Oudeglorie!$D19:J19) &lt;= 3, ISNUMBER($C75)), $C75, $D75) * 10, 3))</f>
        <v/>
      </c>
      <c r="O75" s="334" t="str">
        <f>IF(Oudeglorie!P19="", "", ROUND(Oudeglorie!P19 / IF(AND(COUNT(Oudeglorie!$D19:$J19,Oudeglorie!$P19:P19) &lt;= 3, ISNUMBER($C75)), $C75, $E75) * 10, 3))</f>
        <v/>
      </c>
      <c r="P75" s="334" t="str">
        <f>IF(Oudeglorie!Q19="", "", ROUND(Oudeglorie!Q19 / IF(AND(COUNT(Oudeglorie!$D19:$J19,Oudeglorie!$P19:Q19) &lt;= 3, ISNUMBER($C75)), $C75, $E75) * 10, 3))</f>
        <v/>
      </c>
      <c r="Q75" s="334" t="str">
        <f>IF(Oudeglorie!R19="", "", ROUND(Oudeglorie!R19 / IF(AND(COUNT(Oudeglorie!$D19:$J19,Oudeglorie!$P19:R19) &lt;= 3, ISNUMBER($C75)), $C75, $E75) * 10, 3))</f>
        <v/>
      </c>
      <c r="R75" s="334" t="str">
        <f>IF(Oudeglorie!S19="", "", ROUND(Oudeglorie!S19 / IF(AND(COUNT(Oudeglorie!$D19:$J19,Oudeglorie!$P19:S19) &lt;= 3, ISNUMBER($C75)), $C75, $E75) * 10, 3))</f>
        <v/>
      </c>
      <c r="S75" s="334" t="str">
        <f>IF(Oudeglorie!T19="", "", ROUND(Oudeglorie!T19 / IF(AND(COUNT(Oudeglorie!$D19:$J19,Oudeglorie!$P19:T19) &lt;= 3, ISNUMBER($C75)), $C75, $E75) * 10, 3))</f>
        <v/>
      </c>
      <c r="T75" s="334" t="str">
        <f>IF(Oudeglorie!U19="", "", ROUND(Oudeglorie!U19 / IF(AND(COUNT(Oudeglorie!$D19:$J19,Oudeglorie!$P19:U19) &lt;= 3, ISNUMBER($C75)), $C75, $E75) * 10, 3))</f>
        <v/>
      </c>
      <c r="U75" s="334" t="str">
        <f>IF(Oudeglorie!V19="", "", ROUND(Oudeglorie!V19 / IF(AND(COUNT(Oudeglorie!$D19:$J19,Oudeglorie!$P19:V19) &lt;= 3, ISNUMBER($C75)), $C75, $E75) * 10, 3))</f>
        <v/>
      </c>
    </row>
    <row r="76" spans="1:21" s="177" customFormat="1" ht="24" customHeight="1">
      <c r="A76" s="240"/>
      <c r="B76" s="348"/>
      <c r="C76" s="348"/>
      <c r="D76" s="348"/>
      <c r="E76" s="348"/>
      <c r="F76" s="349" t="str">
        <f>B60</f>
        <v>OUDE GLORIE</v>
      </c>
      <c r="G76" s="348">
        <v>5</v>
      </c>
      <c r="H76" s="339">
        <f>IF(SUM(H61:H75)=0, "", SUM(H61:H75))</f>
        <v>54.042999999999999</v>
      </c>
      <c r="I76" s="339">
        <f>IF(SUM(I61:I75)=0, "", SUM(I61:I75))</f>
        <v>53.296000000000006</v>
      </c>
      <c r="J76" s="339">
        <f t="shared" ref="J76:U76" si="28">IF(SUM(J61:J75)=0, "", SUM(J61:J75))</f>
        <v>58.757999999999996</v>
      </c>
      <c r="K76" s="339">
        <f t="shared" si="28"/>
        <v>56.464999999999996</v>
      </c>
      <c r="L76" s="339" t="str">
        <f t="shared" si="28"/>
        <v/>
      </c>
      <c r="M76" s="339" t="str">
        <f t="shared" si="28"/>
        <v/>
      </c>
      <c r="N76" s="339" t="str">
        <f t="shared" si="28"/>
        <v/>
      </c>
      <c r="O76" s="339" t="str">
        <f t="shared" si="28"/>
        <v/>
      </c>
      <c r="P76" s="339" t="str">
        <f t="shared" si="28"/>
        <v/>
      </c>
      <c r="Q76" s="339" t="str">
        <f t="shared" si="28"/>
        <v/>
      </c>
      <c r="R76" s="339" t="str">
        <f t="shared" si="28"/>
        <v/>
      </c>
      <c r="S76" s="339" t="str">
        <f t="shared" si="28"/>
        <v/>
      </c>
      <c r="T76" s="339" t="str">
        <f t="shared" si="28"/>
        <v/>
      </c>
      <c r="U76" s="339" t="str">
        <f t="shared" si="28"/>
        <v/>
      </c>
    </row>
    <row r="77" spans="1:21" s="190" customFormat="1" ht="16.95" customHeight="1">
      <c r="A77" s="234"/>
      <c r="B77" s="340">
        <f>ROWS(B61:B75)</f>
        <v>15</v>
      </c>
      <c r="C77" s="350"/>
      <c r="D77" s="350"/>
      <c r="E77" s="350"/>
      <c r="F77" s="365">
        <f>SUM(F61:F75)</f>
        <v>222.56200000000001</v>
      </c>
      <c r="G77" s="352" t="str">
        <f>B60</f>
        <v>OUDE GLORIE</v>
      </c>
      <c r="H77" s="207">
        <f>IF(SUM(H61:H75)=0, "", SUM(H61:H75))</f>
        <v>54.042999999999999</v>
      </c>
      <c r="I77" s="207">
        <f>IF(I76="", "", ROUND(SUM($H76:I76), 3))</f>
        <v>107.339</v>
      </c>
      <c r="J77" s="207">
        <f>IF(J76="", "", ROUND(SUM($H76:J76), 3))</f>
        <v>166.09700000000001</v>
      </c>
      <c r="K77" s="207">
        <f>IF(K76="", "", ROUND(SUM($H76:K76), 3))</f>
        <v>222.56200000000001</v>
      </c>
      <c r="L77" s="207" t="str">
        <f>IF(L76="", "", ROUND(SUM($H76:L76), 3))</f>
        <v/>
      </c>
      <c r="M77" s="207" t="str">
        <f>IF(M76="", "", ROUND(SUM($H76:M76), 3))</f>
        <v/>
      </c>
      <c r="N77" s="207" t="str">
        <f>IF(N76="", "", ROUND(SUM($H76:N76), 3))</f>
        <v/>
      </c>
      <c r="O77" s="207" t="str">
        <f>IF(O76="", "", ROUND(SUM($H76:O76), 3))</f>
        <v/>
      </c>
      <c r="P77" s="207" t="str">
        <f>IF(P76="", "", ROUND(SUM($H76:P76), 3))</f>
        <v/>
      </c>
      <c r="Q77" s="207" t="str">
        <f>IF(Q76="", "", ROUND(SUM($H76:Q76), 3))</f>
        <v/>
      </c>
      <c r="R77" s="207" t="str">
        <f>IF(R76="", "", ROUND(SUM($H76:R76), 3))</f>
        <v/>
      </c>
      <c r="S77" s="207" t="str">
        <f>IF(S76="", "", ROUND(SUM($H76:S76), 3))</f>
        <v/>
      </c>
      <c r="T77" s="207" t="str">
        <f>IF(T76="", "", ROUND(SUM($H76:T76), 3))</f>
        <v/>
      </c>
      <c r="U77" s="207" t="str">
        <f>IF(U76="", "", ROUND(SUM($H76:U76), 3))</f>
        <v/>
      </c>
    </row>
    <row r="78" spans="1:21" ht="25.2" customHeight="1"/>
    <row r="80" spans="1:21" ht="15" customHeight="1">
      <c r="B80" s="330" t="s">
        <v>105</v>
      </c>
      <c r="C80" s="229"/>
      <c r="D80" s="229"/>
      <c r="E80" s="229"/>
      <c r="F80" s="246"/>
      <c r="G80" s="328"/>
      <c r="H80" s="346">
        <v>1</v>
      </c>
      <c r="I80" s="346">
        <v>2</v>
      </c>
      <c r="J80" s="346">
        <v>3</v>
      </c>
      <c r="K80" s="346">
        <v>4</v>
      </c>
      <c r="L80" s="346">
        <v>5</v>
      </c>
      <c r="M80" s="346">
        <v>6</v>
      </c>
      <c r="N80" s="346">
        <v>7</v>
      </c>
      <c r="O80" s="346">
        <v>8</v>
      </c>
      <c r="P80" s="346">
        <v>9</v>
      </c>
      <c r="Q80" s="346">
        <v>10</v>
      </c>
      <c r="R80" s="346">
        <v>11</v>
      </c>
      <c r="S80" s="346">
        <v>12</v>
      </c>
      <c r="T80" s="346">
        <v>13</v>
      </c>
      <c r="U80" s="346">
        <v>14</v>
      </c>
    </row>
    <row r="81" spans="1:21" ht="16.95" customHeight="1">
      <c r="A81" s="210">
        <f>IF(Putte!AB5=0, "", Putte!AB5)</f>
        <v>2</v>
      </c>
      <c r="B81" s="332" t="str">
        <f>Putte!B5</f>
        <v>Anthonissen Paul</v>
      </c>
      <c r="C81" s="328" t="str">
        <f>IFERROR(VALUE(MID($B81, SEARCH("[NS ", $B81)+4, 2)), "")</f>
        <v/>
      </c>
      <c r="D81" s="328">
        <f>Putte!C5</f>
        <v>40</v>
      </c>
      <c r="E81" s="328">
        <f>Putte!O5</f>
        <v>40</v>
      </c>
      <c r="F81" s="161">
        <f>IF(Putte!AA5=0," ",SUM(H81:U81))</f>
        <v>14</v>
      </c>
      <c r="G81" s="366"/>
      <c r="H81" s="334" t="str">
        <f>IF(Putte!D5="", "", ROUND(Putte!D5 / IF(AND(COUNT(Putte!$D5:D5) &lt;= 3, ISNUMBER($C81)), $C81, $D81) * 10, 3))</f>
        <v/>
      </c>
      <c r="I81" s="334">
        <f>IF(Putte!E5="", "", ROUND(Putte!E5 / IF(AND(COUNT(Putte!$D5:E5) &lt;= 3, ISNUMBER($C81)), $C81, $D81) * 10, 3))</f>
        <v>8.75</v>
      </c>
      <c r="J81" s="334" t="str">
        <f>IF(Putte!F5="", "", ROUND(Putte!F5 / IF(AND(COUNT(Putte!$D5:F5) &lt;= 3, ISNUMBER($C81)), $C81, $D81) * 10, 3))</f>
        <v/>
      </c>
      <c r="K81" s="334">
        <f>IF(Putte!G5="", "", ROUND(Putte!G5 / IF(AND(COUNT(Putte!$D5:G5) &lt;= 3, ISNUMBER($C81)), $C81, $D81) * 10, 3))</f>
        <v>5.25</v>
      </c>
      <c r="L81" s="334" t="str">
        <f>IF(Putte!H5="", "", ROUND(Putte!H5 / IF(AND(COUNT(Putte!$D5:H5) &lt;= 3, ISNUMBER($C81)), $C81, $D81) * 10, 3))</f>
        <v/>
      </c>
      <c r="M81" s="334" t="str">
        <f>IF(Putte!I5="", "", ROUND(Putte!I5 / IF(AND(COUNT(Putte!$D5:I5) &lt;= 3, ISNUMBER($C81)), $C81, $D81) * 10, 3))</f>
        <v/>
      </c>
      <c r="N81" s="334" t="str">
        <f>IF(Putte!J5="", "", ROUND(Putte!J5 / IF(AND(COUNT(Putte!$D5:J5) &lt;= 3, ISNUMBER($C81)), $C81, $D81) * 10, 3))</f>
        <v/>
      </c>
      <c r="O81" s="334" t="str">
        <f>IF(Putte!P5="", "", ROUND(Putte!P5 / IF(AND(COUNT(Putte!$D5:$J5,Putte!$P5:P5) &lt;= 3, ISNUMBER($C81)), $C81, $E81) * 10, 3))</f>
        <v/>
      </c>
      <c r="P81" s="334" t="str">
        <f>IF(Putte!Q5="", "", ROUND(Putte!Q5 / IF(AND(COUNT(Putte!$D5:$J5,Putte!$P5:Q5) &lt;= 3, ISNUMBER($C81)), $C81, $E81) * 10, 3))</f>
        <v/>
      </c>
      <c r="Q81" s="334" t="str">
        <f>IF(Putte!R5="", "", ROUND(Putte!R5 / IF(AND(COUNT(Putte!$D5:$J5,Putte!$P5:R5) &lt;= 3, ISNUMBER($C81)), $C81, $E81) * 10, 3))</f>
        <v/>
      </c>
      <c r="R81" s="334" t="str">
        <f>IF(Putte!S5="", "", ROUND(Putte!S5 / IF(AND(COUNT(Putte!$D5:$J5,Putte!$P5:S5) &lt;= 3, ISNUMBER($C81)), $C81, $E81) * 10, 3))</f>
        <v/>
      </c>
      <c r="S81" s="334" t="str">
        <f>IF(Putte!T5="", "", ROUND(Putte!T5 / IF(AND(COUNT(Putte!$D5:$J5,Putte!$P5:T5) &lt;= 3, ISNUMBER($C81)), $C81, $E81) * 10, 3))</f>
        <v/>
      </c>
      <c r="T81" s="334" t="str">
        <f>IF(Putte!U5="", "", ROUND(Putte!U5 / IF(AND(COUNT(Putte!$D5:$J5,Putte!$P5:U5) &lt;= 3, ISNUMBER($C81)), $C81, $E81) * 10, 3))</f>
        <v/>
      </c>
      <c r="U81" s="334" t="str">
        <f>IF(Putte!V5="", "", ROUND(Putte!V5 / IF(AND(COUNT(Putte!$D5:$J5,Putte!$P5:V5) &lt;= 3, ISNUMBER($C81)), $C81, $E81) * 10, 3))</f>
        <v/>
      </c>
    </row>
    <row r="82" spans="1:21" ht="16.95" customHeight="1">
      <c r="A82" s="210">
        <f>IF(Putte!AB6=0, "", Putte!AB6)</f>
        <v>2</v>
      </c>
      <c r="B82" s="332" t="str">
        <f>Putte!B6</f>
        <v>De Beukelaer Freddy</v>
      </c>
      <c r="C82" s="328" t="str">
        <f t="shared" ref="C82:C95" si="29">IFERROR(VALUE(MID($B82, SEARCH("[NS ", $B82)+4, 2)), "")</f>
        <v/>
      </c>
      <c r="D82" s="328">
        <f>Putte!C6</f>
        <v>22</v>
      </c>
      <c r="E82" s="328">
        <f>Putte!O6</f>
        <v>22</v>
      </c>
      <c r="F82" s="161">
        <f>IF(Putte!AA6=0," ",SUM(H82:U82))</f>
        <v>18.635999999999999</v>
      </c>
      <c r="G82" s="366"/>
      <c r="H82" s="334" t="str">
        <f>IF(Putte!D6="", "", ROUND(Putte!D6 / IF(AND(COUNT(Putte!$D6:D6) &lt;= 3, ISNUMBER($C82)), $C82, $D82) * 10, 3))</f>
        <v/>
      </c>
      <c r="I82" s="334">
        <f>IF(Putte!E6="", "", ROUND(Putte!E6 / IF(AND(COUNT(Putte!$D6:E6) &lt;= 3, ISNUMBER($C82)), $C82, $D82) * 10, 3))</f>
        <v>11.818</v>
      </c>
      <c r="J82" s="334" t="str">
        <f>IF(Putte!F6="", "", ROUND(Putte!F6 / IF(AND(COUNT(Putte!$D6:F6) &lt;= 3, ISNUMBER($C82)), $C82, $D82) * 10, 3))</f>
        <v/>
      </c>
      <c r="K82" s="334">
        <f>IF(Putte!G6="", "", ROUND(Putte!G6 / IF(AND(COUNT(Putte!$D6:G6) &lt;= 3, ISNUMBER($C82)), $C82, $D82) * 10, 3))</f>
        <v>6.8179999999999996</v>
      </c>
      <c r="L82" s="334" t="str">
        <f>IF(Putte!H6="", "", ROUND(Putte!H6 / IF(AND(COUNT(Putte!$D6:H6) &lt;= 3, ISNUMBER($C82)), $C82, $D82) * 10, 3))</f>
        <v/>
      </c>
      <c r="M82" s="334" t="str">
        <f>IF(Putte!I6="", "", ROUND(Putte!I6 / IF(AND(COUNT(Putte!$D6:I6) &lt;= 3, ISNUMBER($C82)), $C82, $D82) * 10, 3))</f>
        <v/>
      </c>
      <c r="N82" s="334" t="str">
        <f>IF(Putte!J6="", "", ROUND(Putte!J6 / IF(AND(COUNT(Putte!$D6:J6) &lt;= 3, ISNUMBER($C82)), $C82, $D82) * 10, 3))</f>
        <v/>
      </c>
      <c r="O82" s="334" t="str">
        <f>IF(Putte!P6="", "", ROUND(Putte!P6 / IF(AND(COUNT(Putte!$D6:$J6,Putte!$P6:P6) &lt;= 3, ISNUMBER($C82)), $C82, $E82) * 10, 3))</f>
        <v/>
      </c>
      <c r="P82" s="334" t="str">
        <f>IF(Putte!Q6="", "", ROUND(Putte!Q6 / IF(AND(COUNT(Putte!$D6:$J6,Putte!$P6:Q6) &lt;= 3, ISNUMBER($C82)), $C82, $E82) * 10, 3))</f>
        <v/>
      </c>
      <c r="Q82" s="334" t="str">
        <f>IF(Putte!R6="", "", ROUND(Putte!R6 / IF(AND(COUNT(Putte!$D6:$J6,Putte!$P6:R6) &lt;= 3, ISNUMBER($C82)), $C82, $E82) * 10, 3))</f>
        <v/>
      </c>
      <c r="R82" s="334" t="str">
        <f>IF(Putte!S6="", "", ROUND(Putte!S6 / IF(AND(COUNT(Putte!$D6:$J6,Putte!$P6:S6) &lt;= 3, ISNUMBER($C82)), $C82, $E82) * 10, 3))</f>
        <v/>
      </c>
      <c r="S82" s="334" t="str">
        <f>IF(Putte!T6="", "", ROUND(Putte!T6 / IF(AND(COUNT(Putte!$D6:$J6,Putte!$P6:T6) &lt;= 3, ISNUMBER($C82)), $C82, $E82) * 10, 3))</f>
        <v/>
      </c>
      <c r="T82" s="334" t="str">
        <f>IF(Putte!U6="", "", ROUND(Putte!U6 / IF(AND(COUNT(Putte!$D6:$J6,Putte!$P6:U6) &lt;= 3, ISNUMBER($C82)), $C82, $E82) * 10, 3))</f>
        <v/>
      </c>
      <c r="U82" s="334" t="str">
        <f>IF(Putte!V6="", "", ROUND(Putte!V6 / IF(AND(COUNT(Putte!$D6:$J6,Putte!$P6:V6) &lt;= 3, ISNUMBER($C82)), $C82, $E82) * 10, 3))</f>
        <v/>
      </c>
    </row>
    <row r="83" spans="1:21" ht="16.95" customHeight="1">
      <c r="A83" s="210">
        <f>IF(Putte!AB7=0, "", Putte!AB7)</f>
        <v>3</v>
      </c>
      <c r="B83" s="368" t="str">
        <f>Putte!B7</f>
        <v>De Clerck Ludo [NS 35]</v>
      </c>
      <c r="C83" s="328">
        <f t="shared" si="29"/>
        <v>35</v>
      </c>
      <c r="D83" s="328">
        <f>Putte!C7</f>
        <v>51</v>
      </c>
      <c r="E83" s="328">
        <f>Putte!O7</f>
        <v>35</v>
      </c>
      <c r="F83" s="161">
        <f>IF(Putte!AA7=0," ",SUM(H83:U83))</f>
        <v>43.429000000000002</v>
      </c>
      <c r="G83" s="366"/>
      <c r="H83" s="394">
        <f>IF(Putte!D7="", "", ROUND(Putte!D7 / IF(AND(COUNT(Putte!$D7:D7) &lt;= 3, ISNUMBER($C83)), $C83, $D83) * 10, 3))</f>
        <v>12.286</v>
      </c>
      <c r="I83" s="334" t="str">
        <f>IF(Putte!E7="", "", ROUND(Putte!E7 / IF(AND(COUNT(Putte!$D7:E7) &lt;= 3, ISNUMBER($C83)), $C83, $D83) * 10, 3))</f>
        <v/>
      </c>
      <c r="J83" s="394">
        <f>IF(Putte!F7="", "", ROUND(Putte!F7 / IF(AND(COUNT(Putte!$D7:F7) &lt;= 3, ISNUMBER($C83)), $C83, $D83) * 10, 3))</f>
        <v>12</v>
      </c>
      <c r="K83" s="394">
        <f>IF(Putte!G7="", "", ROUND(Putte!G7 / IF(AND(COUNT(Putte!$D7:G7) &lt;= 3, ISNUMBER($C83)), $C83, $D83) * 10, 3))</f>
        <v>19.143000000000001</v>
      </c>
      <c r="L83" s="334" t="str">
        <f>IF(Putte!H7="", "", ROUND(Putte!H7 / IF(AND(COUNT(Putte!$D7:H7) &lt;= 3, ISNUMBER($C83)), $C83, $D83) * 10, 3))</f>
        <v/>
      </c>
      <c r="M83" s="334" t="str">
        <f>IF(Putte!I7="", "", ROUND(Putte!I7 / IF(AND(COUNT(Putte!$D7:I7) &lt;= 3, ISNUMBER($C83)), $C83, $D83) * 10, 3))</f>
        <v/>
      </c>
      <c r="N83" s="334" t="str">
        <f>IF(Putte!J7="", "", ROUND(Putte!J7 / IF(AND(COUNT(Putte!$D7:J7) &lt;= 3, ISNUMBER($C83)), $C83, $D83) * 10, 3))</f>
        <v/>
      </c>
      <c r="O83" s="334" t="str">
        <f>IF(Putte!P7="", "", ROUND(Putte!P7 / IF(AND(COUNT(Putte!$D7:$J7,Putte!$P7:P7) &lt;= 3, ISNUMBER($C83)), $C83, $E83) * 10, 3))</f>
        <v/>
      </c>
      <c r="P83" s="334" t="str">
        <f>IF(Putte!Q7="", "", ROUND(Putte!Q7 / IF(AND(COUNT(Putte!$D7:$J7,Putte!$P7:Q7) &lt;= 3, ISNUMBER($C83)), $C83, $E83) * 10, 3))</f>
        <v/>
      </c>
      <c r="Q83" s="334" t="str">
        <f>IF(Putte!R7="", "", ROUND(Putte!R7 / IF(AND(COUNT(Putte!$D7:$J7,Putte!$P7:R7) &lt;= 3, ISNUMBER($C83)), $C83, $E83) * 10, 3))</f>
        <v/>
      </c>
      <c r="R83" s="334" t="str">
        <f>IF(Putte!S7="", "", ROUND(Putte!S7 / IF(AND(COUNT(Putte!$D7:$J7,Putte!$P7:S7) &lt;= 3, ISNUMBER($C83)), $C83, $E83) * 10, 3))</f>
        <v/>
      </c>
      <c r="S83" s="334" t="str">
        <f>IF(Putte!T7="", "", ROUND(Putte!T7 / IF(AND(COUNT(Putte!$D7:$J7,Putte!$P7:T7) &lt;= 3, ISNUMBER($C83)), $C83, $E83) * 10, 3))</f>
        <v/>
      </c>
      <c r="T83" s="334" t="str">
        <f>IF(Putte!U7="", "", ROUND(Putte!U7 / IF(AND(COUNT(Putte!$D7:$J7,Putte!$P7:U7) &lt;= 3, ISNUMBER($C83)), $C83, $E83) * 10, 3))</f>
        <v/>
      </c>
      <c r="U83" s="334" t="str">
        <f>IF(Putte!V7="", "", ROUND(Putte!V7 / IF(AND(COUNT(Putte!$D7:$J7,Putte!$P7:V7) &lt;= 3, ISNUMBER($C83)), $C83, $E83) * 10, 3))</f>
        <v/>
      </c>
    </row>
    <row r="84" spans="1:21" ht="16.95" customHeight="1">
      <c r="A84" s="210">
        <f>IF(Putte!AB8=0, "", Putte!AB8)</f>
        <v>1</v>
      </c>
      <c r="B84" s="332" t="str">
        <f>Putte!B8</f>
        <v>Evers Henri</v>
      </c>
      <c r="C84" s="328" t="str">
        <f t="shared" si="29"/>
        <v/>
      </c>
      <c r="D84" s="328">
        <f>Putte!C8</f>
        <v>15</v>
      </c>
      <c r="E84" s="328">
        <f>Putte!O8</f>
        <v>15</v>
      </c>
      <c r="F84" s="161">
        <f>IF(Putte!AA8=0," ",SUM(H84:U84))</f>
        <v>8.6669999999999998</v>
      </c>
      <c r="G84" s="366"/>
      <c r="H84" s="334" t="str">
        <f>IF(Putte!D8="", "", ROUND(Putte!D8 / IF(AND(COUNT(Putte!$D8:D8) &lt;= 3, ISNUMBER($C84)), $C84, $D84) * 10, 3))</f>
        <v/>
      </c>
      <c r="I84" s="334" t="str">
        <f>IF(Putte!E8="", "", ROUND(Putte!E8 / IF(AND(COUNT(Putte!$D8:E8) &lt;= 3, ISNUMBER($C84)), $C84, $D84) * 10, 3))</f>
        <v/>
      </c>
      <c r="J84" s="334">
        <f>IF(Putte!F8="", "", ROUND(Putte!F8 / IF(AND(COUNT(Putte!$D8:F8) &lt;= 3, ISNUMBER($C84)), $C84, $D84) * 10, 3))</f>
        <v>8.6669999999999998</v>
      </c>
      <c r="K84" s="334" t="str">
        <f>IF(Putte!G8="", "", ROUND(Putte!G8 / IF(AND(COUNT(Putte!$D8:G8) &lt;= 3, ISNUMBER($C84)), $C84, $D84) * 10, 3))</f>
        <v/>
      </c>
      <c r="L84" s="334" t="str">
        <f>IF(Putte!H8="", "", ROUND(Putte!H8 / IF(AND(COUNT(Putte!$D8:H8) &lt;= 3, ISNUMBER($C84)), $C84, $D84) * 10, 3))</f>
        <v/>
      </c>
      <c r="M84" s="334" t="str">
        <f>IF(Putte!I8="", "", ROUND(Putte!I8 / IF(AND(COUNT(Putte!$D8:I8) &lt;= 3, ISNUMBER($C84)), $C84, $D84) * 10, 3))</f>
        <v/>
      </c>
      <c r="N84" s="334" t="str">
        <f>IF(Putte!J8="", "", ROUND(Putte!J8 / IF(AND(COUNT(Putte!$D8:J8) &lt;= 3, ISNUMBER($C84)), $C84, $D84) * 10, 3))</f>
        <v/>
      </c>
      <c r="O84" s="334" t="str">
        <f>IF(Putte!P8="", "", ROUND(Putte!P8 / IF(AND(COUNT(Putte!$D8:$J8,Putte!$P8:P8) &lt;= 3, ISNUMBER($C84)), $C84, $E84) * 10, 3))</f>
        <v/>
      </c>
      <c r="P84" s="334" t="str">
        <f>IF(Putte!Q8="", "", ROUND(Putte!Q8 / IF(AND(COUNT(Putte!$D8:$J8,Putte!$P8:Q8) &lt;= 3, ISNUMBER($C84)), $C84, $E84) * 10, 3))</f>
        <v/>
      </c>
      <c r="Q84" s="334" t="str">
        <f>IF(Putte!R8="", "", ROUND(Putte!R8 / IF(AND(COUNT(Putte!$D8:$J8,Putte!$P8:R8) &lt;= 3, ISNUMBER($C84)), $C84, $E84) * 10, 3))</f>
        <v/>
      </c>
      <c r="R84" s="334" t="str">
        <f>IF(Putte!S8="", "", ROUND(Putte!S8 / IF(AND(COUNT(Putte!$D8:$J8,Putte!$P8:S8) &lt;= 3, ISNUMBER($C84)), $C84, $E84) * 10, 3))</f>
        <v/>
      </c>
      <c r="S84" s="334" t="str">
        <f>IF(Putte!T8="", "", ROUND(Putte!T8 / IF(AND(COUNT(Putte!$D8:$J8,Putte!$P8:T8) &lt;= 3, ISNUMBER($C84)), $C84, $E84) * 10, 3))</f>
        <v/>
      </c>
      <c r="T84" s="334" t="str">
        <f>IF(Putte!U8="", "", ROUND(Putte!U8 / IF(AND(COUNT(Putte!$D8:$J8,Putte!$P8:U8) &lt;= 3, ISNUMBER($C84)), $C84, $E84) * 10, 3))</f>
        <v/>
      </c>
      <c r="U84" s="334" t="str">
        <f>IF(Putte!V8="", "", ROUND(Putte!V8 / IF(AND(COUNT(Putte!$D8:$J8,Putte!$P8:V8) &lt;= 3, ISNUMBER($C84)), $C84, $E84) * 10, 3))</f>
        <v/>
      </c>
    </row>
    <row r="85" spans="1:21" ht="16.95" customHeight="1">
      <c r="A85" s="210">
        <f>IF(Putte!AB9=0, "", Putte!AB9)</f>
        <v>4</v>
      </c>
      <c r="B85" s="332" t="str">
        <f>Putte!B9</f>
        <v xml:space="preserve">Eyckmans Luc  </v>
      </c>
      <c r="C85" s="328" t="str">
        <f t="shared" si="29"/>
        <v/>
      </c>
      <c r="D85" s="328">
        <f>Putte!C9</f>
        <v>22</v>
      </c>
      <c r="E85" s="328">
        <f>Putte!O9</f>
        <v>22</v>
      </c>
      <c r="F85" s="161">
        <f>IF(Putte!AA9=0," ",SUM(H85:U85))</f>
        <v>38.635999999999996</v>
      </c>
      <c r="G85" s="366"/>
      <c r="H85" s="334">
        <f>IF(Putte!D9="", "", ROUND(Putte!D9 / IF(AND(COUNT(Putte!$D9:D9) &lt;= 3, ISNUMBER($C85)), $C85, $D85) * 10, 3))</f>
        <v>10.909000000000001</v>
      </c>
      <c r="I85" s="334">
        <f>IF(Putte!E9="", "", ROUND(Putte!E9 / IF(AND(COUNT(Putte!$D9:E9) &lt;= 3, ISNUMBER($C85)), $C85, $D85) * 10, 3))</f>
        <v>6.8179999999999996</v>
      </c>
      <c r="J85" s="334">
        <f>IF(Putte!F9="", "", ROUND(Putte!F9 / IF(AND(COUNT(Putte!$D9:F9) &lt;= 3, ISNUMBER($C85)), $C85, $D85) * 10, 3))</f>
        <v>8.6359999999999992</v>
      </c>
      <c r="K85" s="334">
        <f>IF(Putte!G9="", "", ROUND(Putte!G9 / IF(AND(COUNT(Putte!$D9:G9) &lt;= 3, ISNUMBER($C85)), $C85, $D85) * 10, 3))</f>
        <v>12.273</v>
      </c>
      <c r="L85" s="334" t="str">
        <f>IF(Putte!H9="", "", ROUND(Putte!H9 / IF(AND(COUNT(Putte!$D9:H9) &lt;= 3, ISNUMBER($C85)), $C85, $D85) * 10, 3))</f>
        <v/>
      </c>
      <c r="M85" s="334" t="str">
        <f>IF(Putte!I9="", "", ROUND(Putte!I9 / IF(AND(COUNT(Putte!$D9:I9) &lt;= 3, ISNUMBER($C85)), $C85, $D85) * 10, 3))</f>
        <v/>
      </c>
      <c r="N85" s="334" t="str">
        <f>IF(Putte!J9="", "", ROUND(Putte!J9 / IF(AND(COUNT(Putte!$D9:J9) &lt;= 3, ISNUMBER($C85)), $C85, $D85) * 10, 3))</f>
        <v/>
      </c>
      <c r="O85" s="334" t="str">
        <f>IF(Putte!P9="", "", ROUND(Putte!P9 / IF(AND(COUNT(Putte!$D9:$J9,Putte!$P9:P9) &lt;= 3, ISNUMBER($C85)), $C85, $E85) * 10, 3))</f>
        <v/>
      </c>
      <c r="P85" s="334" t="str">
        <f>IF(Putte!Q9="", "", ROUND(Putte!Q9 / IF(AND(COUNT(Putte!$D9:$J9,Putte!$P9:Q9) &lt;= 3, ISNUMBER($C85)), $C85, $E85) * 10, 3))</f>
        <v/>
      </c>
      <c r="Q85" s="334" t="str">
        <f>IF(Putte!R9="", "", ROUND(Putte!R9 / IF(AND(COUNT(Putte!$D9:$J9,Putte!$P9:R9) &lt;= 3, ISNUMBER($C85)), $C85, $E85) * 10, 3))</f>
        <v/>
      </c>
      <c r="R85" s="334" t="str">
        <f>IF(Putte!S9="", "", ROUND(Putte!S9 / IF(AND(COUNT(Putte!$D9:$J9,Putte!$P9:S9) &lt;= 3, ISNUMBER($C85)), $C85, $E85) * 10, 3))</f>
        <v/>
      </c>
      <c r="S85" s="334" t="str">
        <f>IF(Putte!T9="", "", ROUND(Putte!T9 / IF(AND(COUNT(Putte!$D9:$J9,Putte!$P9:T9) &lt;= 3, ISNUMBER($C85)), $C85, $E85) * 10, 3))</f>
        <v/>
      </c>
      <c r="T85" s="334" t="str">
        <f>IF(Putte!U9="", "", ROUND(Putte!U9 / IF(AND(COUNT(Putte!$D9:$J9,Putte!$P9:U9) &lt;= 3, ISNUMBER($C85)), $C85, $E85) * 10, 3))</f>
        <v/>
      </c>
      <c r="U85" s="334" t="str">
        <f>IF(Putte!V9="", "", ROUND(Putte!V9 / IF(AND(COUNT(Putte!$D9:$J9,Putte!$P9:V9) &lt;= 3, ISNUMBER($C85)), $C85, $E85) * 10, 3))</f>
        <v/>
      </c>
    </row>
    <row r="86" spans="1:21" ht="16.95" customHeight="1">
      <c r="A86" s="210">
        <f>IF(Putte!AB10=0, "", Putte!AB10)</f>
        <v>3</v>
      </c>
      <c r="B86" s="368" t="str">
        <f>Putte!B10</f>
        <v>Geeraert André [NS 35]</v>
      </c>
      <c r="C86" s="328">
        <f t="shared" si="29"/>
        <v>35</v>
      </c>
      <c r="D86" s="328">
        <f>Putte!C10</f>
        <v>34</v>
      </c>
      <c r="E86" s="328">
        <f>Putte!O10</f>
        <v>35</v>
      </c>
      <c r="F86" s="161">
        <f>IF(Putte!AA10=0," ",SUM(H86:U86))</f>
        <v>29.427999999999997</v>
      </c>
      <c r="G86" s="366"/>
      <c r="H86" s="394">
        <f>IF(Putte!D10="", "", ROUND(Putte!D10 / IF(AND(COUNT(Putte!$D10:D10) &lt;= 3, ISNUMBER($C86)), $C86, $D86) * 10, 3))</f>
        <v>10.856999999999999</v>
      </c>
      <c r="I86" s="394">
        <f>IF(Putte!E10="", "", ROUND(Putte!E10 / IF(AND(COUNT(Putte!$D10:E10) &lt;= 3, ISNUMBER($C86)), $C86, $D86) * 10, 3))</f>
        <v>10</v>
      </c>
      <c r="J86" s="394">
        <f>IF(Putte!F10="", "", ROUND(Putte!F10 / IF(AND(COUNT(Putte!$D10:F10) &lt;= 3, ISNUMBER($C86)), $C86, $D86) * 10, 3))</f>
        <v>8.5709999999999997</v>
      </c>
      <c r="K86" s="334" t="str">
        <f>IF(Putte!G10="", "", ROUND(Putte!G10 / IF(AND(COUNT(Putte!$D10:G10) &lt;= 3, ISNUMBER($C86)), $C86, $D86) * 10, 3))</f>
        <v/>
      </c>
      <c r="L86" s="334" t="str">
        <f>IF(Putte!H10="", "", ROUND(Putte!H10 / IF(AND(COUNT(Putte!$D10:H10) &lt;= 3, ISNUMBER($C86)), $C86, $D86) * 10, 3))</f>
        <v/>
      </c>
      <c r="M86" s="334" t="str">
        <f>IF(Putte!I10="", "", ROUND(Putte!I10 / IF(AND(COUNT(Putte!$D10:I10) &lt;= 3, ISNUMBER($C86)), $C86, $D86) * 10, 3))</f>
        <v/>
      </c>
      <c r="N86" s="334" t="str">
        <f>IF(Putte!J10="", "", ROUND(Putte!J10 / IF(AND(COUNT(Putte!$D10:J10) &lt;= 3, ISNUMBER($C86)), $C86, $D86) * 10, 3))</f>
        <v/>
      </c>
      <c r="O86" s="334" t="str">
        <f>IF(Putte!P10="", "", ROUND(Putte!P10 / IF(AND(COUNT(Putte!$D10:$J10,Putte!$P10:P10) &lt;= 3, ISNUMBER($C86)), $C86, $E86) * 10, 3))</f>
        <v/>
      </c>
      <c r="P86" s="334" t="str">
        <f>IF(Putte!Q10="", "", ROUND(Putte!Q10 / IF(AND(COUNT(Putte!$D10:$J10,Putte!$P10:Q10) &lt;= 3, ISNUMBER($C86)), $C86, $E86) * 10, 3))</f>
        <v/>
      </c>
      <c r="Q86" s="334" t="str">
        <f>IF(Putte!R10="", "", ROUND(Putte!R10 / IF(AND(COUNT(Putte!$D10:$J10,Putte!$P10:R10) &lt;= 3, ISNUMBER($C86)), $C86, $E86) * 10, 3))</f>
        <v/>
      </c>
      <c r="R86" s="334" t="str">
        <f>IF(Putte!S10="", "", ROUND(Putte!S10 / IF(AND(COUNT(Putte!$D10:$J10,Putte!$P10:S10) &lt;= 3, ISNUMBER($C86)), $C86, $E86) * 10, 3))</f>
        <v/>
      </c>
      <c r="S86" s="334" t="str">
        <f>IF(Putte!T10="", "", ROUND(Putte!T10 / IF(AND(COUNT(Putte!$D10:$J10,Putte!$P10:T10) &lt;= 3, ISNUMBER($C86)), $C86, $E86) * 10, 3))</f>
        <v/>
      </c>
      <c r="T86" s="334" t="str">
        <f>IF(Putte!U10="", "", ROUND(Putte!U10 / IF(AND(COUNT(Putte!$D10:$J10,Putte!$P10:U10) &lt;= 3, ISNUMBER($C86)), $C86, $E86) * 10, 3))</f>
        <v/>
      </c>
      <c r="U86" s="334" t="str">
        <f>IF(Putte!V10="", "", ROUND(Putte!V10 / IF(AND(COUNT(Putte!$D10:$J10,Putte!$P10:V10) &lt;= 3, ISNUMBER($C86)), $C86, $E86) * 10, 3))</f>
        <v/>
      </c>
    </row>
    <row r="87" spans="1:21" ht="16.95" customHeight="1">
      <c r="A87" s="210">
        <f>IF(Putte!AB11=0, "", Putte!AB11)</f>
        <v>3</v>
      </c>
      <c r="B87" s="332" t="str">
        <f>Putte!B11</f>
        <v>Moerbeek Wilfried</v>
      </c>
      <c r="C87" s="328" t="str">
        <f t="shared" si="29"/>
        <v/>
      </c>
      <c r="D87" s="328">
        <f>Putte!C11</f>
        <v>30</v>
      </c>
      <c r="E87" s="328">
        <f>Putte!O11</f>
        <v>30</v>
      </c>
      <c r="F87" s="161">
        <f>IF(Putte!AA11=0," ",SUM(H87:U87))</f>
        <v>36.332999999999998</v>
      </c>
      <c r="G87" s="366"/>
      <c r="H87" s="334">
        <f>IF(Putte!D11="", "", ROUND(Putte!D11 / IF(AND(COUNT(Putte!$D11:D11) &lt;= 3, ISNUMBER($C87)), $C87, $D87) * 10, 3))</f>
        <v>16.332999999999998</v>
      </c>
      <c r="I87" s="334">
        <f>IF(Putte!E11="", "", ROUND(Putte!E11 / IF(AND(COUNT(Putte!$D11:E11) &lt;= 3, ISNUMBER($C87)), $C87, $D87) * 10, 3))</f>
        <v>10</v>
      </c>
      <c r="J87" s="334" t="str">
        <f>IF(Putte!F11="", "", ROUND(Putte!F11 / IF(AND(COUNT(Putte!$D11:F11) &lt;= 3, ISNUMBER($C87)), $C87, $D87) * 10, 3))</f>
        <v/>
      </c>
      <c r="K87" s="334">
        <f>IF(Putte!G11="", "", ROUND(Putte!G11 / IF(AND(COUNT(Putte!$D11:G11) &lt;= 3, ISNUMBER($C87)), $C87, $D87) * 10, 3))</f>
        <v>10</v>
      </c>
      <c r="L87" s="334" t="str">
        <f>IF(Putte!H11="", "", ROUND(Putte!H11 / IF(AND(COUNT(Putte!$D11:H11) &lt;= 3, ISNUMBER($C87)), $C87, $D87) * 10, 3))</f>
        <v/>
      </c>
      <c r="M87" s="334" t="str">
        <f>IF(Putte!I11="", "", ROUND(Putte!I11 / IF(AND(COUNT(Putte!$D11:I11) &lt;= 3, ISNUMBER($C87)), $C87, $D87) * 10, 3))</f>
        <v/>
      </c>
      <c r="N87" s="334" t="str">
        <f>IF(Putte!J11="", "", ROUND(Putte!J11 / IF(AND(COUNT(Putte!$D11:J11) &lt;= 3, ISNUMBER($C87)), $C87, $D87) * 10, 3))</f>
        <v/>
      </c>
      <c r="O87" s="334" t="str">
        <f>IF(Putte!P11="", "", ROUND(Putte!P11 / IF(AND(COUNT(Putte!$D11:$J11,Putte!$P11:P11) &lt;= 3, ISNUMBER($C87)), $C87, $E87) * 10, 3))</f>
        <v/>
      </c>
      <c r="P87" s="334" t="str">
        <f>IF(Putte!Q11="", "", ROUND(Putte!Q11 / IF(AND(COUNT(Putte!$D11:$J11,Putte!$P11:Q11) &lt;= 3, ISNUMBER($C87)), $C87, $E87) * 10, 3))</f>
        <v/>
      </c>
      <c r="Q87" s="334" t="str">
        <f>IF(Putte!R11="", "", ROUND(Putte!R11 / IF(AND(COUNT(Putte!$D11:$J11,Putte!$P11:R11) &lt;= 3, ISNUMBER($C87)), $C87, $E87) * 10, 3))</f>
        <v/>
      </c>
      <c r="R87" s="334" t="str">
        <f>IF(Putte!S11="", "", ROUND(Putte!S11 / IF(AND(COUNT(Putte!$D11:$J11,Putte!$P11:S11) &lt;= 3, ISNUMBER($C87)), $C87, $E87) * 10, 3))</f>
        <v/>
      </c>
      <c r="S87" s="334" t="str">
        <f>IF(Putte!T11="", "", ROUND(Putte!T11 / IF(AND(COUNT(Putte!$D11:$J11,Putte!$P11:T11) &lt;= 3, ISNUMBER($C87)), $C87, $E87) * 10, 3))</f>
        <v/>
      </c>
      <c r="T87" s="334" t="str">
        <f>IF(Putte!U11="", "", ROUND(Putte!U11 / IF(AND(COUNT(Putte!$D11:$J11,Putte!$P11:U11) &lt;= 3, ISNUMBER($C87)), $C87, $E87) * 10, 3))</f>
        <v/>
      </c>
      <c r="U87" s="334" t="str">
        <f>IF(Putte!V11="", "", ROUND(Putte!V11 / IF(AND(COUNT(Putte!$D11:$J11,Putte!$P11:V11) &lt;= 3, ISNUMBER($C87)), $C87, $E87) * 10, 3))</f>
        <v/>
      </c>
    </row>
    <row r="88" spans="1:21" ht="16.95" customHeight="1">
      <c r="A88" s="210">
        <f>IF(Putte!AB12=0, "", Putte!AB12)</f>
        <v>3</v>
      </c>
      <c r="B88" s="332" t="str">
        <f>Putte!B12</f>
        <v>Plompen Dirk</v>
      </c>
      <c r="C88" s="328" t="str">
        <f t="shared" si="29"/>
        <v/>
      </c>
      <c r="D88" s="328">
        <f>Putte!C12</f>
        <v>40</v>
      </c>
      <c r="E88" s="328">
        <f>Putte!O12</f>
        <v>40</v>
      </c>
      <c r="F88" s="161">
        <f>IF(Putte!AA12=0," ",SUM(H88:U88))</f>
        <v>31.5</v>
      </c>
      <c r="G88" s="366"/>
      <c r="H88" s="334">
        <f>IF(Putte!D12="", "", ROUND(Putte!D12 / IF(AND(COUNT(Putte!$D12:D12) &lt;= 3, ISNUMBER($C88)), $C88, $D88) * 10, 3))</f>
        <v>9</v>
      </c>
      <c r="I88" s="334">
        <f>IF(Putte!E12="", "", ROUND(Putte!E12 / IF(AND(COUNT(Putte!$D12:E12) &lt;= 3, ISNUMBER($C88)), $C88, $D88) * 10, 3))</f>
        <v>14</v>
      </c>
      <c r="J88" s="334" t="str">
        <f>IF(Putte!F12="", "", ROUND(Putte!F12 / IF(AND(COUNT(Putte!$D12:F12) &lt;= 3, ISNUMBER($C88)), $C88, $D88) * 10, 3))</f>
        <v/>
      </c>
      <c r="K88" s="334">
        <f>IF(Putte!G12="", "", ROUND(Putte!G12 / IF(AND(COUNT(Putte!$D12:G12) &lt;= 3, ISNUMBER($C88)), $C88, $D88) * 10, 3))</f>
        <v>8.5</v>
      </c>
      <c r="L88" s="334" t="str">
        <f>IF(Putte!H12="", "", ROUND(Putte!H12 / IF(AND(COUNT(Putte!$D12:H12) &lt;= 3, ISNUMBER($C88)), $C88, $D88) * 10, 3))</f>
        <v/>
      </c>
      <c r="M88" s="334" t="str">
        <f>IF(Putte!I12="", "", ROUND(Putte!I12 / IF(AND(COUNT(Putte!$D12:I12) &lt;= 3, ISNUMBER($C88)), $C88, $D88) * 10, 3))</f>
        <v/>
      </c>
      <c r="N88" s="334" t="str">
        <f>IF(Putte!J12="", "", ROUND(Putte!J12 / IF(AND(COUNT(Putte!$D12:J12) &lt;= 3, ISNUMBER($C88)), $C88, $D88) * 10, 3))</f>
        <v/>
      </c>
      <c r="O88" s="334" t="str">
        <f>IF(Putte!P12="", "", ROUND(Putte!P12 / IF(AND(COUNT(Putte!$D12:$J12,Putte!$P12:P12) &lt;= 3, ISNUMBER($C88)), $C88, $E88) * 10, 3))</f>
        <v/>
      </c>
      <c r="P88" s="334" t="str">
        <f>IF(Putte!Q12="", "", ROUND(Putte!Q12 / IF(AND(COUNT(Putte!$D12:$J12,Putte!$P12:Q12) &lt;= 3, ISNUMBER($C88)), $C88, $E88) * 10, 3))</f>
        <v/>
      </c>
      <c r="Q88" s="334" t="str">
        <f>IF(Putte!R12="", "", ROUND(Putte!R12 / IF(AND(COUNT(Putte!$D12:$J12,Putte!$P12:R12) &lt;= 3, ISNUMBER($C88)), $C88, $E88) * 10, 3))</f>
        <v/>
      </c>
      <c r="R88" s="334" t="str">
        <f>IF(Putte!S12="", "", ROUND(Putte!S12 / IF(AND(COUNT(Putte!$D12:$J12,Putte!$P12:S12) &lt;= 3, ISNUMBER($C88)), $C88, $E88) * 10, 3))</f>
        <v/>
      </c>
      <c r="S88" s="334" t="str">
        <f>IF(Putte!T12="", "", ROUND(Putte!T12 / IF(AND(COUNT(Putte!$D12:$J12,Putte!$P12:T12) &lt;= 3, ISNUMBER($C88)), $C88, $E88) * 10, 3))</f>
        <v/>
      </c>
      <c r="T88" s="334" t="str">
        <f>IF(Putte!U12="", "", ROUND(Putte!U12 / IF(AND(COUNT(Putte!$D12:$J12,Putte!$P12:U12) &lt;= 3, ISNUMBER($C88)), $C88, $E88) * 10, 3))</f>
        <v/>
      </c>
      <c r="U88" s="334" t="str">
        <f>IF(Putte!V12="", "", ROUND(Putte!V12 / IF(AND(COUNT(Putte!$D12:$J12,Putte!$P12:V12) &lt;= 3, ISNUMBER($C88)), $C88, $E88) * 10, 3))</f>
        <v/>
      </c>
    </row>
    <row r="89" spans="1:21" ht="16.95" customHeight="1">
      <c r="A89" s="210">
        <f>IF(Putte!AB13=0, "", Putte!AB13)</f>
        <v>2</v>
      </c>
      <c r="B89" s="335" t="str">
        <f>Putte!B13</f>
        <v>Van Riel Eddie</v>
      </c>
      <c r="C89" s="328" t="str">
        <f t="shared" si="29"/>
        <v/>
      </c>
      <c r="D89" s="328">
        <f>Putte!C13</f>
        <v>68</v>
      </c>
      <c r="E89" s="328">
        <f>Putte!O13</f>
        <v>68</v>
      </c>
      <c r="F89" s="161">
        <f>IF(Putte!AA13=0," ",SUM(H89:U89))</f>
        <v>20</v>
      </c>
      <c r="G89" s="366"/>
      <c r="H89" s="334">
        <f>IF(Putte!D13="", "", ROUND(Putte!D13 / IF(AND(COUNT(Putte!$D13:D13) &lt;= 3, ISNUMBER($C89)), $C89, $D89) * 10, 3))</f>
        <v>8.5289999999999999</v>
      </c>
      <c r="I89" s="334" t="str">
        <f>IF(Putte!E13="", "", ROUND(Putte!E13 / IF(AND(COUNT(Putte!$D13:E13) &lt;= 3, ISNUMBER($C89)), $C89, $D89) * 10, 3))</f>
        <v/>
      </c>
      <c r="J89" s="334">
        <f>IF(Putte!F13="", "", ROUND(Putte!F13 / IF(AND(COUNT(Putte!$D13:F13) &lt;= 3, ISNUMBER($C89)), $C89, $D89) * 10, 3))</f>
        <v>11.471</v>
      </c>
      <c r="K89" s="334" t="str">
        <f>IF(Putte!G13="", "", ROUND(Putte!G13 / IF(AND(COUNT(Putte!$D13:G13) &lt;= 3, ISNUMBER($C89)), $C89, $D89) * 10, 3))</f>
        <v/>
      </c>
      <c r="L89" s="334" t="str">
        <f>IF(Putte!H13="", "", ROUND(Putte!H13 / IF(AND(COUNT(Putte!$D13:H13) &lt;= 3, ISNUMBER($C89)), $C89, $D89) * 10, 3))</f>
        <v/>
      </c>
      <c r="M89" s="334" t="str">
        <f>IF(Putte!I13="", "", ROUND(Putte!I13 / IF(AND(COUNT(Putte!$D13:I13) &lt;= 3, ISNUMBER($C89)), $C89, $D89) * 10, 3))</f>
        <v/>
      </c>
      <c r="N89" s="334" t="str">
        <f>IF(Putte!J13="", "", ROUND(Putte!J13 / IF(AND(COUNT(Putte!$D13:J13) &lt;= 3, ISNUMBER($C89)), $C89, $D89) * 10, 3))</f>
        <v/>
      </c>
      <c r="O89" s="334" t="str">
        <f>IF(Putte!P13="", "", ROUND(Putte!P13 / IF(AND(COUNT(Putte!$D13:$J13,Putte!$P13:P13) &lt;= 3, ISNUMBER($C89)), $C89, $E89) * 10, 3))</f>
        <v/>
      </c>
      <c r="P89" s="334" t="str">
        <f>IF(Putte!Q13="", "", ROUND(Putte!Q13 / IF(AND(COUNT(Putte!$D13:$J13,Putte!$P13:Q13) &lt;= 3, ISNUMBER($C89)), $C89, $E89) * 10, 3))</f>
        <v/>
      </c>
      <c r="Q89" s="334" t="str">
        <f>IF(Putte!R13="", "", ROUND(Putte!R13 / IF(AND(COUNT(Putte!$D13:$J13,Putte!$P13:R13) &lt;= 3, ISNUMBER($C89)), $C89, $E89) * 10, 3))</f>
        <v/>
      </c>
      <c r="R89" s="334" t="str">
        <f>IF(Putte!S13="", "", ROUND(Putte!S13 / IF(AND(COUNT(Putte!$D13:$J13,Putte!$P13:S13) &lt;= 3, ISNUMBER($C89)), $C89, $E89) * 10, 3))</f>
        <v/>
      </c>
      <c r="S89" s="334" t="str">
        <f>IF(Putte!T13="", "", ROUND(Putte!T13 / IF(AND(COUNT(Putte!$D13:$J13,Putte!$P13:T13) &lt;= 3, ISNUMBER($C89)), $C89, $E89) * 10, 3))</f>
        <v/>
      </c>
      <c r="T89" s="334" t="str">
        <f>IF(Putte!U13="", "", ROUND(Putte!U13 / IF(AND(COUNT(Putte!$D13:$J13,Putte!$P13:U13) &lt;= 3, ISNUMBER($C89)), $C89, $E89) * 10, 3))</f>
        <v/>
      </c>
      <c r="U89" s="334" t="str">
        <f>IF(Putte!V13="", "", ROUND(Putte!V13 / IF(AND(COUNT(Putte!$D13:$J13,Putte!$P13:V13) &lt;= 3, ISNUMBER($C89)), $C89, $E89) * 10, 3))</f>
        <v/>
      </c>
    </row>
    <row r="90" spans="1:21" ht="16.95" customHeight="1">
      <c r="A90" s="210">
        <f>IF(Putte!AB14=0, "", Putte!AB14)</f>
        <v>1</v>
      </c>
      <c r="B90" s="332" t="str">
        <f>Putte!B14</f>
        <v>Verelst Gilbert</v>
      </c>
      <c r="C90" s="328" t="str">
        <f t="shared" si="29"/>
        <v/>
      </c>
      <c r="D90" s="328">
        <f>Putte!C14</f>
        <v>26</v>
      </c>
      <c r="E90" s="328">
        <f>Putte!O14</f>
        <v>26</v>
      </c>
      <c r="F90" s="161">
        <f>IF(Putte!AA14=0," ",SUM(H90:U90))</f>
        <v>6.5380000000000003</v>
      </c>
      <c r="G90" s="366"/>
      <c r="H90" s="334" t="str">
        <f>IF(Putte!D14="", "", ROUND(Putte!D14 / IF(AND(COUNT(Putte!$D14:D14) &lt;= 3, ISNUMBER($C90)), $C90, $D90) * 10, 3))</f>
        <v/>
      </c>
      <c r="I90" s="334" t="str">
        <f>IF(Putte!E14="", "", ROUND(Putte!E14 / IF(AND(COUNT(Putte!$D14:E14) &lt;= 3, ISNUMBER($C90)), $C90, $D90) * 10, 3))</f>
        <v/>
      </c>
      <c r="J90" s="334">
        <f>IF(Putte!F14="", "", ROUND(Putte!F14 / IF(AND(COUNT(Putte!$D14:F14) &lt;= 3, ISNUMBER($C90)), $C90, $D90) * 10, 3))</f>
        <v>6.5380000000000003</v>
      </c>
      <c r="K90" s="334" t="str">
        <f>IF(Putte!G14="", "", ROUND(Putte!G14 / IF(AND(COUNT(Putte!$D14:G14) &lt;= 3, ISNUMBER($C90)), $C90, $D90) * 10, 3))</f>
        <v/>
      </c>
      <c r="L90" s="334" t="str">
        <f>IF(Putte!H14="", "", ROUND(Putte!H14 / IF(AND(COUNT(Putte!$D14:H14) &lt;= 3, ISNUMBER($C90)), $C90, $D90) * 10, 3))</f>
        <v/>
      </c>
      <c r="M90" s="334" t="str">
        <f>IF(Putte!I14="", "", ROUND(Putte!I14 / IF(AND(COUNT(Putte!$D14:I14) &lt;= 3, ISNUMBER($C90)), $C90, $D90) * 10, 3))</f>
        <v/>
      </c>
      <c r="N90" s="334" t="str">
        <f>IF(Putte!J14="", "", ROUND(Putte!J14 / IF(AND(COUNT(Putte!$D14:J14) &lt;= 3, ISNUMBER($C90)), $C90, $D90) * 10, 3))</f>
        <v/>
      </c>
      <c r="O90" s="334" t="str">
        <f>IF(Putte!P14="", "", ROUND(Putte!P14 / IF(AND(COUNT(Putte!$D14:$J14,Putte!$P14:P14) &lt;= 3, ISNUMBER($C90)), $C90, $E90) * 10, 3))</f>
        <v/>
      </c>
      <c r="P90" s="334" t="str">
        <f>IF(Putte!Q14="", "", ROUND(Putte!Q14 / IF(AND(COUNT(Putte!$D14:$J14,Putte!$P14:Q14) &lt;= 3, ISNUMBER($C90)), $C90, $E90) * 10, 3))</f>
        <v/>
      </c>
      <c r="Q90" s="334" t="str">
        <f>IF(Putte!R14="", "", ROUND(Putte!R14 / IF(AND(COUNT(Putte!$D14:$J14,Putte!$P14:R14) &lt;= 3, ISNUMBER($C90)), $C90, $E90) * 10, 3))</f>
        <v/>
      </c>
      <c r="R90" s="334" t="str">
        <f>IF(Putte!S14="", "", ROUND(Putte!S14 / IF(AND(COUNT(Putte!$D14:$J14,Putte!$P14:S14) &lt;= 3, ISNUMBER($C90)), $C90, $E90) * 10, 3))</f>
        <v/>
      </c>
      <c r="S90" s="334" t="str">
        <f>IF(Putte!T14="", "", ROUND(Putte!T14 / IF(AND(COUNT(Putte!$D14:$J14,Putte!$P14:T14) &lt;= 3, ISNUMBER($C90)), $C90, $E90) * 10, 3))</f>
        <v/>
      </c>
      <c r="T90" s="334" t="str">
        <f>IF(Putte!U14="", "", ROUND(Putte!U14 / IF(AND(COUNT(Putte!$D14:$J14,Putte!$P14:U14) &lt;= 3, ISNUMBER($C90)), $C90, $E90) * 10, 3))</f>
        <v/>
      </c>
      <c r="U90" s="334" t="str">
        <f>IF(Putte!V14="", "", ROUND(Putte!V14 / IF(AND(COUNT(Putte!$D14:$J14,Putte!$P14:V14) &lt;= 3, ISNUMBER($C90)), $C90, $E90) * 10, 3))</f>
        <v/>
      </c>
    </row>
    <row r="91" spans="1:21" ht="16.95" customHeight="1">
      <c r="A91" s="210" t="str">
        <f>IF(Putte!AB15=0, "", Putte!AB15)</f>
        <v/>
      </c>
      <c r="B91" s="332">
        <f>Putte!B15</f>
        <v>0</v>
      </c>
      <c r="C91" s="332" t="str">
        <f t="shared" si="29"/>
        <v/>
      </c>
      <c r="D91" s="332">
        <f>Putte!C15</f>
        <v>0</v>
      </c>
      <c r="E91" s="332">
        <f>Putte!O15</f>
        <v>0</v>
      </c>
      <c r="F91" s="161" t="str">
        <f>IF(Putte!AA15=0," ",SUM(H91:U91))</f>
        <v xml:space="preserve"> </v>
      </c>
      <c r="G91" s="366"/>
      <c r="H91" s="334" t="str">
        <f>IF(Putte!D15="", "", ROUND(Putte!D15 / IF(AND(COUNT(Putte!$D15:D15) &lt;= 3, ISNUMBER($C91)), $C91, $D91) * 10, 3))</f>
        <v/>
      </c>
      <c r="I91" s="334" t="str">
        <f>IF(Putte!E15="", "", ROUND(Putte!E15 / IF(AND(COUNT(Putte!$D15:E15) &lt;= 3, ISNUMBER($C91)), $C91, $D91) * 10, 3))</f>
        <v/>
      </c>
      <c r="J91" s="334" t="str">
        <f>IF(Putte!F15="", "", ROUND(Putte!F15 / IF(AND(COUNT(Putte!$D15:F15) &lt;= 3, ISNUMBER($C91)), $C91, $D91) * 10, 3))</f>
        <v/>
      </c>
      <c r="K91" s="334" t="str">
        <f>IF(Putte!G15="", "", ROUND(Putte!G15 / IF(AND(COUNT(Putte!$D15:G15) &lt;= 3, ISNUMBER($C91)), $C91, $D91) * 10, 3))</f>
        <v/>
      </c>
      <c r="L91" s="334" t="str">
        <f>IF(Putte!H15="", "", ROUND(Putte!H15 / IF(AND(COUNT(Putte!$D15:H15) &lt;= 3, ISNUMBER($C91)), $C91, $D91) * 10, 3))</f>
        <v/>
      </c>
      <c r="M91" s="334" t="str">
        <f>IF(Putte!I15="", "", ROUND(Putte!I15 / IF(AND(COUNT(Putte!$D15:I15) &lt;= 3, ISNUMBER($C91)), $C91, $D91) * 10, 3))</f>
        <v/>
      </c>
      <c r="N91" s="334" t="str">
        <f>IF(Putte!J15="", "", ROUND(Putte!J15 / IF(AND(COUNT(Putte!$D15:J15) &lt;= 3, ISNUMBER($C91)), $C91, $D91) * 10, 3))</f>
        <v/>
      </c>
      <c r="O91" s="334" t="str">
        <f>IF(Putte!P15="", "", ROUND(Putte!P15 / IF(AND(COUNT(Putte!$D15:$J15,Putte!$P15:P15) &lt;= 3, ISNUMBER($C91)), $C91, $E91) * 10, 3))</f>
        <v/>
      </c>
      <c r="P91" s="334" t="str">
        <f>IF(Putte!Q15="", "", ROUND(Putte!Q15 / IF(AND(COUNT(Putte!$D15:$J15,Putte!$P15:Q15) &lt;= 3, ISNUMBER($C91)), $C91, $E91) * 10, 3))</f>
        <v/>
      </c>
      <c r="Q91" s="334" t="str">
        <f>IF(Putte!R15="", "", ROUND(Putte!R15 / IF(AND(COUNT(Putte!$D15:$J15,Putte!$P15:R15) &lt;= 3, ISNUMBER($C91)), $C91, $E91) * 10, 3))</f>
        <v/>
      </c>
      <c r="R91" s="334" t="str">
        <f>IF(Putte!S15="", "", ROUND(Putte!S15 / IF(AND(COUNT(Putte!$D15:$J15,Putte!$P15:S15) &lt;= 3, ISNUMBER($C91)), $C91, $E91) * 10, 3))</f>
        <v/>
      </c>
      <c r="S91" s="334" t="str">
        <f>IF(Putte!T15="", "", ROUND(Putte!T15 / IF(AND(COUNT(Putte!$D15:$J15,Putte!$P15:T15) &lt;= 3, ISNUMBER($C91)), $C91, $E91) * 10, 3))</f>
        <v/>
      </c>
      <c r="T91" s="334" t="str">
        <f>IF(Putte!U15="", "", ROUND(Putte!U15 / IF(AND(COUNT(Putte!$D15:$J15,Putte!$P15:U15) &lt;= 3, ISNUMBER($C91)), $C91, $E91) * 10, 3))</f>
        <v/>
      </c>
      <c r="U91" s="334" t="str">
        <f>IF(Putte!V15="", "", ROUND(Putte!V15 / IF(AND(COUNT(Putte!$D15:$J15,Putte!$P15:V15) &lt;= 3, ISNUMBER($C91)), $C91, $E91) * 10, 3))</f>
        <v/>
      </c>
    </row>
    <row r="92" spans="1:21" ht="16.95" customHeight="1">
      <c r="A92" s="210" t="str">
        <f>IF(Putte!AB16=0, "", Putte!AB16)</f>
        <v/>
      </c>
      <c r="B92" s="332">
        <f>Putte!B16</f>
        <v>0</v>
      </c>
      <c r="C92" s="332" t="str">
        <f t="shared" si="29"/>
        <v/>
      </c>
      <c r="D92" s="332">
        <f>Putte!C16</f>
        <v>0</v>
      </c>
      <c r="E92" s="332">
        <f>Putte!O16</f>
        <v>0</v>
      </c>
      <c r="F92" s="161" t="str">
        <f>IF(Putte!AA16=0," ",SUM(H92:U92))</f>
        <v xml:space="preserve"> </v>
      </c>
      <c r="G92" s="366"/>
      <c r="H92" s="334" t="str">
        <f>IF(Putte!D16="", "", ROUND(Putte!D16 / IF(AND(COUNT(Putte!$D16:D16) &lt;= 3, ISNUMBER($C92)), $C92, $D92) * 10, 3))</f>
        <v/>
      </c>
      <c r="I92" s="334" t="str">
        <f>IF(Putte!E16="", "", ROUND(Putte!E16 / IF(AND(COUNT(Putte!$D16:E16) &lt;= 3, ISNUMBER($C92)), $C92, $D92) * 10, 3))</f>
        <v/>
      </c>
      <c r="J92" s="334" t="str">
        <f>IF(Putte!F16="", "", ROUND(Putte!F16 / IF(AND(COUNT(Putte!$D16:F16) &lt;= 3, ISNUMBER($C92)), $C92, $D92) * 10, 3))</f>
        <v/>
      </c>
      <c r="K92" s="334" t="str">
        <f>IF(Putte!G16="", "", ROUND(Putte!G16 / IF(AND(COUNT(Putte!$D16:G16) &lt;= 3, ISNUMBER($C92)), $C92, $D92) * 10, 3))</f>
        <v/>
      </c>
      <c r="L92" s="334" t="str">
        <f>IF(Putte!H16="", "", ROUND(Putte!H16 / IF(AND(COUNT(Putte!$D16:H16) &lt;= 3, ISNUMBER($C92)), $C92, $D92) * 10, 3))</f>
        <v/>
      </c>
      <c r="M92" s="334" t="str">
        <f>IF(Putte!I16="", "", ROUND(Putte!I16 / IF(AND(COUNT(Putte!$D16:I16) &lt;= 3, ISNUMBER($C92)), $C92, $D92) * 10, 3))</f>
        <v/>
      </c>
      <c r="N92" s="334" t="str">
        <f>IF(Putte!J16="", "", ROUND(Putte!J16 / IF(AND(COUNT(Putte!$D16:J16) &lt;= 3, ISNUMBER($C92)), $C92, $D92) * 10, 3))</f>
        <v/>
      </c>
      <c r="O92" s="334" t="str">
        <f>IF(Putte!P16="", "", ROUND(Putte!P16 / IF(AND(COUNT(Putte!$D16:$J16,Putte!$P16:P16) &lt;= 3, ISNUMBER($C92)), $C92, $E92) * 10, 3))</f>
        <v/>
      </c>
      <c r="P92" s="334" t="str">
        <f>IF(Putte!Q16="", "", ROUND(Putte!Q16 / IF(AND(COUNT(Putte!$D16:$J16,Putte!$P16:Q16) &lt;= 3, ISNUMBER($C92)), $C92, $E92) * 10, 3))</f>
        <v/>
      </c>
      <c r="Q92" s="334" t="str">
        <f>IF(Putte!R16="", "", ROUND(Putte!R16 / IF(AND(COUNT(Putte!$D16:$J16,Putte!$P16:R16) &lt;= 3, ISNUMBER($C92)), $C92, $E92) * 10, 3))</f>
        <v/>
      </c>
      <c r="R92" s="334" t="str">
        <f>IF(Putte!S16="", "", ROUND(Putte!S16 / IF(AND(COUNT(Putte!$D16:$J16,Putte!$P16:S16) &lt;= 3, ISNUMBER($C92)), $C92, $E92) * 10, 3))</f>
        <v/>
      </c>
      <c r="S92" s="334" t="str">
        <f>IF(Putte!T16="", "", ROUND(Putte!T16 / IF(AND(COUNT(Putte!$D16:$J16,Putte!$P16:T16) &lt;= 3, ISNUMBER($C92)), $C92, $E92) * 10, 3))</f>
        <v/>
      </c>
      <c r="T92" s="334" t="str">
        <f>IF(Putte!U16="", "", ROUND(Putte!U16 / IF(AND(COUNT(Putte!$D16:$J16,Putte!$P16:U16) &lt;= 3, ISNUMBER($C92)), $C92, $E92) * 10, 3))</f>
        <v/>
      </c>
      <c r="U92" s="334" t="str">
        <f>IF(Putte!V16="", "", ROUND(Putte!V16 / IF(AND(COUNT(Putte!$D16:$J16,Putte!$P16:V16) &lt;= 3, ISNUMBER($C92)), $C92, $E92) * 10, 3))</f>
        <v/>
      </c>
    </row>
    <row r="93" spans="1:21" ht="16.95" customHeight="1">
      <c r="A93" s="210" t="str">
        <f>IF(Putte!AB17=0, "", Putte!AB17)</f>
        <v/>
      </c>
      <c r="B93" s="332">
        <f>Putte!B17</f>
        <v>0</v>
      </c>
      <c r="C93" s="328" t="str">
        <f t="shared" si="29"/>
        <v/>
      </c>
      <c r="D93" s="332">
        <f>Putte!C17</f>
        <v>0</v>
      </c>
      <c r="E93" s="328">
        <f>Putte!O17</f>
        <v>0</v>
      </c>
      <c r="F93" s="161" t="str">
        <f>IF(Putte!AA17=0," ",SUM(H93:U93))</f>
        <v xml:space="preserve"> </v>
      </c>
      <c r="G93" s="366"/>
      <c r="H93" s="334" t="str">
        <f>IF(Putte!D17="", "", ROUND(Putte!D17 / IF(AND(COUNT(Putte!$D17:D17) &lt;= 3, ISNUMBER($C93)), $C93, $D93) * 10, 3))</f>
        <v/>
      </c>
      <c r="I93" s="334" t="str">
        <f>IF(Putte!E17="", "", ROUND(Putte!E17 / IF(AND(COUNT(Putte!$D17:E17) &lt;= 3, ISNUMBER($C93)), $C93, $D93) * 10, 3))</f>
        <v/>
      </c>
      <c r="J93" s="334" t="str">
        <f>IF(Putte!F17="", "", ROUND(Putte!F17 / IF(AND(COUNT(Putte!$D17:F17) &lt;= 3, ISNUMBER($C93)), $C93, $D93) * 10, 3))</f>
        <v/>
      </c>
      <c r="K93" s="334" t="str">
        <f>IF(Putte!G17="", "", ROUND(Putte!G17 / IF(AND(COUNT(Putte!$D17:G17) &lt;= 3, ISNUMBER($C93)), $C93, $D93) * 10, 3))</f>
        <v/>
      </c>
      <c r="L93" s="334" t="str">
        <f>IF(Putte!H17="", "", ROUND(Putte!H17 / IF(AND(COUNT(Putte!$D17:H17) &lt;= 3, ISNUMBER($C93)), $C93, $D93) * 10, 3))</f>
        <v/>
      </c>
      <c r="M93" s="334" t="str">
        <f>IF(Putte!I17="", "", ROUND(Putte!I17 / IF(AND(COUNT(Putte!$D17:I17) &lt;= 3, ISNUMBER($C93)), $C93, $D93) * 10, 3))</f>
        <v/>
      </c>
      <c r="N93" s="334" t="str">
        <f>IF(Putte!J17="", "", ROUND(Putte!J17 / IF(AND(COUNT(Putte!$D17:J17) &lt;= 3, ISNUMBER($C93)), $C93, $D93) * 10, 3))</f>
        <v/>
      </c>
      <c r="O93" s="334" t="str">
        <f>IF(Putte!P17="", "", ROUND(Putte!P17 / IF(AND(COUNT(Putte!$D17:$J17,Putte!$P17:P17) &lt;= 3, ISNUMBER($C93)), $C93, $E93) * 10, 3))</f>
        <v/>
      </c>
      <c r="P93" s="334" t="str">
        <f>IF(Putte!Q17="", "", ROUND(Putte!Q17 / IF(AND(COUNT(Putte!$D17:$J17,Putte!$P17:Q17) &lt;= 3, ISNUMBER($C93)), $C93, $E93) * 10, 3))</f>
        <v/>
      </c>
      <c r="Q93" s="334" t="str">
        <f>IF(Putte!R17="", "", ROUND(Putte!R17 / IF(AND(COUNT(Putte!$D17:$J17,Putte!$P17:R17) &lt;= 3, ISNUMBER($C93)), $C93, $E93) * 10, 3))</f>
        <v/>
      </c>
      <c r="R93" s="334" t="str">
        <f>IF(Putte!S17="", "", ROUND(Putte!S17 / IF(AND(COUNT(Putte!$D17:$J17,Putte!$P17:S17) &lt;= 3, ISNUMBER($C93)), $C93, $E93) * 10, 3))</f>
        <v/>
      </c>
      <c r="S93" s="334" t="str">
        <f>IF(Putte!T17="", "", ROUND(Putte!T17 / IF(AND(COUNT(Putte!$D17:$J17,Putte!$P17:T17) &lt;= 3, ISNUMBER($C93)), $C93, $E93) * 10, 3))</f>
        <v/>
      </c>
      <c r="T93" s="334" t="str">
        <f>IF(Putte!U17="", "", ROUND(Putte!U17 / IF(AND(COUNT(Putte!$D17:$J17,Putte!$P17:U17) &lt;= 3, ISNUMBER($C93)), $C93, $E93) * 10, 3))</f>
        <v/>
      </c>
      <c r="U93" s="334" t="str">
        <f>IF(Putte!V17="", "", ROUND(Putte!V17 / IF(AND(COUNT(Putte!$D17:$J17,Putte!$P17:V17) &lt;= 3, ISNUMBER($C93)), $C93, $E93) * 10, 3))</f>
        <v/>
      </c>
    </row>
    <row r="94" spans="1:21" ht="16.95" customHeight="1">
      <c r="A94" s="210" t="str">
        <f>IF(Putte!AB18=0, "", Putte!AB18)</f>
        <v/>
      </c>
      <c r="B94" s="332">
        <f>Putte!B18</f>
        <v>0</v>
      </c>
      <c r="C94" s="328" t="str">
        <f t="shared" si="29"/>
        <v/>
      </c>
      <c r="D94" s="332">
        <f>Putte!C18</f>
        <v>0</v>
      </c>
      <c r="E94" s="328">
        <f>Putte!O18</f>
        <v>0</v>
      </c>
      <c r="F94" s="241" t="str">
        <f>IF(Putte!AA18=0," ",SUM(H94:U94))</f>
        <v xml:space="preserve"> </v>
      </c>
      <c r="G94" s="328"/>
      <c r="H94" s="334" t="str">
        <f>IF(Putte!D18="", "", ROUND(Putte!D18 / IF(AND(COUNT(Putte!$D18:D18) &lt;= 3, ISNUMBER($C94)), $C94, $D94) * 10, 3))</f>
        <v/>
      </c>
      <c r="I94" s="334" t="str">
        <f>IF(Putte!E18="", "", ROUND(Putte!E18 / IF(AND(COUNT(Putte!$D18:E18) &lt;= 3, ISNUMBER($C94)), $C94, $D94) * 10, 3))</f>
        <v/>
      </c>
      <c r="J94" s="334" t="str">
        <f>IF(Putte!F18="", "", ROUND(Putte!F18 / IF(AND(COUNT(Putte!$D18:F18) &lt;= 3, ISNUMBER($C94)), $C94, $D94) * 10, 3))</f>
        <v/>
      </c>
      <c r="K94" s="334" t="str">
        <f>IF(Putte!G18="", "", ROUND(Putte!G18 / IF(AND(COUNT(Putte!$D18:G18) &lt;= 3, ISNUMBER($C94)), $C94, $D94) * 10, 3))</f>
        <v/>
      </c>
      <c r="L94" s="334" t="str">
        <f>IF(Putte!H18="", "", ROUND(Putte!H18 / IF(AND(COUNT(Putte!$D18:H18) &lt;= 3, ISNUMBER($C94)), $C94, $D94) * 10, 3))</f>
        <v/>
      </c>
      <c r="M94" s="334" t="str">
        <f>IF(Putte!I18="", "", ROUND(Putte!I18 / IF(AND(COUNT(Putte!$D18:I18) &lt;= 3, ISNUMBER($C94)), $C94, $D94) * 10, 3))</f>
        <v/>
      </c>
      <c r="N94" s="334" t="str">
        <f>IF(Putte!J18="", "", ROUND(Putte!J18 / IF(AND(COUNT(Putte!$D18:J18) &lt;= 3, ISNUMBER($C94)), $C94, $D94) * 10, 3))</f>
        <v/>
      </c>
      <c r="O94" s="334" t="str">
        <f>IF(Putte!P18="", "", ROUND(Putte!P18 / IF(AND(COUNT(Putte!$D18:$J18,Putte!$P18:P18) &lt;= 3, ISNUMBER($C94)), $C94, $E94) * 10, 3))</f>
        <v/>
      </c>
      <c r="P94" s="334" t="str">
        <f>IF(Putte!Q18="", "", ROUND(Putte!Q18 / IF(AND(COUNT(Putte!$D18:$J18,Putte!$P18:Q18) &lt;= 3, ISNUMBER($C94)), $C94, $E94) * 10, 3))</f>
        <v/>
      </c>
      <c r="Q94" s="334" t="str">
        <f>IF(Putte!R18="", "", ROUND(Putte!R18 / IF(AND(COUNT(Putte!$D18:$J18,Putte!$P18:R18) &lt;= 3, ISNUMBER($C94)), $C94, $E94) * 10, 3))</f>
        <v/>
      </c>
      <c r="R94" s="334" t="str">
        <f>IF(Putte!S18="", "", ROUND(Putte!S18 / IF(AND(COUNT(Putte!$D18:$J18,Putte!$P18:S18) &lt;= 3, ISNUMBER($C94)), $C94, $E94) * 10, 3))</f>
        <v/>
      </c>
      <c r="S94" s="334" t="str">
        <f>IF(Putte!T18="", "", ROUND(Putte!T18 / IF(AND(COUNT(Putte!$D18:$J18,Putte!$P18:T18) &lt;= 3, ISNUMBER($C94)), $C94, $E94) * 10, 3))</f>
        <v/>
      </c>
      <c r="T94" s="334" t="str">
        <f>IF(Putte!U18="", "", ROUND(Putte!U18 / IF(AND(COUNT(Putte!$D18:$J18,Putte!$P18:U18) &lt;= 3, ISNUMBER($C94)), $C94, $E94) * 10, 3))</f>
        <v/>
      </c>
      <c r="U94" s="334" t="str">
        <f>IF(Putte!V18="", "", ROUND(Putte!V18 / IF(AND(COUNT(Putte!$D18:$J18,Putte!$P18:V18) &lt;= 3, ISNUMBER($C94)), $C94, $E94) * 10, 3))</f>
        <v/>
      </c>
    </row>
    <row r="95" spans="1:21" ht="16.95" customHeight="1">
      <c r="A95" s="210" t="str">
        <f>IF(Putte!AB19=0, "", Putte!AB19)</f>
        <v/>
      </c>
      <c r="B95" s="332">
        <f>Putte!B19</f>
        <v>0</v>
      </c>
      <c r="C95" s="328" t="str">
        <f t="shared" si="29"/>
        <v/>
      </c>
      <c r="D95" s="332">
        <f>Putte!C19</f>
        <v>0</v>
      </c>
      <c r="E95" s="328">
        <f>Putte!O19</f>
        <v>0</v>
      </c>
      <c r="F95" s="241" t="str">
        <f>IF(Putte!AA19=0," ",SUM(H95:U95))</f>
        <v xml:space="preserve"> </v>
      </c>
      <c r="G95" s="328"/>
      <c r="H95" s="334" t="str">
        <f>IF(Putte!D19="", "", ROUND(Putte!D19 / IF(AND(COUNT(Putte!$D19:D19) &lt;= 3, ISNUMBER($C95)), $C95, $D95) * 10, 3))</f>
        <v/>
      </c>
      <c r="I95" s="334" t="str">
        <f>IF(Putte!E19="", "", ROUND(Putte!E19 / IF(AND(COUNT(Putte!$D19:E19) &lt;= 3, ISNUMBER($C95)), $C95, $D95) * 10, 3))</f>
        <v/>
      </c>
      <c r="J95" s="334" t="str">
        <f>IF(Putte!F19="", "", ROUND(Putte!F19 / IF(AND(COUNT(Putte!$D19:F19) &lt;= 3, ISNUMBER($C95)), $C95, $D95) * 10, 3))</f>
        <v/>
      </c>
      <c r="K95" s="334" t="str">
        <f>IF(Putte!G19="", "", ROUND(Putte!G19 / IF(AND(COUNT(Putte!$D19:G19) &lt;= 3, ISNUMBER($C95)), $C95, $D95) * 10, 3))</f>
        <v/>
      </c>
      <c r="L95" s="334" t="str">
        <f>IF(Putte!H19="", "", ROUND(Putte!H19 / IF(AND(COUNT(Putte!$D19:H19) &lt;= 3, ISNUMBER($C95)), $C95, $D95) * 10, 3))</f>
        <v/>
      </c>
      <c r="M95" s="334" t="str">
        <f>IF(Putte!I19="", "", ROUND(Putte!I19 / IF(AND(COUNT(Putte!$D19:I19) &lt;= 3, ISNUMBER($C95)), $C95, $D95) * 10, 3))</f>
        <v/>
      </c>
      <c r="N95" s="334" t="str">
        <f>IF(Putte!J19="", "", ROUND(Putte!J19 / IF(AND(COUNT(Putte!$D19:J19) &lt;= 3, ISNUMBER($C95)), $C95, $D95) * 10, 3))</f>
        <v/>
      </c>
      <c r="O95" s="334" t="str">
        <f>IF(Putte!P19="", "", ROUND(Putte!P19 / IF(AND(COUNT(Putte!$D19:$J19,Putte!$P19:P19) &lt;= 3, ISNUMBER($C95)), $C95, $E95) * 10, 3))</f>
        <v/>
      </c>
      <c r="P95" s="334" t="str">
        <f>IF(Putte!Q19="", "", ROUND(Putte!Q19 / IF(AND(COUNT(Putte!$D19:$J19,Putte!$P19:Q19) &lt;= 3, ISNUMBER($C95)), $C95, $E95) * 10, 3))</f>
        <v/>
      </c>
      <c r="Q95" s="334" t="str">
        <f>IF(Putte!R19="", "", ROUND(Putte!R19 / IF(AND(COUNT(Putte!$D19:$J19,Putte!$P19:R19) &lt;= 3, ISNUMBER($C95)), $C95, $E95) * 10, 3))</f>
        <v/>
      </c>
      <c r="R95" s="334" t="str">
        <f>IF(Putte!S19="", "", ROUND(Putte!S19 / IF(AND(COUNT(Putte!$D19:$J19,Putte!$P19:S19) &lt;= 3, ISNUMBER($C95)), $C95, $E95) * 10, 3))</f>
        <v/>
      </c>
      <c r="S95" s="334" t="str">
        <f>IF(Putte!T19="", "", ROUND(Putte!T19 / IF(AND(COUNT(Putte!$D19:$J19,Putte!$P19:T19) &lt;= 3, ISNUMBER($C95)), $C95, $E95) * 10, 3))</f>
        <v/>
      </c>
      <c r="T95" s="334" t="str">
        <f>IF(Putte!U19="", "", ROUND(Putte!U19 / IF(AND(COUNT(Putte!$D19:$J19,Putte!$P19:U19) &lt;= 3, ISNUMBER($C95)), $C95, $E95) * 10, 3))</f>
        <v/>
      </c>
      <c r="U95" s="334" t="str">
        <f>IF(Putte!V19="", "", ROUND(Putte!V19 / IF(AND(COUNT(Putte!$D19:$J19,Putte!$P19:V19) &lt;= 3, ISNUMBER($C95)), $C95, $E95) * 10, 3))</f>
        <v/>
      </c>
    </row>
    <row r="96" spans="1:21" ht="24" customHeight="1">
      <c r="B96" s="328"/>
      <c r="C96" s="328"/>
      <c r="D96" s="328"/>
      <c r="E96" s="328"/>
      <c r="F96" s="349" t="str">
        <f>B80</f>
        <v>SEN. PUTTE</v>
      </c>
      <c r="G96" s="348"/>
      <c r="H96" s="339">
        <f>IF(SUM(H81:H95)=0, "", SUM(H81:H95))</f>
        <v>67.914000000000001</v>
      </c>
      <c r="I96" s="339">
        <f>IF(SUM(I81:I95)=0, "", SUM(I81:I95))</f>
        <v>61.385999999999996</v>
      </c>
      <c r="J96" s="339">
        <f t="shared" ref="J96:U96" si="30">IF(SUM(J81:J95)=0, "", SUM(J81:J95))</f>
        <v>55.882999999999996</v>
      </c>
      <c r="K96" s="339">
        <f t="shared" si="30"/>
        <v>61.983999999999995</v>
      </c>
      <c r="L96" s="339" t="str">
        <f t="shared" si="30"/>
        <v/>
      </c>
      <c r="M96" s="339" t="str">
        <f t="shared" si="30"/>
        <v/>
      </c>
      <c r="N96" s="339" t="str">
        <f t="shared" si="30"/>
        <v/>
      </c>
      <c r="O96" s="339" t="str">
        <f t="shared" si="30"/>
        <v/>
      </c>
      <c r="P96" s="339" t="str">
        <f t="shared" si="30"/>
        <v/>
      </c>
      <c r="Q96" s="339" t="str">
        <f t="shared" si="30"/>
        <v/>
      </c>
      <c r="R96" s="339" t="str">
        <f t="shared" si="30"/>
        <v/>
      </c>
      <c r="S96" s="339" t="str">
        <f t="shared" si="30"/>
        <v/>
      </c>
      <c r="T96" s="339" t="str">
        <f t="shared" si="30"/>
        <v/>
      </c>
      <c r="U96" s="339" t="str">
        <f t="shared" si="30"/>
        <v/>
      </c>
    </row>
    <row r="97" spans="1:21" ht="16.95" customHeight="1">
      <c r="B97" s="340">
        <f>ROWS(B81:B95)</f>
        <v>15</v>
      </c>
      <c r="C97" s="328"/>
      <c r="D97" s="328"/>
      <c r="E97" s="328"/>
      <c r="F97" s="351">
        <f>SUM(F81:F95)</f>
        <v>247.167</v>
      </c>
      <c r="G97" s="352" t="str">
        <f>B80</f>
        <v>SEN. PUTTE</v>
      </c>
      <c r="H97" s="207">
        <f>IF(SUM(H81:H95)=0, "", SUM(H81:H95))</f>
        <v>67.914000000000001</v>
      </c>
      <c r="I97" s="207">
        <f>IF(I96="", "", ROUND(SUM($H96:I96), 3))</f>
        <v>129.30000000000001</v>
      </c>
      <c r="J97" s="207">
        <f>IF(J96="", "", ROUND(SUM($H96:J96), 3))</f>
        <v>185.18299999999999</v>
      </c>
      <c r="K97" s="207">
        <f>IF(K96="", "", ROUND(SUM($H96:K96), 3))</f>
        <v>247.167</v>
      </c>
      <c r="L97" s="207" t="str">
        <f>IF(L96="", "", ROUND(SUM($H96:L96), 3))</f>
        <v/>
      </c>
      <c r="M97" s="207" t="str">
        <f>IF(M96="", "", ROUND(SUM($H96:M96), 3))</f>
        <v/>
      </c>
      <c r="N97" s="207" t="str">
        <f>IF(N96="", "", ROUND(SUM($H96:N96), 3))</f>
        <v/>
      </c>
      <c r="O97" s="207" t="str">
        <f>IF(O96="", "", ROUND(SUM($H96:O96), 3))</f>
        <v/>
      </c>
      <c r="P97" s="207" t="str">
        <f>IF(P96="", "", ROUND(SUM($H96:P96), 3))</f>
        <v/>
      </c>
      <c r="Q97" s="207" t="str">
        <f>IF(Q96="", "", ROUND(SUM($H96:Q96), 3))</f>
        <v/>
      </c>
      <c r="R97" s="207" t="str">
        <f>IF(R96="", "", ROUND(SUM($H96:R96), 3))</f>
        <v/>
      </c>
      <c r="S97" s="207" t="str">
        <f>IF(S96="", "", ROUND(SUM($H96:S96), 3))</f>
        <v/>
      </c>
      <c r="T97" s="207" t="str">
        <f>IF(T96="", "", ROUND(SUM($H96:T96), 3))</f>
        <v/>
      </c>
      <c r="U97" s="207" t="str">
        <f>IF(U96="", "", ROUND(SUM($H96:U96), 3))</f>
        <v/>
      </c>
    </row>
    <row r="98" spans="1:21" ht="25.2" customHeight="1"/>
    <row r="99" spans="1:21" ht="15" customHeight="1">
      <c r="A99" s="246"/>
      <c r="B99" s="330" t="s">
        <v>11</v>
      </c>
      <c r="C99" s="229"/>
      <c r="D99" s="229"/>
      <c r="E99" s="229"/>
      <c r="F99" s="246"/>
      <c r="G99" s="328"/>
      <c r="H99" s="324">
        <v>1</v>
      </c>
      <c r="I99" s="324">
        <v>2</v>
      </c>
      <c r="J99" s="324">
        <v>3</v>
      </c>
      <c r="K99" s="324">
        <v>4</v>
      </c>
      <c r="L99" s="324">
        <v>5</v>
      </c>
      <c r="M99" s="324">
        <v>6</v>
      </c>
      <c r="N99" s="324">
        <v>7</v>
      </c>
      <c r="O99" s="324">
        <v>8</v>
      </c>
      <c r="P99" s="324">
        <v>9</v>
      </c>
      <c r="Q99" s="324">
        <v>10</v>
      </c>
      <c r="R99" s="324">
        <v>11</v>
      </c>
      <c r="S99" s="324">
        <v>12</v>
      </c>
      <c r="T99" s="324">
        <v>13</v>
      </c>
      <c r="U99" s="324">
        <v>14</v>
      </c>
    </row>
    <row r="100" spans="1:21" ht="16.95" customHeight="1">
      <c r="A100" s="205">
        <f>IF(Wildert1!AB5=0, "", Wildert1!AB5)</f>
        <v>1</v>
      </c>
      <c r="B100" s="332" t="str">
        <f>Wildert1!B5</f>
        <v>Adriaansen Jan</v>
      </c>
      <c r="C100" s="328" t="str">
        <f>IFERROR(VALUE(MID($B100, SEARCH("[NS ", $B100)+4, 2)), "")</f>
        <v/>
      </c>
      <c r="D100" s="328">
        <f>Wildert1!C5</f>
        <v>17</v>
      </c>
      <c r="E100" s="328">
        <f>Wildert1!O5</f>
        <v>17</v>
      </c>
      <c r="F100" s="333">
        <f>IF(Wildert1!AA5=0," ",SUM(H100:U100))</f>
        <v>11.176</v>
      </c>
      <c r="G100" s="328"/>
      <c r="H100" s="334">
        <f>IF(Wildert1!D5="", "", ROUND(Wildert1!D5 / IF(AND(COUNT(Wildert1!$D5:D5) &lt;= 3, ISNUMBER($C100)), $C100, $D100) * 10, 3))</f>
        <v>11.176</v>
      </c>
      <c r="I100" s="334" t="str">
        <f>IF(Wildert1!E5="", "", ROUND(Wildert1!E5 / IF(AND(COUNT(Wildert1!$D5:E5) &lt;= 3, ISNUMBER($C100)), $C100, $D100) * 10, 3))</f>
        <v/>
      </c>
      <c r="J100" s="334" t="str">
        <f>IF(Wildert1!F5="", "", ROUND(Wildert1!F5 / IF(AND(COUNT(Wildert1!$D5:F5) &lt;= 3, ISNUMBER($C100)), $C100, $D100) * 10, 3))</f>
        <v/>
      </c>
      <c r="K100" s="334" t="str">
        <f>IF(Wildert1!G5="", "", ROUND(Wildert1!G5 / IF(AND(COUNT(Wildert1!$D5:G5) &lt;= 3, ISNUMBER($C100)), $C100, $D100) * 10, 3))</f>
        <v/>
      </c>
      <c r="L100" s="334" t="str">
        <f>IF(Wildert1!H5="", "", ROUND(Wildert1!H5 / IF(AND(COUNT(Wildert1!$D5:H5) &lt;= 3, ISNUMBER($C100)), $C100, $D100) * 10, 3))</f>
        <v/>
      </c>
      <c r="M100" s="334" t="str">
        <f>IF(Wildert1!I5="", "", ROUND(Wildert1!I5 / IF(AND(COUNT(Wildert1!$D5:I5) &lt;= 3, ISNUMBER($C100)), $C100, $D100) * 10, 3))</f>
        <v/>
      </c>
      <c r="N100" s="334" t="str">
        <f>IF(Wildert1!J5="", "", ROUND(Wildert1!J5 / IF(AND(COUNT(Wildert1!$D5:J5) &lt;= 3, ISNUMBER($C100)), $C100, $D100) * 10, 3))</f>
        <v/>
      </c>
      <c r="O100" s="334" t="str">
        <f>IF(Wildert1!P5="", "", ROUND(Wildert1!P5 / IF(AND(COUNT(Wildert1!$D5:$J5,Wildert1!$P5:P5) &lt;= 3, ISNUMBER($C100)), $C100, $E100) * 10, 3))</f>
        <v/>
      </c>
      <c r="P100" s="334" t="str">
        <f>IF(Wildert1!Q5="", "", ROUND(Wildert1!Q5 / IF(AND(COUNT(Wildert1!$D5:$J5,Wildert1!$P5:Q5) &lt;= 3, ISNUMBER($C100)), $C100, $E100) * 10, 3))</f>
        <v/>
      </c>
      <c r="Q100" s="334" t="str">
        <f>IF(Wildert1!R5="", "", ROUND(Wildert1!R5 / IF(AND(COUNT(Wildert1!$D5:$J5,Wildert1!$P5:R5) &lt;= 3, ISNUMBER($C100)), $C100, $E100) * 10, 3))</f>
        <v/>
      </c>
      <c r="R100" s="334" t="str">
        <f>IF(Wildert1!S5="", "", ROUND(Wildert1!S5 / IF(AND(COUNT(Wildert1!$D5:$J5,Wildert1!$P5:S5) &lt;= 3, ISNUMBER($C100)), $C100, $E100) * 10, 3))</f>
        <v/>
      </c>
      <c r="S100" s="334" t="str">
        <f>IF(Wildert1!T5="", "", ROUND(Wildert1!T5 / IF(AND(COUNT(Wildert1!$D5:$J5,Wildert1!$P5:T5) &lt;= 3, ISNUMBER($C100)), $C100, $E100) * 10, 3))</f>
        <v/>
      </c>
      <c r="T100" s="334" t="str">
        <f>IF(Wildert1!U5="", "", ROUND(Wildert1!U5 / IF(AND(COUNT(Wildert1!$D5:$J5,Wildert1!$P5:U5) &lt;= 3, ISNUMBER($C100)), $C100, $E100) * 10, 3))</f>
        <v/>
      </c>
      <c r="U100" s="334" t="str">
        <f>IF(Wildert1!V5="", "", ROUND(Wildert1!V5 / IF(AND(COUNT(Wildert1!$D5:$J5,Wildert1!$P5:V5) &lt;= 3, ISNUMBER($C100)), $C100, $E100) * 10, 3))</f>
        <v/>
      </c>
    </row>
    <row r="101" spans="1:21" ht="16.95" customHeight="1">
      <c r="A101" s="205">
        <f>IF(Wildert1!AB6=0, "", Wildert1!AB6)</f>
        <v>3</v>
      </c>
      <c r="B101" s="332" t="str">
        <f>Wildert1!B6</f>
        <v>Brouwers Adri</v>
      </c>
      <c r="C101" s="328" t="str">
        <f t="shared" ref="C101:C114" si="31">IFERROR(VALUE(MID($B101, SEARCH("[NS ", $B101)+4, 2)), "")</f>
        <v/>
      </c>
      <c r="D101" s="328">
        <f>Wildert1!C6</f>
        <v>35</v>
      </c>
      <c r="E101" s="328">
        <f>Wildert1!O6</f>
        <v>35</v>
      </c>
      <c r="F101" s="333">
        <f>IF(Wildert1!AA6=0," ",SUM(H101:U101))</f>
        <v>35.713999999999999</v>
      </c>
      <c r="G101" s="328"/>
      <c r="H101" s="334">
        <f>IF(Wildert1!D6="", "", ROUND(Wildert1!D6 / IF(AND(COUNT(Wildert1!$D6:D6) &lt;= 3, ISNUMBER($C101)), $C101, $D101) * 10, 3))</f>
        <v>10.286</v>
      </c>
      <c r="I101" s="334" t="str">
        <f>IF(Wildert1!E6="", "", ROUND(Wildert1!E6 / IF(AND(COUNT(Wildert1!$D6:E6) &lt;= 3, ISNUMBER($C101)), $C101, $D101) * 10, 3))</f>
        <v/>
      </c>
      <c r="J101" s="334">
        <f>IF(Wildert1!F6="", "", ROUND(Wildert1!F6 / IF(AND(COUNT(Wildert1!$D6:F6) &lt;= 3, ISNUMBER($C101)), $C101, $D101) * 10, 3))</f>
        <v>14.571</v>
      </c>
      <c r="K101" s="334">
        <f>IF(Wildert1!G6="", "", ROUND(Wildert1!G6 / IF(AND(COUNT(Wildert1!$D6:G6) &lt;= 3, ISNUMBER($C101)), $C101, $D101) * 10, 3))</f>
        <v>10.856999999999999</v>
      </c>
      <c r="L101" s="334" t="str">
        <f>IF(Wildert1!H6="", "", ROUND(Wildert1!H6 / IF(AND(COUNT(Wildert1!$D6:H6) &lt;= 3, ISNUMBER($C101)), $C101, $D101) * 10, 3))</f>
        <v/>
      </c>
      <c r="M101" s="334" t="str">
        <f>IF(Wildert1!I6="", "", ROUND(Wildert1!I6 / IF(AND(COUNT(Wildert1!$D6:I6) &lt;= 3, ISNUMBER($C101)), $C101, $D101) * 10, 3))</f>
        <v/>
      </c>
      <c r="N101" s="334" t="str">
        <f>IF(Wildert1!J6="", "", ROUND(Wildert1!J6 / IF(AND(COUNT(Wildert1!$D6:J6) &lt;= 3, ISNUMBER($C101)), $C101, $D101) * 10, 3))</f>
        <v/>
      </c>
      <c r="O101" s="334" t="str">
        <f>IF(Wildert1!P6="", "", ROUND(Wildert1!P6 / IF(AND(COUNT(Wildert1!$D6:$J6,Wildert1!$P6:P6) &lt;= 3, ISNUMBER($C101)), $C101, $E101) * 10, 3))</f>
        <v/>
      </c>
      <c r="P101" s="334" t="str">
        <f>IF(Wildert1!Q6="", "", ROUND(Wildert1!Q6 / IF(AND(COUNT(Wildert1!$D6:$J6,Wildert1!$P6:Q6) &lt;= 3, ISNUMBER($C101)), $C101, $E101) * 10, 3))</f>
        <v/>
      </c>
      <c r="Q101" s="334" t="str">
        <f>IF(Wildert1!R6="", "", ROUND(Wildert1!R6 / IF(AND(COUNT(Wildert1!$D6:$J6,Wildert1!$P6:R6) &lt;= 3, ISNUMBER($C101)), $C101, $E101) * 10, 3))</f>
        <v/>
      </c>
      <c r="R101" s="334" t="str">
        <f>IF(Wildert1!S6="", "", ROUND(Wildert1!S6 / IF(AND(COUNT(Wildert1!$D6:$J6,Wildert1!$P6:S6) &lt;= 3, ISNUMBER($C101)), $C101, $E101) * 10, 3))</f>
        <v/>
      </c>
      <c r="S101" s="334" t="str">
        <f>IF(Wildert1!T6="", "", ROUND(Wildert1!T6 / IF(AND(COUNT(Wildert1!$D6:$J6,Wildert1!$P6:T6) &lt;= 3, ISNUMBER($C101)), $C101, $E101) * 10, 3))</f>
        <v/>
      </c>
      <c r="T101" s="334" t="str">
        <f>IF(Wildert1!U6="", "", ROUND(Wildert1!U6 / IF(AND(COUNT(Wildert1!$D6:$J6,Wildert1!$P6:U6) &lt;= 3, ISNUMBER($C101)), $C101, $E101) * 10, 3))</f>
        <v/>
      </c>
      <c r="U101" s="334" t="str">
        <f>IF(Wildert1!V6="", "", ROUND(Wildert1!V6 / IF(AND(COUNT(Wildert1!$D6:$J6,Wildert1!$P6:V6) &lt;= 3, ISNUMBER($C101)), $C101, $E101) * 10, 3))</f>
        <v/>
      </c>
    </row>
    <row r="102" spans="1:21" ht="16.95" customHeight="1">
      <c r="A102" s="205">
        <f>IF(Wildert1!AB7=0, "", Wildert1!AB7)</f>
        <v>2</v>
      </c>
      <c r="B102" s="332" t="str">
        <f>Wildert1!B7</f>
        <v>Buijk Jan</v>
      </c>
      <c r="C102" s="328" t="str">
        <f t="shared" si="31"/>
        <v/>
      </c>
      <c r="D102" s="328">
        <f>Wildert1!C7</f>
        <v>56</v>
      </c>
      <c r="E102" s="328">
        <f>Wildert1!O7</f>
        <v>56</v>
      </c>
      <c r="F102" s="333">
        <f>IF(Wildert1!AA7=0," ",SUM(H102:U102))</f>
        <v>25.893000000000001</v>
      </c>
      <c r="G102" s="328"/>
      <c r="H102" s="334" t="str">
        <f>IF(Wildert1!D7="", "", ROUND(Wildert1!D7 / IF(AND(COUNT(Wildert1!$D7:D7) &lt;= 3, ISNUMBER($C102)), $C102, $D102) * 10, 3))</f>
        <v/>
      </c>
      <c r="I102" s="334">
        <f>IF(Wildert1!E7="", "", ROUND(Wildert1!E7 / IF(AND(COUNT(Wildert1!$D7:E7) &lt;= 3, ISNUMBER($C102)), $C102, $D102) * 10, 3))</f>
        <v>12.679</v>
      </c>
      <c r="J102" s="334" t="str">
        <f>IF(Wildert1!F7="", "", ROUND(Wildert1!F7 / IF(AND(COUNT(Wildert1!$D7:F7) &lt;= 3, ISNUMBER($C102)), $C102, $D102) * 10, 3))</f>
        <v/>
      </c>
      <c r="K102" s="334">
        <f>IF(Wildert1!G7="", "", ROUND(Wildert1!G7 / IF(AND(COUNT(Wildert1!$D7:G7) &lt;= 3, ISNUMBER($C102)), $C102, $D102) * 10, 3))</f>
        <v>13.214</v>
      </c>
      <c r="L102" s="334" t="str">
        <f>IF(Wildert1!H7="", "", ROUND(Wildert1!H7 / IF(AND(COUNT(Wildert1!$D7:H7) &lt;= 3, ISNUMBER($C102)), $C102, $D102) * 10, 3))</f>
        <v/>
      </c>
      <c r="M102" s="334" t="str">
        <f>IF(Wildert1!I7="", "", ROUND(Wildert1!I7 / IF(AND(COUNT(Wildert1!$D7:I7) &lt;= 3, ISNUMBER($C102)), $C102, $D102) * 10, 3))</f>
        <v/>
      </c>
      <c r="N102" s="334" t="str">
        <f>IF(Wildert1!J7="", "", ROUND(Wildert1!J7 / IF(AND(COUNT(Wildert1!$D7:J7) &lt;= 3, ISNUMBER($C102)), $C102, $D102) * 10, 3))</f>
        <v/>
      </c>
      <c r="O102" s="334" t="str">
        <f>IF(Wildert1!P7="", "", ROUND(Wildert1!P7 / IF(AND(COUNT(Wildert1!$D7:$J7,Wildert1!$P7:P7) &lt;= 3, ISNUMBER($C102)), $C102, $E102) * 10, 3))</f>
        <v/>
      </c>
      <c r="P102" s="334" t="str">
        <f>IF(Wildert1!Q7="", "", ROUND(Wildert1!Q7 / IF(AND(COUNT(Wildert1!$D7:$J7,Wildert1!$P7:Q7) &lt;= 3, ISNUMBER($C102)), $C102, $E102) * 10, 3))</f>
        <v/>
      </c>
      <c r="Q102" s="334" t="str">
        <f>IF(Wildert1!R7="", "", ROUND(Wildert1!R7 / IF(AND(COUNT(Wildert1!$D7:$J7,Wildert1!$P7:R7) &lt;= 3, ISNUMBER($C102)), $C102, $E102) * 10, 3))</f>
        <v/>
      </c>
      <c r="R102" s="334" t="str">
        <f>IF(Wildert1!S7="", "", ROUND(Wildert1!S7 / IF(AND(COUNT(Wildert1!$D7:$J7,Wildert1!$P7:S7) &lt;= 3, ISNUMBER($C102)), $C102, $E102) * 10, 3))</f>
        <v/>
      </c>
      <c r="S102" s="334" t="str">
        <f>IF(Wildert1!T7="", "", ROUND(Wildert1!T7 / IF(AND(COUNT(Wildert1!$D7:$J7,Wildert1!$P7:T7) &lt;= 3, ISNUMBER($C102)), $C102, $E102) * 10, 3))</f>
        <v/>
      </c>
      <c r="T102" s="334" t="str">
        <f>IF(Wildert1!U7="", "", ROUND(Wildert1!U7 / IF(AND(COUNT(Wildert1!$D7:$J7,Wildert1!$P7:U7) &lt;= 3, ISNUMBER($C102)), $C102, $E102) * 10, 3))</f>
        <v/>
      </c>
      <c r="U102" s="334" t="str">
        <f>IF(Wildert1!V7="", "", ROUND(Wildert1!V7 / IF(AND(COUNT(Wildert1!$D7:$J7,Wildert1!$P7:V7) &lt;= 3, ISNUMBER($C102)), $C102, $E102) * 10, 3))</f>
        <v/>
      </c>
    </row>
    <row r="103" spans="1:21" ht="16.95" customHeight="1">
      <c r="A103" s="205" t="str">
        <f>IF(Wildert1!AB8=0, "", Wildert1!AB8)</f>
        <v/>
      </c>
      <c r="B103" s="332" t="str">
        <f>Wildert1!B8</f>
        <v>Denissens Frans</v>
      </c>
      <c r="C103" s="328" t="str">
        <f t="shared" si="31"/>
        <v/>
      </c>
      <c r="D103" s="328">
        <f>Wildert1!C8</f>
        <v>16</v>
      </c>
      <c r="E103" s="328">
        <f>Wildert1!O8</f>
        <v>16</v>
      </c>
      <c r="F103" s="333" t="str">
        <f>IF(Wildert1!AA8=0," ",SUM(H103:U103))</f>
        <v xml:space="preserve"> </v>
      </c>
      <c r="G103" s="328"/>
      <c r="H103" s="334" t="str">
        <f>IF(Wildert1!D8="", "", ROUND(Wildert1!D8 / IF(AND(COUNT(Wildert1!$D8:D8) &lt;= 3, ISNUMBER($C103)), $C103, $D103) * 10, 3))</f>
        <v/>
      </c>
      <c r="I103" s="334" t="str">
        <f>IF(Wildert1!E8="", "", ROUND(Wildert1!E8 / IF(AND(COUNT(Wildert1!$D8:E8) &lt;= 3, ISNUMBER($C103)), $C103, $D103) * 10, 3))</f>
        <v/>
      </c>
      <c r="J103" s="334" t="str">
        <f>IF(Wildert1!F8="", "", ROUND(Wildert1!F8 / IF(AND(COUNT(Wildert1!$D8:F8) &lt;= 3, ISNUMBER($C103)), $C103, $D103) * 10, 3))</f>
        <v/>
      </c>
      <c r="K103" s="334" t="str">
        <f>IF(Wildert1!G8="", "", ROUND(Wildert1!G8 / IF(AND(COUNT(Wildert1!$D8:G8) &lt;= 3, ISNUMBER($C103)), $C103, $D103) * 10, 3))</f>
        <v/>
      </c>
      <c r="L103" s="334" t="str">
        <f>IF(Wildert1!H8="", "", ROUND(Wildert1!H8 / IF(AND(COUNT(Wildert1!$D8:H8) &lt;= 3, ISNUMBER($C103)), $C103, $D103) * 10, 3))</f>
        <v/>
      </c>
      <c r="M103" s="334" t="str">
        <f>IF(Wildert1!I8="", "", ROUND(Wildert1!I8 / IF(AND(COUNT(Wildert1!$D8:I8) &lt;= 3, ISNUMBER($C103)), $C103, $D103) * 10, 3))</f>
        <v/>
      </c>
      <c r="N103" s="334" t="str">
        <f>IF(Wildert1!J8="", "", ROUND(Wildert1!J8 / IF(AND(COUNT(Wildert1!$D8:J8) &lt;= 3, ISNUMBER($C103)), $C103, $D103) * 10, 3))</f>
        <v/>
      </c>
      <c r="O103" s="334" t="str">
        <f>IF(Wildert1!P8="", "", ROUND(Wildert1!P8 / IF(AND(COUNT(Wildert1!$D8:$J8,Wildert1!$P8:P8) &lt;= 3, ISNUMBER($C103)), $C103, $E103) * 10, 3))</f>
        <v/>
      </c>
      <c r="P103" s="334" t="str">
        <f>IF(Wildert1!Q8="", "", ROUND(Wildert1!Q8 / IF(AND(COUNT(Wildert1!$D8:$J8,Wildert1!$P8:Q8) &lt;= 3, ISNUMBER($C103)), $C103, $E103) * 10, 3))</f>
        <v/>
      </c>
      <c r="Q103" s="334" t="str">
        <f>IF(Wildert1!R8="", "", ROUND(Wildert1!R8 / IF(AND(COUNT(Wildert1!$D8:$J8,Wildert1!$P8:R8) &lt;= 3, ISNUMBER($C103)), $C103, $E103) * 10, 3))</f>
        <v/>
      </c>
      <c r="R103" s="334" t="str">
        <f>IF(Wildert1!S8="", "", ROUND(Wildert1!S8 / IF(AND(COUNT(Wildert1!$D8:$J8,Wildert1!$P8:S8) &lt;= 3, ISNUMBER($C103)), $C103, $E103) * 10, 3))</f>
        <v/>
      </c>
      <c r="S103" s="334" t="str">
        <f>IF(Wildert1!T8="", "", ROUND(Wildert1!T8 / IF(AND(COUNT(Wildert1!$D8:$J8,Wildert1!$P8:T8) &lt;= 3, ISNUMBER($C103)), $C103, $E103) * 10, 3))</f>
        <v/>
      </c>
      <c r="T103" s="334" t="str">
        <f>IF(Wildert1!U8="", "", ROUND(Wildert1!U8 / IF(AND(COUNT(Wildert1!$D8:$J8,Wildert1!$P8:U8) &lt;= 3, ISNUMBER($C103)), $C103, $E103) * 10, 3))</f>
        <v/>
      </c>
      <c r="U103" s="334" t="str">
        <f>IF(Wildert1!V8="", "", ROUND(Wildert1!V8 / IF(AND(COUNT(Wildert1!$D8:$J8,Wildert1!$P8:V8) &lt;= 3, ISNUMBER($C103)), $C103, $E103) * 10, 3))</f>
        <v/>
      </c>
    </row>
    <row r="104" spans="1:21" ht="16.95" customHeight="1">
      <c r="A104" s="205">
        <f>IF(Wildert1!AB9=0, "", Wildert1!AB9)</f>
        <v>3</v>
      </c>
      <c r="B104" s="335" t="str">
        <f>Wildert1!B9</f>
        <v>Dries Louis</v>
      </c>
      <c r="C104" s="328" t="str">
        <f t="shared" si="31"/>
        <v/>
      </c>
      <c r="D104" s="328">
        <f>Wildert1!C9</f>
        <v>30</v>
      </c>
      <c r="E104" s="328">
        <f>Wildert1!O9</f>
        <v>30</v>
      </c>
      <c r="F104" s="333">
        <f>IF(Wildert1!AA9=0," ",SUM(H104:U104))</f>
        <v>35.332999999999998</v>
      </c>
      <c r="G104" s="328"/>
      <c r="H104" s="334" t="str">
        <f>IF(Wildert1!D9="", "", ROUND(Wildert1!D9 / IF(AND(COUNT(Wildert1!$D9:D9) &lt;= 3, ISNUMBER($C104)), $C104, $D104) * 10, 3))</f>
        <v/>
      </c>
      <c r="I104" s="334">
        <f>IF(Wildert1!E9="", "", ROUND(Wildert1!E9 / IF(AND(COUNT(Wildert1!$D9:E9) &lt;= 3, ISNUMBER($C104)), $C104, $D104) * 10, 3))</f>
        <v>13.667</v>
      </c>
      <c r="J104" s="334">
        <f>IF(Wildert1!F9="", "", ROUND(Wildert1!F9 / IF(AND(COUNT(Wildert1!$D9:F9) &lt;= 3, ISNUMBER($C104)), $C104, $D104) * 10, 3))</f>
        <v>9.3330000000000002</v>
      </c>
      <c r="K104" s="334">
        <f>IF(Wildert1!G9="", "", ROUND(Wildert1!G9 / IF(AND(COUNT(Wildert1!$D9:G9) &lt;= 3, ISNUMBER($C104)), $C104, $D104) * 10, 3))</f>
        <v>12.333</v>
      </c>
      <c r="L104" s="334" t="str">
        <f>IF(Wildert1!H9="", "", ROUND(Wildert1!H9 / IF(AND(COUNT(Wildert1!$D9:H9) &lt;= 3, ISNUMBER($C104)), $C104, $D104) * 10, 3))</f>
        <v/>
      </c>
      <c r="M104" s="334" t="str">
        <f>IF(Wildert1!I9="", "", ROUND(Wildert1!I9 / IF(AND(COUNT(Wildert1!$D9:I9) &lt;= 3, ISNUMBER($C104)), $C104, $D104) * 10, 3))</f>
        <v/>
      </c>
      <c r="N104" s="334" t="str">
        <f>IF(Wildert1!J9="", "", ROUND(Wildert1!J9 / IF(AND(COUNT(Wildert1!$D9:J9) &lt;= 3, ISNUMBER($C104)), $C104, $D104) * 10, 3))</f>
        <v/>
      </c>
      <c r="O104" s="334" t="str">
        <f>IF(Wildert1!P9="", "", ROUND(Wildert1!P9 / IF(AND(COUNT(Wildert1!$D9:$J9,Wildert1!$P9:P9) &lt;= 3, ISNUMBER($C104)), $C104, $E104) * 10, 3))</f>
        <v/>
      </c>
      <c r="P104" s="334" t="str">
        <f>IF(Wildert1!Q9="", "", ROUND(Wildert1!Q9 / IF(AND(COUNT(Wildert1!$D9:$J9,Wildert1!$P9:Q9) &lt;= 3, ISNUMBER($C104)), $C104, $E104) * 10, 3))</f>
        <v/>
      </c>
      <c r="Q104" s="334" t="str">
        <f>IF(Wildert1!R9="", "", ROUND(Wildert1!R9 / IF(AND(COUNT(Wildert1!$D9:$J9,Wildert1!$P9:R9) &lt;= 3, ISNUMBER($C104)), $C104, $E104) * 10, 3))</f>
        <v/>
      </c>
      <c r="R104" s="334" t="str">
        <f>IF(Wildert1!S9="", "", ROUND(Wildert1!S9 / IF(AND(COUNT(Wildert1!$D9:$J9,Wildert1!$P9:S9) &lt;= 3, ISNUMBER($C104)), $C104, $E104) * 10, 3))</f>
        <v/>
      </c>
      <c r="S104" s="334" t="str">
        <f>IF(Wildert1!T9="", "", ROUND(Wildert1!T9 / IF(AND(COUNT(Wildert1!$D9:$J9,Wildert1!$P9:T9) &lt;= 3, ISNUMBER($C104)), $C104, $E104) * 10, 3))</f>
        <v/>
      </c>
      <c r="T104" s="334" t="str">
        <f>IF(Wildert1!U9="", "", ROUND(Wildert1!U9 / IF(AND(COUNT(Wildert1!$D9:$J9,Wildert1!$P9:U9) &lt;= 3, ISNUMBER($C104)), $C104, $E104) * 10, 3))</f>
        <v/>
      </c>
      <c r="U104" s="334" t="str">
        <f>IF(Wildert1!V9="", "", ROUND(Wildert1!V9 / IF(AND(COUNT(Wildert1!$D9:$J9,Wildert1!$P9:V9) &lt;= 3, ISNUMBER($C104)), $C104, $E104) * 10, 3))</f>
        <v/>
      </c>
    </row>
    <row r="105" spans="1:21" ht="16.95" customHeight="1">
      <c r="A105" s="205">
        <f>IF(Wildert1!AB10=0, "", Wildert1!AB10)</f>
        <v>1</v>
      </c>
      <c r="B105" s="332" t="str">
        <f>Wildert1!B10</f>
        <v>Kerstens Ronald</v>
      </c>
      <c r="C105" s="328" t="str">
        <f t="shared" si="31"/>
        <v/>
      </c>
      <c r="D105" s="328">
        <f>Wildert1!C10</f>
        <v>24</v>
      </c>
      <c r="E105" s="328">
        <f>Wildert1!O10</f>
        <v>24</v>
      </c>
      <c r="F105" s="333">
        <f>IF(Wildert1!AA10=0," ",SUM(H105:U105))</f>
        <v>8.75</v>
      </c>
      <c r="G105" s="328"/>
      <c r="H105" s="334">
        <f>IF(Wildert1!D10="", "", ROUND(Wildert1!D10 / IF(AND(COUNT(Wildert1!$D10:D10) &lt;= 3, ISNUMBER($C105)), $C105, $D105) * 10, 3))</f>
        <v>8.75</v>
      </c>
      <c r="I105" s="334" t="str">
        <f>IF(Wildert1!E10="", "", ROUND(Wildert1!E10 / IF(AND(COUNT(Wildert1!$D10:E10) &lt;= 3, ISNUMBER($C105)), $C105, $D105) * 10, 3))</f>
        <v/>
      </c>
      <c r="J105" s="334" t="str">
        <f>IF(Wildert1!F10="", "", ROUND(Wildert1!F10 / IF(AND(COUNT(Wildert1!$D10:F10) &lt;= 3, ISNUMBER($C105)), $C105, $D105) * 10, 3))</f>
        <v/>
      </c>
      <c r="K105" s="334" t="str">
        <f>IF(Wildert1!G10="", "", ROUND(Wildert1!G10 / IF(AND(COUNT(Wildert1!$D10:G10) &lt;= 3, ISNUMBER($C105)), $C105, $D105) * 10, 3))</f>
        <v/>
      </c>
      <c r="L105" s="334" t="str">
        <f>IF(Wildert1!H10="", "", ROUND(Wildert1!H10 / IF(AND(COUNT(Wildert1!$D10:H10) &lt;= 3, ISNUMBER($C105)), $C105, $D105) * 10, 3))</f>
        <v/>
      </c>
      <c r="M105" s="334" t="str">
        <f>IF(Wildert1!I10="", "", ROUND(Wildert1!I10 / IF(AND(COUNT(Wildert1!$D10:I10) &lt;= 3, ISNUMBER($C105)), $C105, $D105) * 10, 3))</f>
        <v/>
      </c>
      <c r="N105" s="334" t="str">
        <f>IF(Wildert1!J10="", "", ROUND(Wildert1!J10 / IF(AND(COUNT(Wildert1!$D10:J10) &lt;= 3, ISNUMBER($C105)), $C105, $D105) * 10, 3))</f>
        <v/>
      </c>
      <c r="O105" s="334" t="str">
        <f>IF(Wildert1!P10="", "", ROUND(Wildert1!P10 / IF(AND(COUNT(Wildert1!$D10:$J10,Wildert1!$P10:P10) &lt;= 3, ISNUMBER($C105)), $C105, $E105) * 10, 3))</f>
        <v/>
      </c>
      <c r="P105" s="334" t="str">
        <f>IF(Wildert1!Q10="", "", ROUND(Wildert1!Q10 / IF(AND(COUNT(Wildert1!$D10:$J10,Wildert1!$P10:Q10) &lt;= 3, ISNUMBER($C105)), $C105, $E105) * 10, 3))</f>
        <v/>
      </c>
      <c r="Q105" s="334" t="str">
        <f>IF(Wildert1!R10="", "", ROUND(Wildert1!R10 / IF(AND(COUNT(Wildert1!$D10:$J10,Wildert1!$P10:R10) &lt;= 3, ISNUMBER($C105)), $C105, $E105) * 10, 3))</f>
        <v/>
      </c>
      <c r="R105" s="334" t="str">
        <f>IF(Wildert1!S10="", "", ROUND(Wildert1!S10 / IF(AND(COUNT(Wildert1!$D10:$J10,Wildert1!$P10:S10) &lt;= 3, ISNUMBER($C105)), $C105, $E105) * 10, 3))</f>
        <v/>
      </c>
      <c r="S105" s="334" t="str">
        <f>IF(Wildert1!T10="", "", ROUND(Wildert1!T10 / IF(AND(COUNT(Wildert1!$D10:$J10,Wildert1!$P10:T10) &lt;= 3, ISNUMBER($C105)), $C105, $E105) * 10, 3))</f>
        <v/>
      </c>
      <c r="T105" s="334" t="str">
        <f>IF(Wildert1!U10="", "", ROUND(Wildert1!U10 / IF(AND(COUNT(Wildert1!$D10:$J10,Wildert1!$P10:U10) &lt;= 3, ISNUMBER($C105)), $C105, $E105) * 10, 3))</f>
        <v/>
      </c>
      <c r="U105" s="334" t="str">
        <f>IF(Wildert1!V10="", "", ROUND(Wildert1!V10 / IF(AND(COUNT(Wildert1!$D10:$J10,Wildert1!$P10:V10) &lt;= 3, ISNUMBER($C105)), $C105, $E105) * 10, 3))</f>
        <v/>
      </c>
    </row>
    <row r="106" spans="1:21" ht="16.95" customHeight="1">
      <c r="A106" s="205">
        <f>IF(Wildert1!AB11=0, "", Wildert1!AB11)</f>
        <v>2</v>
      </c>
      <c r="B106" s="332" t="str">
        <f>Wildert1!B11</f>
        <v>Konings Guido</v>
      </c>
      <c r="C106" s="328" t="str">
        <f t="shared" si="31"/>
        <v/>
      </c>
      <c r="D106" s="328">
        <f>Wildert1!C11</f>
        <v>33</v>
      </c>
      <c r="E106" s="328">
        <f>Wildert1!O11</f>
        <v>33</v>
      </c>
      <c r="F106" s="333">
        <f>IF(Wildert1!AA11=0," ",SUM(H106:U106))</f>
        <v>13.334</v>
      </c>
      <c r="G106" s="328"/>
      <c r="H106" s="334" t="str">
        <f>IF(Wildert1!D11="", "", ROUND(Wildert1!D11 / IF(AND(COUNT(Wildert1!$D11:D11) &lt;= 3, ISNUMBER($C106)), $C106, $D106) * 10, 3))</f>
        <v/>
      </c>
      <c r="I106" s="334">
        <f>IF(Wildert1!E11="", "", ROUND(Wildert1!E11 / IF(AND(COUNT(Wildert1!$D11:E11) &lt;= 3, ISNUMBER($C106)), $C106, $D106) * 10, 3))</f>
        <v>5.758</v>
      </c>
      <c r="J106" s="334">
        <f>IF(Wildert1!F11="", "", ROUND(Wildert1!F11 / IF(AND(COUNT(Wildert1!$D11:F11) &lt;= 3, ISNUMBER($C106)), $C106, $D106) * 10, 3))</f>
        <v>7.5759999999999996</v>
      </c>
      <c r="K106" s="334" t="str">
        <f>IF(Wildert1!G11="", "", ROUND(Wildert1!G11 / IF(AND(COUNT(Wildert1!$D11:G11) &lt;= 3, ISNUMBER($C106)), $C106, $D106) * 10, 3))</f>
        <v/>
      </c>
      <c r="L106" s="334" t="str">
        <f>IF(Wildert1!H11="", "", ROUND(Wildert1!H11 / IF(AND(COUNT(Wildert1!$D11:H11) &lt;= 3, ISNUMBER($C106)), $C106, $D106) * 10, 3))</f>
        <v/>
      </c>
      <c r="M106" s="334" t="str">
        <f>IF(Wildert1!I11="", "", ROUND(Wildert1!I11 / IF(AND(COUNT(Wildert1!$D11:I11) &lt;= 3, ISNUMBER($C106)), $C106, $D106) * 10, 3))</f>
        <v/>
      </c>
      <c r="N106" s="334" t="str">
        <f>IF(Wildert1!J11="", "", ROUND(Wildert1!J11 / IF(AND(COUNT(Wildert1!$D11:J11) &lt;= 3, ISNUMBER($C106)), $C106, $D106) * 10, 3))</f>
        <v/>
      </c>
      <c r="O106" s="334" t="str">
        <f>IF(Wildert1!P11="", "", ROUND(Wildert1!P11 / IF(AND(COUNT(Wildert1!$D11:$J11,Wildert1!$P11:P11) &lt;= 3, ISNUMBER($C106)), $C106, $E106) * 10, 3))</f>
        <v/>
      </c>
      <c r="P106" s="334" t="str">
        <f>IF(Wildert1!Q11="", "", ROUND(Wildert1!Q11 / IF(AND(COUNT(Wildert1!$D11:$J11,Wildert1!$P11:Q11) &lt;= 3, ISNUMBER($C106)), $C106, $E106) * 10, 3))</f>
        <v/>
      </c>
      <c r="Q106" s="334" t="str">
        <f>IF(Wildert1!R11="", "", ROUND(Wildert1!R11 / IF(AND(COUNT(Wildert1!$D11:$J11,Wildert1!$P11:R11) &lt;= 3, ISNUMBER($C106)), $C106, $E106) * 10, 3))</f>
        <v/>
      </c>
      <c r="R106" s="334" t="str">
        <f>IF(Wildert1!S11="", "", ROUND(Wildert1!S11 / IF(AND(COUNT(Wildert1!$D11:$J11,Wildert1!$P11:S11) &lt;= 3, ISNUMBER($C106)), $C106, $E106) * 10, 3))</f>
        <v/>
      </c>
      <c r="S106" s="334" t="str">
        <f>IF(Wildert1!T11="", "", ROUND(Wildert1!T11 / IF(AND(COUNT(Wildert1!$D11:$J11,Wildert1!$P11:T11) &lt;= 3, ISNUMBER($C106)), $C106, $E106) * 10, 3))</f>
        <v/>
      </c>
      <c r="T106" s="334" t="str">
        <f>IF(Wildert1!U11="", "", ROUND(Wildert1!U11 / IF(AND(COUNT(Wildert1!$D11:$J11,Wildert1!$P11:U11) &lt;= 3, ISNUMBER($C106)), $C106, $E106) * 10, 3))</f>
        <v/>
      </c>
      <c r="U106" s="334" t="str">
        <f>IF(Wildert1!V11="", "", ROUND(Wildert1!V11 / IF(AND(COUNT(Wildert1!$D11:$J11,Wildert1!$P11:V11) &lt;= 3, ISNUMBER($C106)), $C106, $E106) * 10, 3))</f>
        <v/>
      </c>
    </row>
    <row r="107" spans="1:21" ht="16.95" customHeight="1">
      <c r="A107" s="205">
        <f>IF(Wildert1!AB12=0, "", Wildert1!AB12)</f>
        <v>3</v>
      </c>
      <c r="B107" s="367" t="str">
        <f>Wildert1!B12</f>
        <v>Kustermans Ronny [NS 25]</v>
      </c>
      <c r="C107" s="328">
        <f t="shared" si="31"/>
        <v>25</v>
      </c>
      <c r="D107" s="328">
        <f>Wildert1!C12</f>
        <v>26</v>
      </c>
      <c r="E107" s="328">
        <f>Wildert1!O12</f>
        <v>25</v>
      </c>
      <c r="F107" s="333">
        <f>IF(Wildert1!AA12=0," ",SUM(H107:U107))</f>
        <v>31.2</v>
      </c>
      <c r="G107" s="328"/>
      <c r="H107" s="394">
        <f>IF(Wildert1!D12="", "", ROUND(Wildert1!D12 / IF(AND(COUNT(Wildert1!$D12:D12) &lt;= 3, ISNUMBER($C107)), $C107, $D107) * 10, 3))</f>
        <v>7.2</v>
      </c>
      <c r="I107" s="394">
        <f>IF(Wildert1!E12="", "", ROUND(Wildert1!E12 / IF(AND(COUNT(Wildert1!$D12:E12) &lt;= 3, ISNUMBER($C107)), $C107, $D107) * 10, 3))</f>
        <v>8.8000000000000007</v>
      </c>
      <c r="J107" s="334" t="str">
        <f>IF(Wildert1!F12="", "", ROUND(Wildert1!F12 / IF(AND(COUNT(Wildert1!$D12:F12) &lt;= 3, ISNUMBER($C107)), $C107, $D107) * 10, 3))</f>
        <v/>
      </c>
      <c r="K107" s="394">
        <f>IF(Wildert1!G12="", "", ROUND(Wildert1!G12 / IF(AND(COUNT(Wildert1!$D12:G12) &lt;= 3, ISNUMBER($C107)), $C107, $D107) * 10, 3))</f>
        <v>15.2</v>
      </c>
      <c r="L107" s="334" t="str">
        <f>IF(Wildert1!H12="", "", ROUND(Wildert1!H12 / IF(AND(COUNT(Wildert1!$D12:H12) &lt;= 3, ISNUMBER($C107)), $C107, $D107) * 10, 3))</f>
        <v/>
      </c>
      <c r="M107" s="334" t="str">
        <f>IF(Wildert1!I12="", "", ROUND(Wildert1!I12 / IF(AND(COUNT(Wildert1!$D12:I12) &lt;= 3, ISNUMBER($C107)), $C107, $D107) * 10, 3))</f>
        <v/>
      </c>
      <c r="N107" s="334" t="str">
        <f>IF(Wildert1!J12="", "", ROUND(Wildert1!J12 / IF(AND(COUNT(Wildert1!$D12:J12) &lt;= 3, ISNUMBER($C107)), $C107, $D107) * 10, 3))</f>
        <v/>
      </c>
      <c r="O107" s="334" t="str">
        <f>IF(Wildert1!P12="", "", ROUND(Wildert1!P12 / IF(AND(COUNT(Wildert1!$D12:$J12,Wildert1!$P12:P12) &lt;= 3, ISNUMBER($C107)), $C107, $E107) * 10, 3))</f>
        <v/>
      </c>
      <c r="P107" s="334" t="str">
        <f>IF(Wildert1!Q12="", "", ROUND(Wildert1!Q12 / IF(AND(COUNT(Wildert1!$D12:$J12,Wildert1!$P12:Q12) &lt;= 3, ISNUMBER($C107)), $C107, $E107) * 10, 3))</f>
        <v/>
      </c>
      <c r="Q107" s="334" t="str">
        <f>IF(Wildert1!R12="", "", ROUND(Wildert1!R12 / IF(AND(COUNT(Wildert1!$D12:$J12,Wildert1!$P12:R12) &lt;= 3, ISNUMBER($C107)), $C107, $E107) * 10, 3))</f>
        <v/>
      </c>
      <c r="R107" s="334" t="str">
        <f>IF(Wildert1!S12="", "", ROUND(Wildert1!S12 / IF(AND(COUNT(Wildert1!$D12:$J12,Wildert1!$P12:S12) &lt;= 3, ISNUMBER($C107)), $C107, $E107) * 10, 3))</f>
        <v/>
      </c>
      <c r="S107" s="334" t="str">
        <f>IF(Wildert1!T12="", "", ROUND(Wildert1!T12 / IF(AND(COUNT(Wildert1!$D12:$J12,Wildert1!$P12:T12) &lt;= 3, ISNUMBER($C107)), $C107, $E107) * 10, 3))</f>
        <v/>
      </c>
      <c r="T107" s="334" t="str">
        <f>IF(Wildert1!U12="", "", ROUND(Wildert1!U12 / IF(AND(COUNT(Wildert1!$D12:$J12,Wildert1!$P12:U12) &lt;= 3, ISNUMBER($C107)), $C107, $E107) * 10, 3))</f>
        <v/>
      </c>
      <c r="U107" s="334" t="str">
        <f>IF(Wildert1!V12="", "", ROUND(Wildert1!V12 / IF(AND(COUNT(Wildert1!$D12:$J12,Wildert1!$P12:V12) &lt;= 3, ISNUMBER($C107)), $C107, $E107) * 10, 3))</f>
        <v/>
      </c>
    </row>
    <row r="108" spans="1:21" ht="16.95" customHeight="1">
      <c r="A108" s="205">
        <f>IF(Wildert1!AB13=0, "", Wildert1!AB13)</f>
        <v>2</v>
      </c>
      <c r="B108" s="332" t="str">
        <f>Wildert1!B13</f>
        <v xml:space="preserve">Kustermans Toon </v>
      </c>
      <c r="C108" s="328" t="str">
        <f t="shared" si="31"/>
        <v/>
      </c>
      <c r="D108" s="328">
        <f>Wildert1!C13</f>
        <v>45</v>
      </c>
      <c r="E108" s="328">
        <f>Wildert1!O13</f>
        <v>45</v>
      </c>
      <c r="F108" s="333">
        <f>IF(Wildert1!AA13=0," ",SUM(H108:U108))</f>
        <v>12.666</v>
      </c>
      <c r="G108" s="328"/>
      <c r="H108" s="334" t="str">
        <f>IF(Wildert1!D13="", "", ROUND(Wildert1!D13 / IF(AND(COUNT(Wildert1!$D13:D13) &lt;= 3, ISNUMBER($C108)), $C108, $D108) * 10, 3))</f>
        <v/>
      </c>
      <c r="I108" s="334" t="str">
        <f>IF(Wildert1!E13="", "", ROUND(Wildert1!E13 / IF(AND(COUNT(Wildert1!$D13:E13) &lt;= 3, ISNUMBER($C108)), $C108, $D108) * 10, 3))</f>
        <v/>
      </c>
      <c r="J108" s="334">
        <f>IF(Wildert1!F13="", "", ROUND(Wildert1!F13 / IF(AND(COUNT(Wildert1!$D13:F13) &lt;= 3, ISNUMBER($C108)), $C108, $D108) * 10, 3))</f>
        <v>5.3330000000000002</v>
      </c>
      <c r="K108" s="334">
        <f>IF(Wildert1!G13="", "", ROUND(Wildert1!G13 / IF(AND(COUNT(Wildert1!$D13:G13) &lt;= 3, ISNUMBER($C108)), $C108, $D108) * 10, 3))</f>
        <v>7.3330000000000002</v>
      </c>
      <c r="L108" s="334" t="str">
        <f>IF(Wildert1!H13="", "", ROUND(Wildert1!H13 / IF(AND(COUNT(Wildert1!$D13:H13) &lt;= 3, ISNUMBER($C108)), $C108, $D108) * 10, 3))</f>
        <v/>
      </c>
      <c r="M108" s="334" t="str">
        <f>IF(Wildert1!I13="", "", ROUND(Wildert1!I13 / IF(AND(COUNT(Wildert1!$D13:I13) &lt;= 3, ISNUMBER($C108)), $C108, $D108) * 10, 3))</f>
        <v/>
      </c>
      <c r="N108" s="334" t="str">
        <f>IF(Wildert1!J13="", "", ROUND(Wildert1!J13 / IF(AND(COUNT(Wildert1!$D13:J13) &lt;= 3, ISNUMBER($C108)), $C108, $D108) * 10, 3))</f>
        <v/>
      </c>
      <c r="O108" s="334" t="str">
        <f>IF(Wildert1!P13="", "", ROUND(Wildert1!P13 / IF(AND(COUNT(Wildert1!$D13:$J13,Wildert1!$P13:P13) &lt;= 3, ISNUMBER($C108)), $C108, $E108) * 10, 3))</f>
        <v/>
      </c>
      <c r="P108" s="334" t="str">
        <f>IF(Wildert1!Q13="", "", ROUND(Wildert1!Q13 / IF(AND(COUNT(Wildert1!$D13:$J13,Wildert1!$P13:Q13) &lt;= 3, ISNUMBER($C108)), $C108, $E108) * 10, 3))</f>
        <v/>
      </c>
      <c r="Q108" s="334" t="str">
        <f>IF(Wildert1!R13="", "", ROUND(Wildert1!R13 / IF(AND(COUNT(Wildert1!$D13:$J13,Wildert1!$P13:R13) &lt;= 3, ISNUMBER($C108)), $C108, $E108) * 10, 3))</f>
        <v/>
      </c>
      <c r="R108" s="334" t="str">
        <f>IF(Wildert1!S13="", "", ROUND(Wildert1!S13 / IF(AND(COUNT(Wildert1!$D13:$J13,Wildert1!$P13:S13) &lt;= 3, ISNUMBER($C108)), $C108, $E108) * 10, 3))</f>
        <v/>
      </c>
      <c r="S108" s="334" t="str">
        <f>IF(Wildert1!T13="", "", ROUND(Wildert1!T13 / IF(AND(COUNT(Wildert1!$D13:$J13,Wildert1!$P13:T13) &lt;= 3, ISNUMBER($C108)), $C108, $E108) * 10, 3))</f>
        <v/>
      </c>
      <c r="T108" s="334" t="str">
        <f>IF(Wildert1!U13="", "", ROUND(Wildert1!U13 / IF(AND(COUNT(Wildert1!$D13:$J13,Wildert1!$P13:U13) &lt;= 3, ISNUMBER($C108)), $C108, $E108) * 10, 3))</f>
        <v/>
      </c>
      <c r="U108" s="334" t="str">
        <f>IF(Wildert1!V13="", "", ROUND(Wildert1!V13 / IF(AND(COUNT(Wildert1!$D13:$J13,Wildert1!$P13:V13) &lt;= 3, ISNUMBER($C108)), $C108, $E108) * 10, 3))</f>
        <v/>
      </c>
    </row>
    <row r="109" spans="1:21" ht="16.95" customHeight="1">
      <c r="A109" s="205">
        <f>IF(Wildert1!AB14=0, "", Wildert1!AB14)</f>
        <v>2</v>
      </c>
      <c r="B109" s="332" t="str">
        <f>Wildert1!B14</f>
        <v>Sarra-Ribo Jef</v>
      </c>
      <c r="C109" s="328" t="str">
        <f t="shared" si="31"/>
        <v/>
      </c>
      <c r="D109" s="328">
        <f>Wildert1!C14</f>
        <v>78</v>
      </c>
      <c r="E109" s="328">
        <f>Wildert1!O14</f>
        <v>78</v>
      </c>
      <c r="F109" s="333">
        <f>IF(Wildert1!AA14=0," ",SUM(H109:U109))</f>
        <v>18.076999999999998</v>
      </c>
      <c r="G109" s="328"/>
      <c r="H109" s="334">
        <f>IF(Wildert1!D14="", "", ROUND(Wildert1!D14 / IF(AND(COUNT(Wildert1!$D14:D14) &lt;= 3, ISNUMBER($C109)), $C109, $D109) * 10, 3))</f>
        <v>10.513</v>
      </c>
      <c r="I109" s="334" t="str">
        <f>IF(Wildert1!E14="", "", ROUND(Wildert1!E14 / IF(AND(COUNT(Wildert1!$D14:E14) &lt;= 3, ISNUMBER($C109)), $C109, $D109) * 10, 3))</f>
        <v/>
      </c>
      <c r="J109" s="334">
        <f>IF(Wildert1!F14="", "", ROUND(Wildert1!F14 / IF(AND(COUNT(Wildert1!$D14:F14) &lt;= 3, ISNUMBER($C109)), $C109, $D109) * 10, 3))</f>
        <v>7.5640000000000001</v>
      </c>
      <c r="K109" s="334" t="str">
        <f>IF(Wildert1!G14="", "", ROUND(Wildert1!G14 / IF(AND(COUNT(Wildert1!$D14:G14) &lt;= 3, ISNUMBER($C109)), $C109, $D109) * 10, 3))</f>
        <v/>
      </c>
      <c r="L109" s="334" t="str">
        <f>IF(Wildert1!H14="", "", ROUND(Wildert1!H14 / IF(AND(COUNT(Wildert1!$D14:H14) &lt;= 3, ISNUMBER($C109)), $C109, $D109) * 10, 3))</f>
        <v/>
      </c>
      <c r="M109" s="334" t="str">
        <f>IF(Wildert1!I14="", "", ROUND(Wildert1!I14 / IF(AND(COUNT(Wildert1!$D14:I14) &lt;= 3, ISNUMBER($C109)), $C109, $D109) * 10, 3))</f>
        <v/>
      </c>
      <c r="N109" s="334" t="str">
        <f>IF(Wildert1!J14="", "", ROUND(Wildert1!J14 / IF(AND(COUNT(Wildert1!$D14:J14) &lt;= 3, ISNUMBER($C109)), $C109, $D109) * 10, 3))</f>
        <v/>
      </c>
      <c r="O109" s="334" t="str">
        <f>IF(Wildert1!P14="", "", ROUND(Wildert1!P14 / IF(AND(COUNT(Wildert1!$D14:$J14,Wildert1!$P14:P14) &lt;= 3, ISNUMBER($C109)), $C109, $E109) * 10, 3))</f>
        <v/>
      </c>
      <c r="P109" s="334" t="str">
        <f>IF(Wildert1!Q14="", "", ROUND(Wildert1!Q14 / IF(AND(COUNT(Wildert1!$D14:$J14,Wildert1!$P14:Q14) &lt;= 3, ISNUMBER($C109)), $C109, $E109) * 10, 3))</f>
        <v/>
      </c>
      <c r="Q109" s="334" t="str">
        <f>IF(Wildert1!R14="", "", ROUND(Wildert1!R14 / IF(AND(COUNT(Wildert1!$D14:$J14,Wildert1!$P14:R14) &lt;= 3, ISNUMBER($C109)), $C109, $E109) * 10, 3))</f>
        <v/>
      </c>
      <c r="R109" s="334" t="str">
        <f>IF(Wildert1!S14="", "", ROUND(Wildert1!S14 / IF(AND(COUNT(Wildert1!$D14:$J14,Wildert1!$P14:S14) &lt;= 3, ISNUMBER($C109)), $C109, $E109) * 10, 3))</f>
        <v/>
      </c>
      <c r="S109" s="334" t="str">
        <f>IF(Wildert1!T14="", "", ROUND(Wildert1!T14 / IF(AND(COUNT(Wildert1!$D14:$J14,Wildert1!$P14:T14) &lt;= 3, ISNUMBER($C109)), $C109, $E109) * 10, 3))</f>
        <v/>
      </c>
      <c r="T109" s="334" t="str">
        <f>IF(Wildert1!U14="", "", ROUND(Wildert1!U14 / IF(AND(COUNT(Wildert1!$D14:$J14,Wildert1!$P14:U14) &lt;= 3, ISNUMBER($C109)), $C109, $E109) * 10, 3))</f>
        <v/>
      </c>
      <c r="U109" s="334" t="str">
        <f>IF(Wildert1!V14="", "", ROUND(Wildert1!V14 / IF(AND(COUNT(Wildert1!$D14:$J14,Wildert1!$P14:V14) &lt;= 3, ISNUMBER($C109)), $C109, $E109) * 10, 3))</f>
        <v/>
      </c>
    </row>
    <row r="110" spans="1:21" ht="16.95" customHeight="1">
      <c r="A110" s="205" t="str">
        <f>IF(Wildert1!AB15=0, "", Wildert1!AB15)</f>
        <v/>
      </c>
      <c r="B110" s="332" t="str">
        <f>Wildert1!B15</f>
        <v>Sas Ronny</v>
      </c>
      <c r="C110" s="328" t="str">
        <f t="shared" si="31"/>
        <v/>
      </c>
      <c r="D110" s="328">
        <f>Wildert1!C15</f>
        <v>28</v>
      </c>
      <c r="E110" s="328">
        <f>Wildert1!O15</f>
        <v>28</v>
      </c>
      <c r="F110" s="333" t="str">
        <f>IF(Wildert1!AA15=0," ",SUM(H110:U110))</f>
        <v xml:space="preserve"> </v>
      </c>
      <c r="G110" s="328"/>
      <c r="H110" s="334" t="str">
        <f>IF(Wildert1!D15="", "", ROUND(Wildert1!D15 / IF(AND(COUNT(Wildert1!$D15:D15) &lt;= 3, ISNUMBER($C110)), $C110, $D110) * 10, 3))</f>
        <v/>
      </c>
      <c r="I110" s="334" t="str">
        <f>IF(Wildert1!E15="", "", ROUND(Wildert1!E15 / IF(AND(COUNT(Wildert1!$D15:E15) &lt;= 3, ISNUMBER($C110)), $C110, $D110) * 10, 3))</f>
        <v/>
      </c>
      <c r="J110" s="334" t="str">
        <f>IF(Wildert1!F15="", "", ROUND(Wildert1!F15 / IF(AND(COUNT(Wildert1!$D15:F15) &lt;= 3, ISNUMBER($C110)), $C110, $D110) * 10, 3))</f>
        <v/>
      </c>
      <c r="K110" s="334" t="str">
        <f>IF(Wildert1!G15="", "", ROUND(Wildert1!G15 / IF(AND(COUNT(Wildert1!$D15:G15) &lt;= 3, ISNUMBER($C110)), $C110, $D110) * 10, 3))</f>
        <v/>
      </c>
      <c r="L110" s="334" t="str">
        <f>IF(Wildert1!H15="", "", ROUND(Wildert1!H15 / IF(AND(COUNT(Wildert1!$D15:H15) &lt;= 3, ISNUMBER($C110)), $C110, $D110) * 10, 3))</f>
        <v/>
      </c>
      <c r="M110" s="334" t="str">
        <f>IF(Wildert1!I15="", "", ROUND(Wildert1!I15 / IF(AND(COUNT(Wildert1!$D15:I15) &lt;= 3, ISNUMBER($C110)), $C110, $D110) * 10, 3))</f>
        <v/>
      </c>
      <c r="N110" s="334" t="str">
        <f>IF(Wildert1!J15="", "", ROUND(Wildert1!J15 / IF(AND(COUNT(Wildert1!$D15:J15) &lt;= 3, ISNUMBER($C110)), $C110, $D110) * 10, 3))</f>
        <v/>
      </c>
      <c r="O110" s="334" t="str">
        <f>IF(Wildert1!P15="", "", ROUND(Wildert1!P15 / IF(AND(COUNT(Wildert1!$D15:$J15,Wildert1!$P15:P15) &lt;= 3, ISNUMBER($C110)), $C110, $E110) * 10, 3))</f>
        <v/>
      </c>
      <c r="P110" s="334" t="str">
        <f>IF(Wildert1!Q15="", "", ROUND(Wildert1!Q15 / IF(AND(COUNT(Wildert1!$D15:$J15,Wildert1!$P15:Q15) &lt;= 3, ISNUMBER($C110)), $C110, $E110) * 10, 3))</f>
        <v/>
      </c>
      <c r="Q110" s="334" t="str">
        <f>IF(Wildert1!R15="", "", ROUND(Wildert1!R15 / IF(AND(COUNT(Wildert1!$D15:$J15,Wildert1!$P15:R15) &lt;= 3, ISNUMBER($C110)), $C110, $E110) * 10, 3))</f>
        <v/>
      </c>
      <c r="R110" s="334" t="str">
        <f>IF(Wildert1!S15="", "", ROUND(Wildert1!S15 / IF(AND(COUNT(Wildert1!$D15:$J15,Wildert1!$P15:S15) &lt;= 3, ISNUMBER($C110)), $C110, $E110) * 10, 3))</f>
        <v/>
      </c>
      <c r="S110" s="334" t="str">
        <f>IF(Wildert1!T15="", "", ROUND(Wildert1!T15 / IF(AND(COUNT(Wildert1!$D15:$J15,Wildert1!$P15:T15) &lt;= 3, ISNUMBER($C110)), $C110, $E110) * 10, 3))</f>
        <v/>
      </c>
      <c r="T110" s="334" t="str">
        <f>IF(Wildert1!U15="", "", ROUND(Wildert1!U15 / IF(AND(COUNT(Wildert1!$D15:$J15,Wildert1!$P15:U15) &lt;= 3, ISNUMBER($C110)), $C110, $E110) * 10, 3))</f>
        <v/>
      </c>
      <c r="U110" s="334" t="str">
        <f>IF(Wildert1!V15="", "", ROUND(Wildert1!V15 / IF(AND(COUNT(Wildert1!$D15:$J15,Wildert1!$P15:V15) &lt;= 3, ISNUMBER($C110)), $C110, $E110) * 10, 3))</f>
        <v/>
      </c>
    </row>
    <row r="111" spans="1:21" ht="16.95" customHeight="1">
      <c r="A111" s="205">
        <f>IF(Wildert1!AB16=0, "", Wildert1!AB16)</f>
        <v>1</v>
      </c>
      <c r="B111" s="332" t="str">
        <f>Wildert1!B16</f>
        <v>Thijs Jef</v>
      </c>
      <c r="C111" s="328" t="str">
        <f t="shared" si="31"/>
        <v/>
      </c>
      <c r="D111" s="328">
        <f>Wildert1!C16</f>
        <v>23</v>
      </c>
      <c r="E111" s="328">
        <f>Wildert1!O16</f>
        <v>23</v>
      </c>
      <c r="F111" s="333">
        <f>IF(Wildert1!AA16=0," ",SUM(H111:U111))</f>
        <v>14.348000000000001</v>
      </c>
      <c r="G111" s="328"/>
      <c r="H111" s="334" t="str">
        <f>IF(Wildert1!D16="", "", ROUND(Wildert1!D16 / IF(AND(COUNT(Wildert1!$D16:D16) &lt;= 3, ISNUMBER($C111)), $C111, $D111) * 10, 3))</f>
        <v/>
      </c>
      <c r="I111" s="334">
        <f>IF(Wildert1!E16="", "", ROUND(Wildert1!E16 / IF(AND(COUNT(Wildert1!$D16:E16) &lt;= 3, ISNUMBER($C111)), $C111, $D111) * 10, 3))</f>
        <v>14.348000000000001</v>
      </c>
      <c r="J111" s="334" t="str">
        <f>IF(Wildert1!F16="", "", ROUND(Wildert1!F16 / IF(AND(COUNT(Wildert1!$D16:F16) &lt;= 3, ISNUMBER($C111)), $C111, $D111) * 10, 3))</f>
        <v/>
      </c>
      <c r="K111" s="334" t="str">
        <f>IF(Wildert1!G16="", "", ROUND(Wildert1!G16 / IF(AND(COUNT(Wildert1!$D16:G16) &lt;= 3, ISNUMBER($C111)), $C111, $D111) * 10, 3))</f>
        <v/>
      </c>
      <c r="L111" s="334" t="str">
        <f>IF(Wildert1!H16="", "", ROUND(Wildert1!H16 / IF(AND(COUNT(Wildert1!$D16:H16) &lt;= 3, ISNUMBER($C111)), $C111, $D111) * 10, 3))</f>
        <v/>
      </c>
      <c r="M111" s="334" t="str">
        <f>IF(Wildert1!I16="", "", ROUND(Wildert1!I16 / IF(AND(COUNT(Wildert1!$D16:I16) &lt;= 3, ISNUMBER($C111)), $C111, $D111) * 10, 3))</f>
        <v/>
      </c>
      <c r="N111" s="334" t="str">
        <f>IF(Wildert1!J16="", "", ROUND(Wildert1!J16 / IF(AND(COUNT(Wildert1!$D16:J16) &lt;= 3, ISNUMBER($C111)), $C111, $D111) * 10, 3))</f>
        <v/>
      </c>
      <c r="O111" s="334" t="str">
        <f>IF(Wildert1!P16="", "", ROUND(Wildert1!P16 / IF(AND(COUNT(Wildert1!$D16:$J16,Wildert1!$P16:P16) &lt;= 3, ISNUMBER($C111)), $C111, $E111) * 10, 3))</f>
        <v/>
      </c>
      <c r="P111" s="334" t="str">
        <f>IF(Wildert1!Q16="", "", ROUND(Wildert1!Q16 / IF(AND(COUNT(Wildert1!$D16:$J16,Wildert1!$P16:Q16) &lt;= 3, ISNUMBER($C111)), $C111, $E111) * 10, 3))</f>
        <v/>
      </c>
      <c r="Q111" s="334" t="str">
        <f>IF(Wildert1!R16="", "", ROUND(Wildert1!R16 / IF(AND(COUNT(Wildert1!$D16:$J16,Wildert1!$P16:R16) &lt;= 3, ISNUMBER($C111)), $C111, $E111) * 10, 3))</f>
        <v/>
      </c>
      <c r="R111" s="334" t="str">
        <f>IF(Wildert1!S16="", "", ROUND(Wildert1!S16 / IF(AND(COUNT(Wildert1!$D16:$J16,Wildert1!$P16:S16) &lt;= 3, ISNUMBER($C111)), $C111, $E111) * 10, 3))</f>
        <v/>
      </c>
      <c r="S111" s="334" t="str">
        <f>IF(Wildert1!T16="", "", ROUND(Wildert1!T16 / IF(AND(COUNT(Wildert1!$D16:$J16,Wildert1!$P16:T16) &lt;= 3, ISNUMBER($C111)), $C111, $E111) * 10, 3))</f>
        <v/>
      </c>
      <c r="T111" s="334" t="str">
        <f>IF(Wildert1!U16="", "", ROUND(Wildert1!U16 / IF(AND(COUNT(Wildert1!$D16:$J16,Wildert1!$P16:U16) &lt;= 3, ISNUMBER($C111)), $C111, $E111) * 10, 3))</f>
        <v/>
      </c>
      <c r="U111" s="334" t="str">
        <f>IF(Wildert1!V16="", "", ROUND(Wildert1!V16 / IF(AND(COUNT(Wildert1!$D16:$J16,Wildert1!$P16:V16) &lt;= 3, ISNUMBER($C111)), $C111, $E111) * 10, 3))</f>
        <v/>
      </c>
    </row>
    <row r="112" spans="1:21" ht="16.95" customHeight="1">
      <c r="A112" s="205">
        <f>IF(Wildert1!AB17=0, "", Wildert1!AB17)</f>
        <v>1</v>
      </c>
      <c r="B112" s="368" t="str">
        <f>Wildert1!B17</f>
        <v>Verbanck Jan [NS 20]</v>
      </c>
      <c r="C112" s="328">
        <f t="shared" si="31"/>
        <v>20</v>
      </c>
      <c r="D112" s="328">
        <f>Wildert1!C17</f>
        <v>20</v>
      </c>
      <c r="E112" s="328">
        <f>Wildert1!O17</f>
        <v>20</v>
      </c>
      <c r="F112" s="333">
        <f>IF(Wildert1!AA17=0," ",SUM(H112:U112))</f>
        <v>16</v>
      </c>
      <c r="G112" s="328"/>
      <c r="H112" s="394">
        <f>IF(Wildert1!D17="", "", ROUND(Wildert1!D17 / IF(AND(COUNT(Wildert1!$D17:D17) &lt;= 3, ISNUMBER($C112)), $C112, $D112) * 10, 3))</f>
        <v>16</v>
      </c>
      <c r="I112" s="334" t="str">
        <f>IF(Wildert1!E17="", "", ROUND(Wildert1!E17 / IF(AND(COUNT(Wildert1!$D17:E17) &lt;= 3, ISNUMBER($C112)), $C112, $D112) * 10, 3))</f>
        <v/>
      </c>
      <c r="J112" s="334" t="str">
        <f>IF(Wildert1!F17="", "", ROUND(Wildert1!F17 / IF(AND(COUNT(Wildert1!$D17:F17) &lt;= 3, ISNUMBER($C112)), $C112, $D112) * 10, 3))</f>
        <v/>
      </c>
      <c r="K112" s="334" t="str">
        <f>IF(Wildert1!G17="", "", ROUND(Wildert1!G17 / IF(AND(COUNT(Wildert1!$D17:G17) &lt;= 3, ISNUMBER($C112)), $C112, $D112) * 10, 3))</f>
        <v/>
      </c>
      <c r="L112" s="334" t="str">
        <f>IF(Wildert1!H17="", "", ROUND(Wildert1!H17 / IF(AND(COUNT(Wildert1!$D17:H17) &lt;= 3, ISNUMBER($C112)), $C112, $D112) * 10, 3))</f>
        <v/>
      </c>
      <c r="M112" s="334" t="str">
        <f>IF(Wildert1!I17="", "", ROUND(Wildert1!I17 / IF(AND(COUNT(Wildert1!$D17:I17) &lt;= 3, ISNUMBER($C112)), $C112, $D112) * 10, 3))</f>
        <v/>
      </c>
      <c r="N112" s="334" t="str">
        <f>IF(Wildert1!J17="", "", ROUND(Wildert1!J17 / IF(AND(COUNT(Wildert1!$D17:J17) &lt;= 3, ISNUMBER($C112)), $C112, $D112) * 10, 3))</f>
        <v/>
      </c>
      <c r="O112" s="334" t="str">
        <f>IF(Wildert1!P17="", "", ROUND(Wildert1!P17 / IF(AND(COUNT(Wildert1!$D17:$J17,Wildert1!$P17:P17) &lt;= 3, ISNUMBER($C112)), $C112, $E112) * 10, 3))</f>
        <v/>
      </c>
      <c r="P112" s="334" t="str">
        <f>IF(Wildert1!Q17="", "", ROUND(Wildert1!Q17 / IF(AND(COUNT(Wildert1!$D17:$J17,Wildert1!$P17:Q17) &lt;= 3, ISNUMBER($C112)), $C112, $E112) * 10, 3))</f>
        <v/>
      </c>
      <c r="Q112" s="334" t="str">
        <f>IF(Wildert1!R17="", "", ROUND(Wildert1!R17 / IF(AND(COUNT(Wildert1!$D17:$J17,Wildert1!$P17:R17) &lt;= 3, ISNUMBER($C112)), $C112, $E112) * 10, 3))</f>
        <v/>
      </c>
      <c r="R112" s="334" t="str">
        <f>IF(Wildert1!S17="", "", ROUND(Wildert1!S17 / IF(AND(COUNT(Wildert1!$D17:$J17,Wildert1!$P17:S17) &lt;= 3, ISNUMBER($C112)), $C112, $E112) * 10, 3))</f>
        <v/>
      </c>
      <c r="S112" s="334" t="str">
        <f>IF(Wildert1!T17="", "", ROUND(Wildert1!T17 / IF(AND(COUNT(Wildert1!$D17:$J17,Wildert1!$P17:T17) &lt;= 3, ISNUMBER($C112)), $C112, $E112) * 10, 3))</f>
        <v/>
      </c>
      <c r="T112" s="334" t="str">
        <f>IF(Wildert1!U17="", "", ROUND(Wildert1!U17 / IF(AND(COUNT(Wildert1!$D17:$J17,Wildert1!$P17:U17) &lt;= 3, ISNUMBER($C112)), $C112, $E112) * 10, 3))</f>
        <v/>
      </c>
      <c r="U112" s="334" t="str">
        <f>IF(Wildert1!V17="", "", ROUND(Wildert1!V17 / IF(AND(COUNT(Wildert1!$D17:$J17,Wildert1!$P17:V17) &lt;= 3, ISNUMBER($C112)), $C112, $E112) * 10, 3))</f>
        <v/>
      </c>
    </row>
    <row r="113" spans="1:21" ht="16.95" customHeight="1">
      <c r="A113" s="205">
        <f>IF(Wildert1!AB18=0, "", Wildert1!AB18)</f>
        <v>3</v>
      </c>
      <c r="B113" s="332" t="str">
        <f>Wildert1!B18</f>
        <v>Wetzer Rik</v>
      </c>
      <c r="C113" s="328" t="str">
        <f t="shared" si="31"/>
        <v/>
      </c>
      <c r="D113" s="328">
        <f>Wildert1!C18</f>
        <v>15</v>
      </c>
      <c r="E113" s="328">
        <f>Wildert1!O18</f>
        <v>15</v>
      </c>
      <c r="F113" s="333">
        <f>IF(Wildert1!AA18=0," ",SUM(H113:U113))</f>
        <v>32</v>
      </c>
      <c r="G113" s="328"/>
      <c r="H113" s="334" t="str">
        <f>IF(Wildert1!D18="", "", ROUND(Wildert1!D18 / IF(AND(COUNT(Wildert1!$D18:D18) &lt;= 3, ISNUMBER($C113)), $C113, $D113) * 10, 3))</f>
        <v/>
      </c>
      <c r="I113" s="334">
        <f>IF(Wildert1!E18="", "", ROUND(Wildert1!E18 / IF(AND(COUNT(Wildert1!$D18:E18) &lt;= 3, ISNUMBER($C113)), $C113, $D113) * 10, 3))</f>
        <v>10.667</v>
      </c>
      <c r="J113" s="334">
        <f>IF(Wildert1!F18="", "", ROUND(Wildert1!F18 / IF(AND(COUNT(Wildert1!$D18:F18) &lt;= 3, ISNUMBER($C113)), $C113, $D113) * 10, 3))</f>
        <v>7.3330000000000002</v>
      </c>
      <c r="K113" s="334">
        <f>IF(Wildert1!G18="", "", ROUND(Wildert1!G18 / IF(AND(COUNT(Wildert1!$D18:G18) &lt;= 3, ISNUMBER($C113)), $C113, $D113) * 10, 3))</f>
        <v>14</v>
      </c>
      <c r="L113" s="334" t="str">
        <f>IF(Wildert1!H18="", "", ROUND(Wildert1!H18 / IF(AND(COUNT(Wildert1!$D18:H18) &lt;= 3, ISNUMBER($C113)), $C113, $D113) * 10, 3))</f>
        <v/>
      </c>
      <c r="M113" s="334" t="str">
        <f>IF(Wildert1!I18="", "", ROUND(Wildert1!I18 / IF(AND(COUNT(Wildert1!$D18:I18) &lt;= 3, ISNUMBER($C113)), $C113, $D113) * 10, 3))</f>
        <v/>
      </c>
      <c r="N113" s="334" t="str">
        <f>IF(Wildert1!J18="", "", ROUND(Wildert1!J18 / IF(AND(COUNT(Wildert1!$D18:J18) &lt;= 3, ISNUMBER($C113)), $C113, $D113) * 10, 3))</f>
        <v/>
      </c>
      <c r="O113" s="334" t="str">
        <f>IF(Wildert1!P18="", "", ROUND(Wildert1!P18 / IF(AND(COUNT(Wildert1!$D18:$J18,Wildert1!$P18:P18) &lt;= 3, ISNUMBER($C113)), $C113, $E113) * 10, 3))</f>
        <v/>
      </c>
      <c r="P113" s="334" t="str">
        <f>IF(Wildert1!Q18="", "", ROUND(Wildert1!Q18 / IF(AND(COUNT(Wildert1!$D18:$J18,Wildert1!$P18:Q18) &lt;= 3, ISNUMBER($C113)), $C113, $E113) * 10, 3))</f>
        <v/>
      </c>
      <c r="Q113" s="334" t="str">
        <f>IF(Wildert1!R18="", "", ROUND(Wildert1!R18 / IF(AND(COUNT(Wildert1!$D18:$J18,Wildert1!$P18:R18) &lt;= 3, ISNUMBER($C113)), $C113, $E113) * 10, 3))</f>
        <v/>
      </c>
      <c r="R113" s="334" t="str">
        <f>IF(Wildert1!S18="", "", ROUND(Wildert1!S18 / IF(AND(COUNT(Wildert1!$D18:$J18,Wildert1!$P18:S18) &lt;= 3, ISNUMBER($C113)), $C113, $E113) * 10, 3))</f>
        <v/>
      </c>
      <c r="S113" s="334" t="str">
        <f>IF(Wildert1!T18="", "", ROUND(Wildert1!T18 / IF(AND(COUNT(Wildert1!$D18:$J18,Wildert1!$P18:T18) &lt;= 3, ISNUMBER($C113)), $C113, $E113) * 10, 3))</f>
        <v/>
      </c>
      <c r="T113" s="334" t="str">
        <f>IF(Wildert1!U18="", "", ROUND(Wildert1!U18 / IF(AND(COUNT(Wildert1!$D18:$J18,Wildert1!$P18:U18) &lt;= 3, ISNUMBER($C113)), $C113, $E113) * 10, 3))</f>
        <v/>
      </c>
      <c r="U113" s="334" t="str">
        <f>IF(Wildert1!V18="", "", ROUND(Wildert1!V18 / IF(AND(COUNT(Wildert1!$D18:$J18,Wildert1!$P18:V18) &lt;= 3, ISNUMBER($C113)), $C113, $E113) * 10, 3))</f>
        <v/>
      </c>
    </row>
    <row r="114" spans="1:21" ht="16.95" customHeight="1">
      <c r="A114" s="204" t="str">
        <f>IF(Wildert1!AB19=0, "", Wildert1!AB19)</f>
        <v/>
      </c>
      <c r="B114" s="332">
        <f>Wildert1!B19</f>
        <v>0</v>
      </c>
      <c r="C114" s="328" t="str">
        <f t="shared" si="31"/>
        <v/>
      </c>
      <c r="D114" s="328">
        <f>Wildert1!C19</f>
        <v>0</v>
      </c>
      <c r="E114" s="328">
        <f>Wildert1!O19</f>
        <v>0</v>
      </c>
      <c r="F114" s="333" t="str">
        <f>IF(Wildert1!AA19=0," ",SUM(H114:U114))</f>
        <v xml:space="preserve"> </v>
      </c>
      <c r="G114" s="328"/>
      <c r="H114" s="334" t="str">
        <f>IF(Wildert1!D19="", "", ROUND(Wildert1!D19 / IF(AND(COUNT(Wildert1!$D19:D19) &lt;= 3, ISNUMBER($C114)), $C114, $D114) * 10, 3))</f>
        <v/>
      </c>
      <c r="I114" s="334" t="str">
        <f>IF(Wildert1!E19="", "", ROUND(Wildert1!E19 / IF(AND(COUNT(Wildert1!$D19:E19) &lt;= 3, ISNUMBER($C114)), $C114, $D114) * 10, 3))</f>
        <v/>
      </c>
      <c r="J114" s="334" t="str">
        <f>IF(Wildert1!F19="", "", ROUND(Wildert1!F19 / IF(AND(COUNT(Wildert1!$D19:F19) &lt;= 3, ISNUMBER($C114)), $C114, $D114) * 10, 3))</f>
        <v/>
      </c>
      <c r="K114" s="334" t="str">
        <f>IF(Wildert1!G19="", "", ROUND(Wildert1!G19 / IF(AND(COUNT(Wildert1!$D19:G19) &lt;= 3, ISNUMBER($C114)), $C114, $D114) * 10, 3))</f>
        <v/>
      </c>
      <c r="L114" s="334" t="str">
        <f>IF(Wildert1!H19="", "", ROUND(Wildert1!H19 / IF(AND(COUNT(Wildert1!$D19:H19) &lt;= 3, ISNUMBER($C114)), $C114, $D114) * 10, 3))</f>
        <v/>
      </c>
      <c r="M114" s="334" t="str">
        <f>IF(Wildert1!I19="", "", ROUND(Wildert1!I19 / IF(AND(COUNT(Wildert1!$D19:I19) &lt;= 3, ISNUMBER($C114)), $C114, $D114) * 10, 3))</f>
        <v/>
      </c>
      <c r="N114" s="334" t="str">
        <f>IF(Wildert1!J19="", "", ROUND(Wildert1!J19 / IF(AND(COUNT(Wildert1!$D19:J19) &lt;= 3, ISNUMBER($C114)), $C114, $D114) * 10, 3))</f>
        <v/>
      </c>
      <c r="O114" s="334" t="str">
        <f>IF(Wildert1!P19="", "", ROUND(Wildert1!P19 / IF(AND(COUNT(Wildert1!$D19:$J19,Wildert1!$P19:P19) &lt;= 3, ISNUMBER($C114)), $C114, $E114) * 10, 3))</f>
        <v/>
      </c>
      <c r="P114" s="334" t="str">
        <f>IF(Wildert1!Q19="", "", ROUND(Wildert1!Q19 / IF(AND(COUNT(Wildert1!$D19:$J19,Wildert1!$P19:Q19) &lt;= 3, ISNUMBER($C114)), $C114, $E114) * 10, 3))</f>
        <v/>
      </c>
      <c r="Q114" s="334" t="str">
        <f>IF(Wildert1!R19="", "", ROUND(Wildert1!R19 / IF(AND(COUNT(Wildert1!$D19:$J19,Wildert1!$P19:R19) &lt;= 3, ISNUMBER($C114)), $C114, $E114) * 10, 3))</f>
        <v/>
      </c>
      <c r="R114" s="334" t="str">
        <f>IF(Wildert1!S19="", "", ROUND(Wildert1!S19 / IF(AND(COUNT(Wildert1!$D19:$J19,Wildert1!$P19:S19) &lt;= 3, ISNUMBER($C114)), $C114, $E114) * 10, 3))</f>
        <v/>
      </c>
      <c r="S114" s="334" t="str">
        <f>IF(Wildert1!T19="", "", ROUND(Wildert1!T19 / IF(AND(COUNT(Wildert1!$D19:$J19,Wildert1!$P19:T19) &lt;= 3, ISNUMBER($C114)), $C114, $E114) * 10, 3))</f>
        <v/>
      </c>
      <c r="T114" s="334" t="str">
        <f>IF(Wildert1!U19="", "", ROUND(Wildert1!U19 / IF(AND(COUNT(Wildert1!$D19:$J19,Wildert1!$P19:U19) &lt;= 3, ISNUMBER($C114)), $C114, $E114) * 10, 3))</f>
        <v/>
      </c>
      <c r="U114" s="334" t="str">
        <f>IF(Wildert1!V19="", "", ROUND(Wildert1!V19 / IF(AND(COUNT(Wildert1!$D19:$J19,Wildert1!$P19:V19) &lt;= 3, ISNUMBER($C114)), $C114, $E114) * 10, 3))</f>
        <v/>
      </c>
    </row>
    <row r="115" spans="1:21" ht="24" customHeight="1">
      <c r="A115" s="246"/>
      <c r="B115" s="328"/>
      <c r="C115" s="328"/>
      <c r="D115" s="328"/>
      <c r="E115" s="328"/>
      <c r="F115" s="247" t="str">
        <f>B99</f>
        <v>WILDERT 1</v>
      </c>
      <c r="G115" s="348"/>
      <c r="H115" s="339">
        <f>IF(SUM(H100:H114)=0, "", SUM(H100:H114))</f>
        <v>63.924999999999997</v>
      </c>
      <c r="I115" s="339">
        <f>IF(SUM(I100:I114)=0, "", SUM(I100:I114))</f>
        <v>65.918999999999997</v>
      </c>
      <c r="J115" s="339">
        <f t="shared" ref="J115:U115" si="32">IF(SUM(J100:J114)=0, "", SUM(J100:J114))</f>
        <v>51.71</v>
      </c>
      <c r="K115" s="339">
        <f t="shared" si="32"/>
        <v>72.936999999999998</v>
      </c>
      <c r="L115" s="339" t="str">
        <f t="shared" si="32"/>
        <v/>
      </c>
      <c r="M115" s="339" t="str">
        <f t="shared" si="32"/>
        <v/>
      </c>
      <c r="N115" s="339" t="str">
        <f t="shared" si="32"/>
        <v/>
      </c>
      <c r="O115" s="339" t="str">
        <f t="shared" si="32"/>
        <v/>
      </c>
      <c r="P115" s="339" t="str">
        <f t="shared" si="32"/>
        <v/>
      </c>
      <c r="Q115" s="339" t="str">
        <f t="shared" si="32"/>
        <v/>
      </c>
      <c r="R115" s="339" t="str">
        <f t="shared" si="32"/>
        <v/>
      </c>
      <c r="S115" s="339" t="str">
        <f t="shared" si="32"/>
        <v/>
      </c>
      <c r="T115" s="339" t="str">
        <f t="shared" si="32"/>
        <v/>
      </c>
      <c r="U115" s="339" t="str">
        <f t="shared" si="32"/>
        <v/>
      </c>
    </row>
    <row r="116" spans="1:21" ht="16.95" customHeight="1">
      <c r="A116" s="246"/>
      <c r="B116" s="340">
        <f>ROWS(B100:B114)</f>
        <v>15</v>
      </c>
      <c r="C116" s="328"/>
      <c r="D116" s="328"/>
      <c r="E116" s="328"/>
      <c r="F116" s="365">
        <f>SUM(F100:F114)</f>
        <v>254.49099999999999</v>
      </c>
      <c r="G116" s="352" t="str">
        <f>B99</f>
        <v>WILDERT 1</v>
      </c>
      <c r="H116" s="207">
        <f>IF(SUM(H100:H114)=0, "", SUM(H100:H114))</f>
        <v>63.924999999999997</v>
      </c>
      <c r="I116" s="207">
        <f>IF(I115="", "", ROUND(SUM($H115:I115), 3))</f>
        <v>129.84399999999999</v>
      </c>
      <c r="J116" s="207">
        <f>IF(J115="", "", ROUND(SUM($H115:J115), 3))</f>
        <v>181.554</v>
      </c>
      <c r="K116" s="207">
        <f>IF(K115="", "", ROUND(SUM($H115:K115), 3))</f>
        <v>254.49100000000001</v>
      </c>
      <c r="L116" s="207" t="str">
        <f>IF(L115="", "", ROUND(SUM($H115:L115), 3))</f>
        <v/>
      </c>
      <c r="M116" s="207" t="str">
        <f>IF(M115="", "", ROUND(SUM($H115:M115), 3))</f>
        <v/>
      </c>
      <c r="N116" s="207" t="str">
        <f>IF(N115="", "", ROUND(SUM($H115:N115), 3))</f>
        <v/>
      </c>
      <c r="O116" s="207" t="str">
        <f>IF(O115="", "", ROUND(SUM($H115:O115), 3))</f>
        <v/>
      </c>
      <c r="P116" s="207" t="str">
        <f>IF(P115="", "", ROUND(SUM($H115:P115), 3))</f>
        <v/>
      </c>
      <c r="Q116" s="207" t="str">
        <f>IF(Q115="", "", ROUND(SUM($H115:Q115), 3))</f>
        <v/>
      </c>
      <c r="R116" s="207" t="str">
        <f>IF(R115="", "", ROUND(SUM($H115:R115), 3))</f>
        <v/>
      </c>
      <c r="S116" s="207" t="str">
        <f>IF(S115="", "", ROUND(SUM($H115:S115), 3))</f>
        <v/>
      </c>
      <c r="T116" s="207" t="str">
        <f>IF(T115="", "", ROUND(SUM($H115:T115), 3))</f>
        <v/>
      </c>
      <c r="U116" s="207" t="str">
        <f>IF(U115="", "", ROUND(SUM($H115:U115), 3))</f>
        <v/>
      </c>
    </row>
    <row r="117" spans="1:21" ht="25.2" customHeight="1">
      <c r="F117" s="369"/>
      <c r="G117" s="190"/>
      <c r="H117" s="370"/>
      <c r="I117" s="370"/>
      <c r="J117" s="370"/>
      <c r="K117" s="370"/>
      <c r="L117" s="370"/>
      <c r="M117" s="370"/>
      <c r="N117" s="370"/>
      <c r="O117" s="370"/>
      <c r="P117" s="370"/>
      <c r="Q117" s="371"/>
      <c r="R117" s="371"/>
      <c r="S117" s="371"/>
      <c r="T117" s="371"/>
      <c r="U117" s="371"/>
    </row>
    <row r="118" spans="1:21" ht="15" customHeight="1">
      <c r="A118" s="246"/>
      <c r="B118" s="330" t="s">
        <v>143</v>
      </c>
      <c r="C118" s="229"/>
      <c r="D118" s="229"/>
      <c r="E118" s="229"/>
      <c r="F118" s="241"/>
      <c r="G118" s="328"/>
      <c r="H118" s="231">
        <v>1</v>
      </c>
      <c r="I118" s="231">
        <v>2</v>
      </c>
      <c r="J118" s="231">
        <v>3</v>
      </c>
      <c r="K118" s="231">
        <v>4</v>
      </c>
      <c r="L118" s="231">
        <v>5</v>
      </c>
      <c r="M118" s="231">
        <v>6</v>
      </c>
      <c r="N118" s="231">
        <v>7</v>
      </c>
      <c r="O118" s="231">
        <v>8</v>
      </c>
      <c r="P118" s="231">
        <v>9</v>
      </c>
      <c r="Q118" s="231">
        <v>10</v>
      </c>
      <c r="R118" s="231">
        <v>11</v>
      </c>
      <c r="S118" s="231">
        <v>12</v>
      </c>
      <c r="T118" s="231">
        <v>13</v>
      </c>
      <c r="U118" s="231">
        <v>14</v>
      </c>
    </row>
    <row r="119" spans="1:21" ht="16.95" customHeight="1">
      <c r="A119" s="206" t="str">
        <f>IF(Wildert2!AB5=0, "", Wildert2!AB5)</f>
        <v/>
      </c>
      <c r="B119" s="332" t="str">
        <f>Wildert2!B5</f>
        <v xml:space="preserve">Aernouts Johan  </v>
      </c>
      <c r="C119" s="332" t="str">
        <f>IFERROR(VALUE(MID($B119, SEARCH("[NS ", $B119)+4, 2)), "")</f>
        <v/>
      </c>
      <c r="D119" s="332">
        <f>Wildert2!C5</f>
        <v>41</v>
      </c>
      <c r="E119" s="332">
        <f>Wildert2!O5</f>
        <v>41</v>
      </c>
      <c r="F119" s="333" t="str">
        <f>IF(Wildert2!AA5=0," ",SUM(H119:U119))</f>
        <v xml:space="preserve"> </v>
      </c>
      <c r="G119" s="332"/>
      <c r="H119" s="334" t="str">
        <f>IF(Wildert2!D5="", "", ROUND(Wildert2!D5 / IF(AND(COUNT(Wildert2!$D5:D5) &lt;= 3, ISNUMBER($C119)), $C119, $D119) * 10, 3))</f>
        <v/>
      </c>
      <c r="I119" s="334" t="str">
        <f>IF(Wildert2!E5="", "", ROUND(Wildert2!E5 / IF(AND(COUNT(Wildert2!$D5:E5) &lt;= 3, ISNUMBER($C119)), $C119, $D119) * 10, 3))</f>
        <v/>
      </c>
      <c r="J119" s="334" t="str">
        <f>IF(Wildert2!F5="", "", ROUND(Wildert2!F5 / IF(AND(COUNT(Wildert2!$D5:F5) &lt;= 3, ISNUMBER($C119)), $C119, $D119) * 10, 3))</f>
        <v/>
      </c>
      <c r="K119" s="334" t="str">
        <f>IF(Wildert2!G5="", "", ROUND(Wildert2!G5 / IF(AND(COUNT(Wildert2!$D5:G5) &lt;= 3, ISNUMBER($C119)), $C119, $D119) * 10, 3))</f>
        <v/>
      </c>
      <c r="L119" s="334" t="str">
        <f>IF(Wildert2!H5="", "", ROUND(Wildert2!H5 / IF(AND(COUNT(Wildert2!$D5:H5) &lt;= 3, ISNUMBER($C119)), $C119, $D119) * 10, 3))</f>
        <v/>
      </c>
      <c r="M119" s="334" t="str">
        <f>IF(Wildert2!I5="", "", ROUND(Wildert2!I5 / IF(AND(COUNT(Wildert2!$D5:I5) &lt;= 3, ISNUMBER($C119)), $C119, $D119) * 10, 3))</f>
        <v/>
      </c>
      <c r="N119" s="334" t="str">
        <f>IF(Wildert2!J5="", "", ROUND(Wildert2!J5 / IF(AND(COUNT(Wildert2!$D5:J5) &lt;= 3, ISNUMBER($C119)), $C119, $D119) * 10, 3))</f>
        <v/>
      </c>
      <c r="O119" s="334" t="str">
        <f>IF(Wildert2!P5="", "", ROUND(Wildert2!P5 / IF(AND(COUNT(Wildert2!$D5:$J5,Wildert2!$P5:P5) &lt;= 3, ISNUMBER($C119)), $C119, $E119) * 10, 3))</f>
        <v/>
      </c>
      <c r="P119" s="334" t="str">
        <f>IF(Wildert2!Q5="", "", ROUND(Wildert2!Q5 / IF(AND(COUNT(Wildert2!$D5:$J5,Wildert2!$P5:Q5) &lt;= 3, ISNUMBER($C119)), $C119, $E119) * 10, 3))</f>
        <v/>
      </c>
      <c r="Q119" s="334" t="str">
        <f>IF(Wildert2!R5="", "", ROUND(Wildert2!R5 / IF(AND(COUNT(Wildert2!$D5:$J5,Wildert2!$P5:R5) &lt;= 3, ISNUMBER($C119)), $C119, $E119) * 10, 3))</f>
        <v/>
      </c>
      <c r="R119" s="334" t="str">
        <f>IF(Wildert2!S5="", "", ROUND(Wildert2!S5 / IF(AND(COUNT(Wildert2!$D5:$J5,Wildert2!$P5:S5) &lt;= 3, ISNUMBER($C119)), $C119, $E119) * 10, 3))</f>
        <v/>
      </c>
      <c r="S119" s="334" t="str">
        <f>IF(Wildert2!T5="", "", ROUND(Wildert2!T5 / IF(AND(COUNT(Wildert2!$D5:$J5,Wildert2!$P5:T5) &lt;= 3, ISNUMBER($C119)), $C119, $E119) * 10, 3))</f>
        <v/>
      </c>
      <c r="T119" s="334" t="str">
        <f>IF(Wildert2!U5="", "", ROUND(Wildert2!U5 / IF(AND(COUNT(Wildert2!$D5:$J5,Wildert2!$P5:U5) &lt;= 3, ISNUMBER($C119)), $C119, $E119) * 10, 3))</f>
        <v/>
      </c>
      <c r="U119" s="334" t="str">
        <f>IF(Wildert2!V5="", "", ROUND(Wildert2!V5 / IF(AND(COUNT(Wildert2!$D5:$J5,Wildert2!$P5:V5) &lt;= 3, ISNUMBER($C119)), $C119, $E119) * 10, 3))</f>
        <v/>
      </c>
    </row>
    <row r="120" spans="1:21" ht="16.95" customHeight="1">
      <c r="A120" s="206">
        <f>IF(Wildert2!AB6=0, "", Wildert2!AB6)</f>
        <v>2</v>
      </c>
      <c r="B120" s="368" t="str">
        <f>Wildert2!B6</f>
        <v>De Bruyn Roger [NS 25]</v>
      </c>
      <c r="C120" s="332">
        <f t="shared" ref="C120:C133" si="33">IFERROR(VALUE(MID($B120, SEARCH("[NS ", $B120)+4, 2)), "")</f>
        <v>25</v>
      </c>
      <c r="D120" s="332">
        <f>Wildert2!C6</f>
        <v>25</v>
      </c>
      <c r="E120" s="332">
        <f>Wildert2!O6</f>
        <v>25</v>
      </c>
      <c r="F120" s="333">
        <f>IF(Wildert2!AA6=0," ",SUM(H120:U120))</f>
        <v>14</v>
      </c>
      <c r="G120" s="332"/>
      <c r="H120" s="334" t="str">
        <f>IF(Wildert2!D6="", "", ROUND(Wildert2!D6 / IF(AND(COUNT(Wildert2!$D6:D6) &lt;= 3, ISNUMBER($C120)), $C120, $D120) * 10, 3))</f>
        <v/>
      </c>
      <c r="I120" s="394">
        <f>IF(Wildert2!E6="", "", ROUND(Wildert2!E6 / IF(AND(COUNT(Wildert2!$D6:E6) &lt;= 3, ISNUMBER($C120)), $C120, $D120) * 10, 3))</f>
        <v>6</v>
      </c>
      <c r="J120" s="334" t="str">
        <f>IF(Wildert2!F6="", "", ROUND(Wildert2!F6 / IF(AND(COUNT(Wildert2!$D6:F6) &lt;= 3, ISNUMBER($C120)), $C120, $D120) * 10, 3))</f>
        <v/>
      </c>
      <c r="K120" s="334">
        <f>IF(Wildert2!G6="", "", ROUND(Wildert2!G6 / IF(AND(COUNT(Wildert2!$D6:G6) &lt;= 3, ISNUMBER($C120)), $C120, $D120) * 10, 3))</f>
        <v>8</v>
      </c>
      <c r="L120" s="334" t="str">
        <f>IF(Wildert2!H6="", "", ROUND(Wildert2!H6 / IF(AND(COUNT(Wildert2!$D6:H6) &lt;= 3, ISNUMBER($C120)), $C120, $D120) * 10, 3))</f>
        <v/>
      </c>
      <c r="M120" s="334" t="str">
        <f>IF(Wildert2!I6="", "", ROUND(Wildert2!I6 / IF(AND(COUNT(Wildert2!$D6:I6) &lt;= 3, ISNUMBER($C120)), $C120, $D120) * 10, 3))</f>
        <v/>
      </c>
      <c r="N120" s="334" t="str">
        <f>IF(Wildert2!J6="", "", ROUND(Wildert2!J6 / IF(AND(COUNT(Wildert2!$D6:J6) &lt;= 3, ISNUMBER($C120)), $C120, $D120) * 10, 3))</f>
        <v/>
      </c>
      <c r="O120" s="334" t="str">
        <f>IF(Wildert2!P6="", "", ROUND(Wildert2!P6 / IF(AND(COUNT(Wildert2!$D6:$J6,Wildert2!$P6:P6) &lt;= 3, ISNUMBER($C120)), $C120, $E120) * 10, 3))</f>
        <v/>
      </c>
      <c r="P120" s="334" t="str">
        <f>IF(Wildert2!Q6="", "", ROUND(Wildert2!Q6 / IF(AND(COUNT(Wildert2!$D6:$J6,Wildert2!$P6:Q6) &lt;= 3, ISNUMBER($C120)), $C120, $E120) * 10, 3))</f>
        <v/>
      </c>
      <c r="Q120" s="334" t="str">
        <f>IF(Wildert2!R6="", "", ROUND(Wildert2!R6 / IF(AND(COUNT(Wildert2!$D6:$J6,Wildert2!$P6:R6) &lt;= 3, ISNUMBER($C120)), $C120, $E120) * 10, 3))</f>
        <v/>
      </c>
      <c r="R120" s="334" t="str">
        <f>IF(Wildert2!S6="", "", ROUND(Wildert2!S6 / IF(AND(COUNT(Wildert2!$D6:$J6,Wildert2!$P6:S6) &lt;= 3, ISNUMBER($C120)), $C120, $E120) * 10, 3))</f>
        <v/>
      </c>
      <c r="S120" s="334" t="str">
        <f>IF(Wildert2!T6="", "", ROUND(Wildert2!T6 / IF(AND(COUNT(Wildert2!$D6:$J6,Wildert2!$P6:T6) &lt;= 3, ISNUMBER($C120)), $C120, $E120) * 10, 3))</f>
        <v/>
      </c>
      <c r="T120" s="334" t="str">
        <f>IF(Wildert2!U6="", "", ROUND(Wildert2!U6 / IF(AND(COUNT(Wildert2!$D6:$J6,Wildert2!$P6:U6) &lt;= 3, ISNUMBER($C120)), $C120, $E120) * 10, 3))</f>
        <v/>
      </c>
      <c r="U120" s="334" t="str">
        <f>IF(Wildert2!V6="", "", ROUND(Wildert2!V6 / IF(AND(COUNT(Wildert2!$D6:$J6,Wildert2!$P6:V6) &lt;= 3, ISNUMBER($C120)), $C120, $E120) * 10, 3))</f>
        <v/>
      </c>
    </row>
    <row r="121" spans="1:21" ht="16.95" customHeight="1">
      <c r="A121" s="206">
        <f>IF(Wildert2!AB7=0, "", Wildert2!AB7)</f>
        <v>3</v>
      </c>
      <c r="B121" s="368" t="str">
        <f>Wildert2!B7</f>
        <v>De Rycke Eric [NS 25]</v>
      </c>
      <c r="C121" s="332">
        <f t="shared" si="33"/>
        <v>25</v>
      </c>
      <c r="D121" s="332">
        <f>Wildert2!C7</f>
        <v>28</v>
      </c>
      <c r="E121" s="332">
        <f>Wildert2!O7</f>
        <v>25</v>
      </c>
      <c r="F121" s="333">
        <f>IF(Wildert2!AA7=0," ",SUM(H121:U121))</f>
        <v>33.200000000000003</v>
      </c>
      <c r="G121" s="332"/>
      <c r="H121" s="394">
        <f>IF(Wildert2!D7="", "", ROUND(Wildert2!D7 / IF(AND(COUNT(Wildert2!$D7:D7) &lt;= 3, ISNUMBER($C121)), $C121, $D121) * 10, 3))</f>
        <v>9.1999999999999993</v>
      </c>
      <c r="I121" s="394">
        <f>IF(Wildert2!E7="", "", ROUND(Wildert2!E7 / IF(AND(COUNT(Wildert2!$D7:E7) &lt;= 3, ISNUMBER($C121)), $C121, $D121) * 10, 3))</f>
        <v>12</v>
      </c>
      <c r="J121" s="394">
        <f>IF(Wildert2!F7="", "", ROUND(Wildert2!F7 / IF(AND(COUNT(Wildert2!$D7:F7) &lt;= 3, ISNUMBER($C121)), $C121, $D121) * 10, 3))</f>
        <v>12</v>
      </c>
      <c r="K121" s="334" t="str">
        <f>IF(Wildert2!G7="", "", ROUND(Wildert2!G7 / IF(AND(COUNT(Wildert2!$D7:G7) &lt;= 3, ISNUMBER($C121)), $C121, $D121) * 10, 3))</f>
        <v/>
      </c>
      <c r="L121" s="334" t="str">
        <f>IF(Wildert2!H7="", "", ROUND(Wildert2!H7 / IF(AND(COUNT(Wildert2!$D7:H7) &lt;= 3, ISNUMBER($C121)), $C121, $D121) * 10, 3))</f>
        <v/>
      </c>
      <c r="M121" s="334" t="str">
        <f>IF(Wildert2!I7="", "", ROUND(Wildert2!I7 / IF(AND(COUNT(Wildert2!$D7:I7) &lt;= 3, ISNUMBER($C121)), $C121, $D121) * 10, 3))</f>
        <v/>
      </c>
      <c r="N121" s="334" t="str">
        <f>IF(Wildert2!J7="", "", ROUND(Wildert2!J7 / IF(AND(COUNT(Wildert2!$D7:J7) &lt;= 3, ISNUMBER($C121)), $C121, $D121) * 10, 3))</f>
        <v/>
      </c>
      <c r="O121" s="334" t="str">
        <f>IF(Wildert2!P7="", "", ROUND(Wildert2!P7 / IF(AND(COUNT(Wildert2!$D7:$J7,Wildert2!$P7:P7) &lt;= 3, ISNUMBER($C121)), $C121, $E121) * 10, 3))</f>
        <v/>
      </c>
      <c r="P121" s="334" t="str">
        <f>IF(Wildert2!Q7="", "", ROUND(Wildert2!Q7 / IF(AND(COUNT(Wildert2!$D7:$J7,Wildert2!$P7:Q7) &lt;= 3, ISNUMBER($C121)), $C121, $E121) * 10, 3))</f>
        <v/>
      </c>
      <c r="Q121" s="334" t="str">
        <f>IF(Wildert2!R7="", "", ROUND(Wildert2!R7 / IF(AND(COUNT(Wildert2!$D7:$J7,Wildert2!$P7:R7) &lt;= 3, ISNUMBER($C121)), $C121, $E121) * 10, 3))</f>
        <v/>
      </c>
      <c r="R121" s="334" t="str">
        <f>IF(Wildert2!S7="", "", ROUND(Wildert2!S7 / IF(AND(COUNT(Wildert2!$D7:$J7,Wildert2!$P7:S7) &lt;= 3, ISNUMBER($C121)), $C121, $E121) * 10, 3))</f>
        <v/>
      </c>
      <c r="S121" s="334" t="str">
        <f>IF(Wildert2!T7="", "", ROUND(Wildert2!T7 / IF(AND(COUNT(Wildert2!$D7:$J7,Wildert2!$P7:T7) &lt;= 3, ISNUMBER($C121)), $C121, $E121) * 10, 3))</f>
        <v/>
      </c>
      <c r="T121" s="334" t="str">
        <f>IF(Wildert2!U7="", "", ROUND(Wildert2!U7 / IF(AND(COUNT(Wildert2!$D7:$J7,Wildert2!$P7:U7) &lt;= 3, ISNUMBER($C121)), $C121, $E121) * 10, 3))</f>
        <v/>
      </c>
      <c r="U121" s="334" t="str">
        <f>IF(Wildert2!V7="", "", ROUND(Wildert2!V7 / IF(AND(COUNT(Wildert2!$D7:$J7,Wildert2!$P7:V7) &lt;= 3, ISNUMBER($C121)), $C121, $E121) * 10, 3))</f>
        <v/>
      </c>
    </row>
    <row r="122" spans="1:21" ht="16.95" customHeight="1">
      <c r="A122" s="206">
        <f>IF(Wildert2!AB8=0, "", Wildert2!AB8)</f>
        <v>3</v>
      </c>
      <c r="B122" s="332" t="str">
        <f>Wildert2!B8</f>
        <v>Eestermans René</v>
      </c>
      <c r="C122" s="332" t="str">
        <f t="shared" si="33"/>
        <v/>
      </c>
      <c r="D122" s="332">
        <f>Wildert2!C8</f>
        <v>34</v>
      </c>
      <c r="E122" s="332">
        <f>Wildert2!O8</f>
        <v>34</v>
      </c>
      <c r="F122" s="333">
        <f>IF(Wildert2!AA8=0," ",SUM(H122:U122))</f>
        <v>22.058999999999997</v>
      </c>
      <c r="G122" s="332"/>
      <c r="H122" s="334">
        <f>IF(Wildert2!D8="", "", ROUND(Wildert2!D8 / IF(AND(COUNT(Wildert2!$D8:D8) &lt;= 3, ISNUMBER($C122)), $C122, $D122) * 10, 3))</f>
        <v>3.8239999999999998</v>
      </c>
      <c r="I122" s="334" t="str">
        <f>IF(Wildert2!E8="", "", ROUND(Wildert2!E8 / IF(AND(COUNT(Wildert2!$D8:E8) &lt;= 3, ISNUMBER($C122)), $C122, $D122) * 10, 3))</f>
        <v/>
      </c>
      <c r="J122" s="334">
        <f>IF(Wildert2!F8="", "", ROUND(Wildert2!F8 / IF(AND(COUNT(Wildert2!$D8:F8) &lt;= 3, ISNUMBER($C122)), $C122, $D122) * 10, 3))</f>
        <v>10</v>
      </c>
      <c r="K122" s="334">
        <f>IF(Wildert2!G8="", "", ROUND(Wildert2!G8 / IF(AND(COUNT(Wildert2!$D8:G8) &lt;= 3, ISNUMBER($C122)), $C122, $D122) * 10, 3))</f>
        <v>8.2349999999999994</v>
      </c>
      <c r="L122" s="334" t="str">
        <f>IF(Wildert2!H8="", "", ROUND(Wildert2!H8 / IF(AND(COUNT(Wildert2!$D8:H8) &lt;= 3, ISNUMBER($C122)), $C122, $D122) * 10, 3))</f>
        <v/>
      </c>
      <c r="M122" s="334" t="str">
        <f>IF(Wildert2!I8="", "", ROUND(Wildert2!I8 / IF(AND(COUNT(Wildert2!$D8:I8) &lt;= 3, ISNUMBER($C122)), $C122, $D122) * 10, 3))</f>
        <v/>
      </c>
      <c r="N122" s="334" t="str">
        <f>IF(Wildert2!J8="", "", ROUND(Wildert2!J8 / IF(AND(COUNT(Wildert2!$D8:J8) &lt;= 3, ISNUMBER($C122)), $C122, $D122) * 10, 3))</f>
        <v/>
      </c>
      <c r="O122" s="334" t="str">
        <f>IF(Wildert2!P8="", "", ROUND(Wildert2!P8 / IF(AND(COUNT(Wildert2!$D8:$J8,Wildert2!$P8:P8) &lt;= 3, ISNUMBER($C122)), $C122, $E122) * 10, 3))</f>
        <v/>
      </c>
      <c r="P122" s="334" t="str">
        <f>IF(Wildert2!Q8="", "", ROUND(Wildert2!Q8 / IF(AND(COUNT(Wildert2!$D8:$J8,Wildert2!$P8:Q8) &lt;= 3, ISNUMBER($C122)), $C122, $E122) * 10, 3))</f>
        <v/>
      </c>
      <c r="Q122" s="334" t="str">
        <f>IF(Wildert2!R8="", "", ROUND(Wildert2!R8 / IF(AND(COUNT(Wildert2!$D8:$J8,Wildert2!$P8:R8) &lt;= 3, ISNUMBER($C122)), $C122, $E122) * 10, 3))</f>
        <v/>
      </c>
      <c r="R122" s="334" t="str">
        <f>IF(Wildert2!S8="", "", ROUND(Wildert2!S8 / IF(AND(COUNT(Wildert2!$D8:$J8,Wildert2!$P8:S8) &lt;= 3, ISNUMBER($C122)), $C122, $E122) * 10, 3))</f>
        <v/>
      </c>
      <c r="S122" s="334" t="str">
        <f>IF(Wildert2!T8="", "", ROUND(Wildert2!T8 / IF(AND(COUNT(Wildert2!$D8:$J8,Wildert2!$P8:T8) &lt;= 3, ISNUMBER($C122)), $C122, $E122) * 10, 3))</f>
        <v/>
      </c>
      <c r="T122" s="334" t="str">
        <f>IF(Wildert2!U8="", "", ROUND(Wildert2!U8 / IF(AND(COUNT(Wildert2!$D8:$J8,Wildert2!$P8:U8) &lt;= 3, ISNUMBER($C122)), $C122, $E122) * 10, 3))</f>
        <v/>
      </c>
      <c r="U122" s="334" t="str">
        <f>IF(Wildert2!V8="", "", ROUND(Wildert2!V8 / IF(AND(COUNT(Wildert2!$D8:$J8,Wildert2!$P8:V8) &lt;= 3, ISNUMBER($C122)), $C122, $E122) * 10, 3))</f>
        <v/>
      </c>
    </row>
    <row r="123" spans="1:21" ht="16.95" customHeight="1">
      <c r="A123" s="206">
        <f>IF(Wildert2!AB9=0, "", Wildert2!AB9)</f>
        <v>3</v>
      </c>
      <c r="B123" s="332" t="str">
        <f>Wildert2!B9</f>
        <v xml:space="preserve">Eijckholt Adrie              </v>
      </c>
      <c r="C123" s="332" t="str">
        <f t="shared" si="33"/>
        <v/>
      </c>
      <c r="D123" s="332">
        <f>Wildert2!C9</f>
        <v>38</v>
      </c>
      <c r="E123" s="332">
        <f>Wildert2!O9</f>
        <v>38</v>
      </c>
      <c r="F123" s="333">
        <f>IF(Wildert2!AA9=0," ",SUM(H123:U123))</f>
        <v>32.631999999999998</v>
      </c>
      <c r="G123" s="332"/>
      <c r="H123" s="334">
        <f>IF(Wildert2!D9="", "", ROUND(Wildert2!D9 / IF(AND(COUNT(Wildert2!$D9:D9) &lt;= 3, ISNUMBER($C123)), $C123, $D123) * 10, 3))</f>
        <v>11.316000000000001</v>
      </c>
      <c r="I123" s="334">
        <f>IF(Wildert2!E9="", "", ROUND(Wildert2!E9 / IF(AND(COUNT(Wildert2!$D9:E9) &lt;= 3, ISNUMBER($C123)), $C123, $D123) * 10, 3))</f>
        <v>12.632</v>
      </c>
      <c r="J123" s="334" t="str">
        <f>IF(Wildert2!F9="", "", ROUND(Wildert2!F9 / IF(AND(COUNT(Wildert2!$D9:F9) &lt;= 3, ISNUMBER($C123)), $C123, $D123) * 10, 3))</f>
        <v/>
      </c>
      <c r="K123" s="334">
        <f>IF(Wildert2!G9="", "", ROUND(Wildert2!G9 / IF(AND(COUNT(Wildert2!$D9:G9) &lt;= 3, ISNUMBER($C123)), $C123, $D123) * 10, 3))</f>
        <v>8.6839999999999993</v>
      </c>
      <c r="L123" s="334" t="str">
        <f>IF(Wildert2!H9="", "", ROUND(Wildert2!H9 / IF(AND(COUNT(Wildert2!$D9:H9) &lt;= 3, ISNUMBER($C123)), $C123, $D123) * 10, 3))</f>
        <v/>
      </c>
      <c r="M123" s="334" t="str">
        <f>IF(Wildert2!I9="", "", ROUND(Wildert2!I9 / IF(AND(COUNT(Wildert2!$D9:I9) &lt;= 3, ISNUMBER($C123)), $C123, $D123) * 10, 3))</f>
        <v/>
      </c>
      <c r="N123" s="334" t="str">
        <f>IF(Wildert2!J9="", "", ROUND(Wildert2!J9 / IF(AND(COUNT(Wildert2!$D9:J9) &lt;= 3, ISNUMBER($C123)), $C123, $D123) * 10, 3))</f>
        <v/>
      </c>
      <c r="O123" s="334" t="str">
        <f>IF(Wildert2!P9="", "", ROUND(Wildert2!P9 / IF(AND(COUNT(Wildert2!$D9:$J9,Wildert2!$P9:P9) &lt;= 3, ISNUMBER($C123)), $C123, $E123) * 10, 3))</f>
        <v/>
      </c>
      <c r="P123" s="334" t="str">
        <f>IF(Wildert2!Q9="", "", ROUND(Wildert2!Q9 / IF(AND(COUNT(Wildert2!$D9:$J9,Wildert2!$P9:Q9) &lt;= 3, ISNUMBER($C123)), $C123, $E123) * 10, 3))</f>
        <v/>
      </c>
      <c r="Q123" s="334" t="str">
        <f>IF(Wildert2!R9="", "", ROUND(Wildert2!R9 / IF(AND(COUNT(Wildert2!$D9:$J9,Wildert2!$P9:R9) &lt;= 3, ISNUMBER($C123)), $C123, $E123) * 10, 3))</f>
        <v/>
      </c>
      <c r="R123" s="334" t="str">
        <f>IF(Wildert2!S9="", "", ROUND(Wildert2!S9 / IF(AND(COUNT(Wildert2!$D9:$J9,Wildert2!$P9:S9) &lt;= 3, ISNUMBER($C123)), $C123, $E123) * 10, 3))</f>
        <v/>
      </c>
      <c r="S123" s="334" t="str">
        <f>IF(Wildert2!T9="", "", ROUND(Wildert2!T9 / IF(AND(COUNT(Wildert2!$D9:$J9,Wildert2!$P9:T9) &lt;= 3, ISNUMBER($C123)), $C123, $E123) * 10, 3))</f>
        <v/>
      </c>
      <c r="T123" s="334" t="str">
        <f>IF(Wildert2!U9="", "", ROUND(Wildert2!U9 / IF(AND(COUNT(Wildert2!$D9:$J9,Wildert2!$P9:U9) &lt;= 3, ISNUMBER($C123)), $C123, $E123) * 10, 3))</f>
        <v/>
      </c>
      <c r="U123" s="334" t="str">
        <f>IF(Wildert2!V9="", "", ROUND(Wildert2!V9 / IF(AND(COUNT(Wildert2!$D9:$J9,Wildert2!$P9:V9) &lt;= 3, ISNUMBER($C123)), $C123, $E123) * 10, 3))</f>
        <v/>
      </c>
    </row>
    <row r="124" spans="1:21" ht="16.95" customHeight="1">
      <c r="A124" s="206" t="str">
        <f>IF(Wildert2!AB10=0, "", Wildert2!AB10)</f>
        <v/>
      </c>
      <c r="B124" s="335" t="str">
        <f>Wildert2!B10</f>
        <v>Francken Robert</v>
      </c>
      <c r="C124" s="332" t="str">
        <f t="shared" si="33"/>
        <v/>
      </c>
      <c r="D124" s="332">
        <f>Wildert2!C10</f>
        <v>45</v>
      </c>
      <c r="E124" s="332">
        <f>Wildert2!O10</f>
        <v>45</v>
      </c>
      <c r="F124" s="333" t="str">
        <f>IF(Wildert2!AA10=0," ",SUM(H124:U124))</f>
        <v xml:space="preserve"> </v>
      </c>
      <c r="G124" s="332"/>
      <c r="H124" s="334" t="str">
        <f>IF(Wildert2!D10="", "", ROUND(Wildert2!D10 / IF(AND(COUNT(Wildert2!$D10:D10) &lt;= 3, ISNUMBER($C124)), $C124, $D124) * 10, 3))</f>
        <v/>
      </c>
      <c r="I124" s="334" t="str">
        <f>IF(Wildert2!E10="", "", ROUND(Wildert2!E10 / IF(AND(COUNT(Wildert2!$D10:E10) &lt;= 3, ISNUMBER($C124)), $C124, $D124) * 10, 3))</f>
        <v/>
      </c>
      <c r="J124" s="334" t="str">
        <f>IF(Wildert2!F10="", "", ROUND(Wildert2!F10 / IF(AND(COUNT(Wildert2!$D10:F10) &lt;= 3, ISNUMBER($C124)), $C124, $D124) * 10, 3))</f>
        <v/>
      </c>
      <c r="K124" s="334" t="str">
        <f>IF(Wildert2!G10="", "", ROUND(Wildert2!G10 / IF(AND(COUNT(Wildert2!$D10:G10) &lt;= 3, ISNUMBER($C124)), $C124, $D124) * 10, 3))</f>
        <v/>
      </c>
      <c r="L124" s="334" t="str">
        <f>IF(Wildert2!H10="", "", ROUND(Wildert2!H10 / IF(AND(COUNT(Wildert2!$D10:H10) &lt;= 3, ISNUMBER($C124)), $C124, $D124) * 10, 3))</f>
        <v/>
      </c>
      <c r="M124" s="334" t="str">
        <f>IF(Wildert2!I10="", "", ROUND(Wildert2!I10 / IF(AND(COUNT(Wildert2!$D10:I10) &lt;= 3, ISNUMBER($C124)), $C124, $D124) * 10, 3))</f>
        <v/>
      </c>
      <c r="N124" s="334" t="str">
        <f>IF(Wildert2!J10="", "", ROUND(Wildert2!J10 / IF(AND(COUNT(Wildert2!$D10:J10) &lt;= 3, ISNUMBER($C124)), $C124, $D124) * 10, 3))</f>
        <v/>
      </c>
      <c r="O124" s="334" t="str">
        <f>IF(Wildert2!P10="", "", ROUND(Wildert2!P10 / IF(AND(COUNT(Wildert2!$D10:$J10,Wildert2!$P10:P10) &lt;= 3, ISNUMBER($C124)), $C124, $E124) * 10, 3))</f>
        <v/>
      </c>
      <c r="P124" s="334" t="str">
        <f>IF(Wildert2!Q10="", "", ROUND(Wildert2!Q10 / IF(AND(COUNT(Wildert2!$D10:$J10,Wildert2!$P10:Q10) &lt;= 3, ISNUMBER($C124)), $C124, $E124) * 10, 3))</f>
        <v/>
      </c>
      <c r="Q124" s="334" t="str">
        <f>IF(Wildert2!R10="", "", ROUND(Wildert2!R10 / IF(AND(COUNT(Wildert2!$D10:$J10,Wildert2!$P10:R10) &lt;= 3, ISNUMBER($C124)), $C124, $E124) * 10, 3))</f>
        <v/>
      </c>
      <c r="R124" s="334" t="str">
        <f>IF(Wildert2!S10="", "", ROUND(Wildert2!S10 / IF(AND(COUNT(Wildert2!$D10:$J10,Wildert2!$P10:S10) &lt;= 3, ISNUMBER($C124)), $C124, $E124) * 10, 3))</f>
        <v/>
      </c>
      <c r="S124" s="334" t="str">
        <f>IF(Wildert2!T10="", "", ROUND(Wildert2!T10 / IF(AND(COUNT(Wildert2!$D10:$J10,Wildert2!$P10:T10) &lt;= 3, ISNUMBER($C124)), $C124, $E124) * 10, 3))</f>
        <v/>
      </c>
      <c r="T124" s="334" t="str">
        <f>IF(Wildert2!U10="", "", ROUND(Wildert2!U10 / IF(AND(COUNT(Wildert2!$D10:$J10,Wildert2!$P10:U10) &lt;= 3, ISNUMBER($C124)), $C124, $E124) * 10, 3))</f>
        <v/>
      </c>
      <c r="U124" s="334" t="str">
        <f>IF(Wildert2!V10="", "", ROUND(Wildert2!V10 / IF(AND(COUNT(Wildert2!$D10:$J10,Wildert2!$P10:V10) &lt;= 3, ISNUMBER($C124)), $C124, $E124) * 10, 3))</f>
        <v/>
      </c>
    </row>
    <row r="125" spans="1:21" ht="16.95" customHeight="1">
      <c r="A125" s="206">
        <f>IF(Wildert2!AB11=0, "", Wildert2!AB11)</f>
        <v>1</v>
      </c>
      <c r="B125" s="332" t="str">
        <f>Wildert2!B11</f>
        <v xml:space="preserve">Leys Herman </v>
      </c>
      <c r="C125" s="332" t="str">
        <f t="shared" si="33"/>
        <v/>
      </c>
      <c r="D125" s="332">
        <f>Wildert2!C11</f>
        <v>27</v>
      </c>
      <c r="E125" s="332">
        <f>Wildert2!O11</f>
        <v>27</v>
      </c>
      <c r="F125" s="333">
        <f>IF(Wildert2!AA11=0," ",SUM(H125:U125))</f>
        <v>17.407</v>
      </c>
      <c r="G125" s="332"/>
      <c r="H125" s="334">
        <f>IF(Wildert2!D11="", "", ROUND(Wildert2!D11 / IF(AND(COUNT(Wildert2!$D11:D11) &lt;= 3, ISNUMBER($C125)), $C125, $D125) * 10, 3))</f>
        <v>17.407</v>
      </c>
      <c r="I125" s="334" t="str">
        <f>IF(Wildert2!E11="", "", ROUND(Wildert2!E11 / IF(AND(COUNT(Wildert2!$D11:E11) &lt;= 3, ISNUMBER($C125)), $C125, $D125) * 10, 3))</f>
        <v/>
      </c>
      <c r="J125" s="334" t="str">
        <f>IF(Wildert2!F11="", "", ROUND(Wildert2!F11 / IF(AND(COUNT(Wildert2!$D11:F11) &lt;= 3, ISNUMBER($C125)), $C125, $D125) * 10, 3))</f>
        <v/>
      </c>
      <c r="K125" s="334" t="str">
        <f>IF(Wildert2!G11="", "", ROUND(Wildert2!G11 / IF(AND(COUNT(Wildert2!$D11:G11) &lt;= 3, ISNUMBER($C125)), $C125, $D125) * 10, 3))</f>
        <v/>
      </c>
      <c r="L125" s="334" t="str">
        <f>IF(Wildert2!H11="", "", ROUND(Wildert2!H11 / IF(AND(COUNT(Wildert2!$D11:H11) &lt;= 3, ISNUMBER($C125)), $C125, $D125) * 10, 3))</f>
        <v/>
      </c>
      <c r="M125" s="334" t="str">
        <f>IF(Wildert2!I11="", "", ROUND(Wildert2!I11 / IF(AND(COUNT(Wildert2!$D11:I11) &lt;= 3, ISNUMBER($C125)), $C125, $D125) * 10, 3))</f>
        <v/>
      </c>
      <c r="N125" s="334" t="str">
        <f>IF(Wildert2!J11="", "", ROUND(Wildert2!J11 / IF(AND(COUNT(Wildert2!$D11:J11) &lt;= 3, ISNUMBER($C125)), $C125, $D125) * 10, 3))</f>
        <v/>
      </c>
      <c r="O125" s="334" t="str">
        <f>IF(Wildert2!P11="", "", ROUND(Wildert2!P11 / IF(AND(COUNT(Wildert2!$D11:$J11,Wildert2!$P11:P11) &lt;= 3, ISNUMBER($C125)), $C125, $E125) * 10, 3))</f>
        <v/>
      </c>
      <c r="P125" s="334" t="str">
        <f>IF(Wildert2!Q11="", "", ROUND(Wildert2!Q11 / IF(AND(COUNT(Wildert2!$D11:$J11,Wildert2!$P11:Q11) &lt;= 3, ISNUMBER($C125)), $C125, $E125) * 10, 3))</f>
        <v/>
      </c>
      <c r="Q125" s="334" t="str">
        <f>IF(Wildert2!R11="", "", ROUND(Wildert2!R11 / IF(AND(COUNT(Wildert2!$D11:$J11,Wildert2!$P11:R11) &lt;= 3, ISNUMBER($C125)), $C125, $E125) * 10, 3))</f>
        <v/>
      </c>
      <c r="R125" s="334" t="str">
        <f>IF(Wildert2!S11="", "", ROUND(Wildert2!S11 / IF(AND(COUNT(Wildert2!$D11:$J11,Wildert2!$P11:S11) &lt;= 3, ISNUMBER($C125)), $C125, $E125) * 10, 3))</f>
        <v/>
      </c>
      <c r="S125" s="334" t="str">
        <f>IF(Wildert2!T11="", "", ROUND(Wildert2!T11 / IF(AND(COUNT(Wildert2!$D11:$J11,Wildert2!$P11:T11) &lt;= 3, ISNUMBER($C125)), $C125, $E125) * 10, 3))</f>
        <v/>
      </c>
      <c r="T125" s="334" t="str">
        <f>IF(Wildert2!U11="", "", ROUND(Wildert2!U11 / IF(AND(COUNT(Wildert2!$D11:$J11,Wildert2!$P11:U11) &lt;= 3, ISNUMBER($C125)), $C125, $E125) * 10, 3))</f>
        <v/>
      </c>
      <c r="U125" s="334" t="str">
        <f>IF(Wildert2!V11="", "", ROUND(Wildert2!V11 / IF(AND(COUNT(Wildert2!$D11:$J11,Wildert2!$P11:V11) &lt;= 3, ISNUMBER($C125)), $C125, $E125) * 10, 3))</f>
        <v/>
      </c>
    </row>
    <row r="126" spans="1:21" ht="16.95" customHeight="1">
      <c r="A126" s="206" t="str">
        <f>IF(Wildert2!AB12=0, "", Wildert2!AB12)</f>
        <v/>
      </c>
      <c r="B126" s="332" t="str">
        <f>Wildert2!B12</f>
        <v xml:space="preserve">Peeters Hugo </v>
      </c>
      <c r="C126" s="332" t="str">
        <f t="shared" si="33"/>
        <v/>
      </c>
      <c r="D126" s="332">
        <f>Wildert2!C12</f>
        <v>36</v>
      </c>
      <c r="E126" s="332">
        <f>Wildert2!O12</f>
        <v>36</v>
      </c>
      <c r="F126" s="333" t="str">
        <f>IF(Wildert2!AA12=0," ",SUM(H126:U126))</f>
        <v xml:space="preserve"> </v>
      </c>
      <c r="G126" s="332"/>
      <c r="H126" s="334" t="str">
        <f>IF(Wildert2!D12="", "", ROUND(Wildert2!D12 / IF(AND(COUNT(Wildert2!$D12:D12) &lt;= 3, ISNUMBER($C126)), $C126, $D126) * 10, 3))</f>
        <v/>
      </c>
      <c r="I126" s="334" t="str">
        <f>IF(Wildert2!E12="", "", ROUND(Wildert2!E12 / IF(AND(COUNT(Wildert2!$D12:E12) &lt;= 3, ISNUMBER($C126)), $C126, $D126) * 10, 3))</f>
        <v/>
      </c>
      <c r="J126" s="334" t="str">
        <f>IF(Wildert2!F12="", "", ROUND(Wildert2!F12 / IF(AND(COUNT(Wildert2!$D12:F12) &lt;= 3, ISNUMBER($C126)), $C126, $D126) * 10, 3))</f>
        <v/>
      </c>
      <c r="K126" s="334" t="str">
        <f>IF(Wildert2!G12="", "", ROUND(Wildert2!G12 / IF(AND(COUNT(Wildert2!$D12:G12) &lt;= 3, ISNUMBER($C126)), $C126, $D126) * 10, 3))</f>
        <v/>
      </c>
      <c r="L126" s="334" t="str">
        <f>IF(Wildert2!H12="", "", ROUND(Wildert2!H12 / IF(AND(COUNT(Wildert2!$D12:H12) &lt;= 3, ISNUMBER($C126)), $C126, $D126) * 10, 3))</f>
        <v/>
      </c>
      <c r="M126" s="334" t="str">
        <f>IF(Wildert2!I12="", "", ROUND(Wildert2!I12 / IF(AND(COUNT(Wildert2!$D12:I12) &lt;= 3, ISNUMBER($C126)), $C126, $D126) * 10, 3))</f>
        <v/>
      </c>
      <c r="N126" s="334" t="str">
        <f>IF(Wildert2!J12="", "", ROUND(Wildert2!J12 / IF(AND(COUNT(Wildert2!$D12:J12) &lt;= 3, ISNUMBER($C126)), $C126, $D126) * 10, 3))</f>
        <v/>
      </c>
      <c r="O126" s="334" t="str">
        <f>IF(Wildert2!P12="", "", ROUND(Wildert2!P12 / IF(AND(COUNT(Wildert2!$D12:$J12,Wildert2!$P12:P12) &lt;= 3, ISNUMBER($C126)), $C126, $E126) * 10, 3))</f>
        <v/>
      </c>
      <c r="P126" s="334" t="str">
        <f>IF(Wildert2!Q12="", "", ROUND(Wildert2!Q12 / IF(AND(COUNT(Wildert2!$D12:$J12,Wildert2!$P12:Q12) &lt;= 3, ISNUMBER($C126)), $C126, $E126) * 10, 3))</f>
        <v/>
      </c>
      <c r="Q126" s="334" t="str">
        <f>IF(Wildert2!R12="", "", ROUND(Wildert2!R12 / IF(AND(COUNT(Wildert2!$D12:$J12,Wildert2!$P12:R12) &lt;= 3, ISNUMBER($C126)), $C126, $E126) * 10, 3))</f>
        <v/>
      </c>
      <c r="R126" s="334" t="str">
        <f>IF(Wildert2!S12="", "", ROUND(Wildert2!S12 / IF(AND(COUNT(Wildert2!$D12:$J12,Wildert2!$P12:S12) &lt;= 3, ISNUMBER($C126)), $C126, $E126) * 10, 3))</f>
        <v/>
      </c>
      <c r="S126" s="334" t="str">
        <f>IF(Wildert2!T12="", "", ROUND(Wildert2!T12 / IF(AND(COUNT(Wildert2!$D12:$J12,Wildert2!$P12:T12) &lt;= 3, ISNUMBER($C126)), $C126, $E126) * 10, 3))</f>
        <v/>
      </c>
      <c r="T126" s="334" t="str">
        <f>IF(Wildert2!U12="", "", ROUND(Wildert2!U12 / IF(AND(COUNT(Wildert2!$D12:$J12,Wildert2!$P12:U12) &lt;= 3, ISNUMBER($C126)), $C126, $E126) * 10, 3))</f>
        <v/>
      </c>
      <c r="U126" s="334" t="str">
        <f>IF(Wildert2!V12="", "", ROUND(Wildert2!V12 / IF(AND(COUNT(Wildert2!$D12:$J12,Wildert2!$P12:V12) &lt;= 3, ISNUMBER($C126)), $C126, $E126) * 10, 3))</f>
        <v/>
      </c>
    </row>
    <row r="127" spans="1:21" ht="16.95" customHeight="1">
      <c r="A127" s="206">
        <f>IF(Wildert2!AB13=0, "", Wildert2!AB13)</f>
        <v>3</v>
      </c>
      <c r="B127" s="332" t="str">
        <f>Wildert2!B13</f>
        <v xml:space="preserve">Scholtis Vic </v>
      </c>
      <c r="C127" s="332" t="str">
        <f t="shared" si="33"/>
        <v/>
      </c>
      <c r="D127" s="332">
        <f>Wildert2!C13</f>
        <v>45</v>
      </c>
      <c r="E127" s="332">
        <f>Wildert2!O13</f>
        <v>45</v>
      </c>
      <c r="F127" s="333">
        <f>IF(Wildert2!AA13=0," ",SUM(H127:U127))</f>
        <v>23.777999999999999</v>
      </c>
      <c r="G127" s="332"/>
      <c r="H127" s="334">
        <f>IF(Wildert2!D13="", "", ROUND(Wildert2!D13 / IF(AND(COUNT(Wildert2!$D13:D13) &lt;= 3, ISNUMBER($C127)), $C127, $D127) * 10, 3))</f>
        <v>9.5559999999999992</v>
      </c>
      <c r="I127" s="334">
        <f>IF(Wildert2!E13="", "", ROUND(Wildert2!E13 / IF(AND(COUNT(Wildert2!$D13:E13) &lt;= 3, ISNUMBER($C127)), $C127, $D127) * 10, 3))</f>
        <v>5.7779999999999996</v>
      </c>
      <c r="J127" s="334">
        <f>IF(Wildert2!F13="", "", ROUND(Wildert2!F13 / IF(AND(COUNT(Wildert2!$D13:F13) &lt;= 3, ISNUMBER($C127)), $C127, $D127) * 10, 3))</f>
        <v>8.4440000000000008</v>
      </c>
      <c r="K127" s="334" t="str">
        <f>IF(Wildert2!G13="", "", ROUND(Wildert2!G13 / IF(AND(COUNT(Wildert2!$D13:G13) &lt;= 3, ISNUMBER($C127)), $C127, $D127) * 10, 3))</f>
        <v/>
      </c>
      <c r="L127" s="334" t="str">
        <f>IF(Wildert2!H13="", "", ROUND(Wildert2!H13 / IF(AND(COUNT(Wildert2!$D13:H13) &lt;= 3, ISNUMBER($C127)), $C127, $D127) * 10, 3))</f>
        <v/>
      </c>
      <c r="M127" s="334" t="str">
        <f>IF(Wildert2!I13="", "", ROUND(Wildert2!I13 / IF(AND(COUNT(Wildert2!$D13:I13) &lt;= 3, ISNUMBER($C127)), $C127, $D127) * 10, 3))</f>
        <v/>
      </c>
      <c r="N127" s="334" t="str">
        <f>IF(Wildert2!J13="", "", ROUND(Wildert2!J13 / IF(AND(COUNT(Wildert2!$D13:J13) &lt;= 3, ISNUMBER($C127)), $C127, $D127) * 10, 3))</f>
        <v/>
      </c>
      <c r="O127" s="334" t="str">
        <f>IF(Wildert2!P13="", "", ROUND(Wildert2!P13 / IF(AND(COUNT(Wildert2!$D13:$J13,Wildert2!$P13:P13) &lt;= 3, ISNUMBER($C127)), $C127, $E127) * 10, 3))</f>
        <v/>
      </c>
      <c r="P127" s="334" t="str">
        <f>IF(Wildert2!Q13="", "", ROUND(Wildert2!Q13 / IF(AND(COUNT(Wildert2!$D13:$J13,Wildert2!$P13:Q13) &lt;= 3, ISNUMBER($C127)), $C127, $E127) * 10, 3))</f>
        <v/>
      </c>
      <c r="Q127" s="334" t="str">
        <f>IF(Wildert2!R13="", "", ROUND(Wildert2!R13 / IF(AND(COUNT(Wildert2!$D13:$J13,Wildert2!$P13:R13) &lt;= 3, ISNUMBER($C127)), $C127, $E127) * 10, 3))</f>
        <v/>
      </c>
      <c r="R127" s="334" t="str">
        <f>IF(Wildert2!S13="", "", ROUND(Wildert2!S13 / IF(AND(COUNT(Wildert2!$D13:$J13,Wildert2!$P13:S13) &lt;= 3, ISNUMBER($C127)), $C127, $E127) * 10, 3))</f>
        <v/>
      </c>
      <c r="S127" s="334" t="str">
        <f>IF(Wildert2!T13="", "", ROUND(Wildert2!T13 / IF(AND(COUNT(Wildert2!$D13:$J13,Wildert2!$P13:T13) &lt;= 3, ISNUMBER($C127)), $C127, $E127) * 10, 3))</f>
        <v/>
      </c>
      <c r="T127" s="334" t="str">
        <f>IF(Wildert2!U13="", "", ROUND(Wildert2!U13 / IF(AND(COUNT(Wildert2!$D13:$J13,Wildert2!$P13:U13) &lt;= 3, ISNUMBER($C127)), $C127, $E127) * 10, 3))</f>
        <v/>
      </c>
      <c r="U127" s="334" t="str">
        <f>IF(Wildert2!V13="", "", ROUND(Wildert2!V13 / IF(AND(COUNT(Wildert2!$D13:$J13,Wildert2!$P13:V13) &lt;= 3, ISNUMBER($C127)), $C127, $E127) * 10, 3))</f>
        <v/>
      </c>
    </row>
    <row r="128" spans="1:21" ht="16.95" customHeight="1">
      <c r="A128" s="206">
        <f>IF(Wildert2!AB14=0, "", Wildert2!AB14)</f>
        <v>3</v>
      </c>
      <c r="B128" s="367" t="str">
        <f>Wildert2!B14</f>
        <v>Van Den Bossche Eddy [NS 30]</v>
      </c>
      <c r="C128" s="332">
        <f t="shared" si="33"/>
        <v>30</v>
      </c>
      <c r="D128" s="332">
        <f>Wildert2!C14</f>
        <v>30</v>
      </c>
      <c r="E128" s="332">
        <f>Wildert2!O14</f>
        <v>30</v>
      </c>
      <c r="F128" s="333">
        <f>IF(Wildert2!AA14=0," ",SUM(H128:U128))</f>
        <v>30.332999999999998</v>
      </c>
      <c r="G128" s="332"/>
      <c r="H128" s="334" t="str">
        <f>IF(Wildert2!D14="", "", ROUND(Wildert2!D14 / IF(AND(COUNT(Wildert2!$D14:D14) &lt;= 3, ISNUMBER($C128)), $C128, $D128) * 10, 3))</f>
        <v/>
      </c>
      <c r="I128" s="394">
        <f>IF(Wildert2!E14="", "", ROUND(Wildert2!E14 / IF(AND(COUNT(Wildert2!$D14:E14) &lt;= 3, ISNUMBER($C128)), $C128, $D128) * 10, 3))</f>
        <v>12.333</v>
      </c>
      <c r="J128" s="394">
        <f>IF(Wildert2!F14="", "", ROUND(Wildert2!F14 / IF(AND(COUNT(Wildert2!$D14:F14) &lt;= 3, ISNUMBER($C128)), $C128, $D128) * 10, 3))</f>
        <v>11</v>
      </c>
      <c r="K128" s="394">
        <f>IF(Wildert2!G14="", "", ROUND(Wildert2!G14 / IF(AND(COUNT(Wildert2!$D14:G14) &lt;= 3, ISNUMBER($C128)), $C128, $D128) * 10, 3))</f>
        <v>7</v>
      </c>
      <c r="L128" s="334" t="str">
        <f>IF(Wildert2!H14="", "", ROUND(Wildert2!H14 / IF(AND(COUNT(Wildert2!$D14:H14) &lt;= 3, ISNUMBER($C128)), $C128, $D128) * 10, 3))</f>
        <v/>
      </c>
      <c r="M128" s="334" t="str">
        <f>IF(Wildert2!I14="", "", ROUND(Wildert2!I14 / IF(AND(COUNT(Wildert2!$D14:I14) &lt;= 3, ISNUMBER($C128)), $C128, $D128) * 10, 3))</f>
        <v/>
      </c>
      <c r="N128" s="334" t="str">
        <f>IF(Wildert2!J14="", "", ROUND(Wildert2!J14 / IF(AND(COUNT(Wildert2!$D14:J14) &lt;= 3, ISNUMBER($C128)), $C128, $D128) * 10, 3))</f>
        <v/>
      </c>
      <c r="O128" s="334" t="str">
        <f>IF(Wildert2!P14="", "", ROUND(Wildert2!P14 / IF(AND(COUNT(Wildert2!$D14:$J14,Wildert2!$P14:P14) &lt;= 3, ISNUMBER($C128)), $C128, $E128) * 10, 3))</f>
        <v/>
      </c>
      <c r="P128" s="334" t="str">
        <f>IF(Wildert2!Q14="", "", ROUND(Wildert2!Q14 / IF(AND(COUNT(Wildert2!$D14:$J14,Wildert2!$P14:Q14) &lt;= 3, ISNUMBER($C128)), $C128, $E128) * 10, 3))</f>
        <v/>
      </c>
      <c r="Q128" s="334" t="str">
        <f>IF(Wildert2!R14="", "", ROUND(Wildert2!R14 / IF(AND(COUNT(Wildert2!$D14:$J14,Wildert2!$P14:R14) &lt;= 3, ISNUMBER($C128)), $C128, $E128) * 10, 3))</f>
        <v/>
      </c>
      <c r="R128" s="334" t="str">
        <f>IF(Wildert2!S14="", "", ROUND(Wildert2!S14 / IF(AND(COUNT(Wildert2!$D14:$J14,Wildert2!$P14:S14) &lt;= 3, ISNUMBER($C128)), $C128, $E128) * 10, 3))</f>
        <v/>
      </c>
      <c r="S128" s="334" t="str">
        <f>IF(Wildert2!T14="", "", ROUND(Wildert2!T14 / IF(AND(COUNT(Wildert2!$D14:$J14,Wildert2!$P14:T14) &lt;= 3, ISNUMBER($C128)), $C128, $E128) * 10, 3))</f>
        <v/>
      </c>
      <c r="T128" s="334" t="str">
        <f>IF(Wildert2!U14="", "", ROUND(Wildert2!U14 / IF(AND(COUNT(Wildert2!$D14:$J14,Wildert2!$P14:U14) &lt;= 3, ISNUMBER($C128)), $C128, $E128) * 10, 3))</f>
        <v/>
      </c>
      <c r="U128" s="334" t="str">
        <f>IF(Wildert2!V14="", "", ROUND(Wildert2!V14 / IF(AND(COUNT(Wildert2!$D14:$J14,Wildert2!$P14:V14) &lt;= 3, ISNUMBER($C128)), $C128, $E128) * 10, 3))</f>
        <v/>
      </c>
    </row>
    <row r="129" spans="1:25" ht="16.95" customHeight="1">
      <c r="A129" s="206">
        <f>IF(Wildert2!AB15=0, "", Wildert2!AB15)</f>
        <v>3</v>
      </c>
      <c r="B129" s="332" t="str">
        <f>Wildert2!B15</f>
        <v xml:space="preserve">Van Ginneken Ludo </v>
      </c>
      <c r="C129" s="332" t="str">
        <f t="shared" si="33"/>
        <v/>
      </c>
      <c r="D129" s="332">
        <f>Wildert2!C15</f>
        <v>45</v>
      </c>
      <c r="E129" s="332">
        <f>Wildert2!O15</f>
        <v>45</v>
      </c>
      <c r="F129" s="333">
        <f>IF(Wildert2!AA15=0," ",SUM(H129:U129))</f>
        <v>33.778999999999996</v>
      </c>
      <c r="G129" s="332"/>
      <c r="H129" s="334" t="str">
        <f>IF(Wildert2!D15="", "", ROUND(Wildert2!D15 / IF(AND(COUNT(Wildert2!$D15:D15) &lt;= 3, ISNUMBER($C129)), $C129, $D129) * 10, 3))</f>
        <v/>
      </c>
      <c r="I129" s="334">
        <f>IF(Wildert2!E15="", "", ROUND(Wildert2!E15 / IF(AND(COUNT(Wildert2!$D15:E15) &lt;= 3, ISNUMBER($C129)), $C129, $D129) * 10, 3))</f>
        <v>9.5559999999999992</v>
      </c>
      <c r="J129" s="334">
        <f>IF(Wildert2!F15="", "", ROUND(Wildert2!F15 / IF(AND(COUNT(Wildert2!$D15:F15) &lt;= 3, ISNUMBER($C129)), $C129, $D129) * 10, 3))</f>
        <v>9.5559999999999992</v>
      </c>
      <c r="K129" s="334">
        <f>IF(Wildert2!G15="", "", ROUND(Wildert2!G15 / IF(AND(COUNT(Wildert2!$D15:G15) &lt;= 3, ISNUMBER($C129)), $C129, $D129) * 10, 3))</f>
        <v>14.667</v>
      </c>
      <c r="L129" s="334" t="str">
        <f>IF(Wildert2!H15="", "", ROUND(Wildert2!H15 / IF(AND(COUNT(Wildert2!$D15:H15) &lt;= 3, ISNUMBER($C129)), $C129, $D129) * 10, 3))</f>
        <v/>
      </c>
      <c r="M129" s="334" t="str">
        <f>IF(Wildert2!I15="", "", ROUND(Wildert2!I15 / IF(AND(COUNT(Wildert2!$D15:I15) &lt;= 3, ISNUMBER($C129)), $C129, $D129) * 10, 3))</f>
        <v/>
      </c>
      <c r="N129" s="334" t="str">
        <f>IF(Wildert2!J15="", "", ROUND(Wildert2!J15 / IF(AND(COUNT(Wildert2!$D15:J15) &lt;= 3, ISNUMBER($C129)), $C129, $D129) * 10, 3))</f>
        <v/>
      </c>
      <c r="O129" s="334" t="str">
        <f>IF(Wildert2!P15="", "", ROUND(Wildert2!P15 / IF(AND(COUNT(Wildert2!$D15:$J15,Wildert2!$P15:P15) &lt;= 3, ISNUMBER($C129)), $C129, $E129) * 10, 3))</f>
        <v/>
      </c>
      <c r="P129" s="334" t="str">
        <f>IF(Wildert2!Q15="", "", ROUND(Wildert2!Q15 / IF(AND(COUNT(Wildert2!$D15:$J15,Wildert2!$P15:Q15) &lt;= 3, ISNUMBER($C129)), $C129, $E129) * 10, 3))</f>
        <v/>
      </c>
      <c r="Q129" s="334" t="str">
        <f>IF(Wildert2!R15="", "", ROUND(Wildert2!R15 / IF(AND(COUNT(Wildert2!$D15:$J15,Wildert2!$P15:R15) &lt;= 3, ISNUMBER($C129)), $C129, $E129) * 10, 3))</f>
        <v/>
      </c>
      <c r="R129" s="334" t="str">
        <f>IF(Wildert2!S15="", "", ROUND(Wildert2!S15 / IF(AND(COUNT(Wildert2!$D15:$J15,Wildert2!$P15:S15) &lt;= 3, ISNUMBER($C129)), $C129, $E129) * 10, 3))</f>
        <v/>
      </c>
      <c r="S129" s="334" t="str">
        <f>IF(Wildert2!T15="", "", ROUND(Wildert2!T15 / IF(AND(COUNT(Wildert2!$D15:$J15,Wildert2!$P15:T15) &lt;= 3, ISNUMBER($C129)), $C129, $E129) * 10, 3))</f>
        <v/>
      </c>
      <c r="T129" s="334" t="str">
        <f>IF(Wildert2!U15="", "", ROUND(Wildert2!U15 / IF(AND(COUNT(Wildert2!$D15:$J15,Wildert2!$P15:U15) &lt;= 3, ISNUMBER($C129)), $C129, $E129) * 10, 3))</f>
        <v/>
      </c>
      <c r="U129" s="334" t="str">
        <f>IF(Wildert2!V15="", "", ROUND(Wildert2!V15 / IF(AND(COUNT(Wildert2!$D15:$J15,Wildert2!$P15:V15) &lt;= 3, ISNUMBER($C129)), $C129, $E129) * 10, 3))</f>
        <v/>
      </c>
    </row>
    <row r="130" spans="1:25" ht="16.95" customHeight="1">
      <c r="A130" s="206">
        <f>IF(Wildert2!AB16=0, "", Wildert2!AB16)</f>
        <v>1</v>
      </c>
      <c r="B130" s="332" t="str">
        <f>Wildert2!B16</f>
        <v>Van Hooydonck Swa</v>
      </c>
      <c r="C130" s="332" t="str">
        <f t="shared" si="33"/>
        <v/>
      </c>
      <c r="D130" s="332">
        <f>Wildert2!C16</f>
        <v>32</v>
      </c>
      <c r="E130" s="332">
        <f>Wildert2!O16</f>
        <v>32</v>
      </c>
      <c r="F130" s="333">
        <f>IF(Wildert2!AA16=0," ",SUM(H130:U130))</f>
        <v>11.563000000000001</v>
      </c>
      <c r="G130" s="332"/>
      <c r="H130" s="334">
        <f>IF(Wildert2!D16="", "", ROUND(Wildert2!D16 / IF(AND(COUNT(Wildert2!$D16:D16) &lt;= 3, ISNUMBER($C130)), $C130, $D130) * 10, 3))</f>
        <v>11.563000000000001</v>
      </c>
      <c r="I130" s="334" t="str">
        <f>IF(Wildert2!E16="", "", ROUND(Wildert2!E16 / IF(AND(COUNT(Wildert2!$D16:E16) &lt;= 3, ISNUMBER($C130)), $C130, $D130) * 10, 3))</f>
        <v/>
      </c>
      <c r="J130" s="334" t="str">
        <f>IF(Wildert2!F16="", "", ROUND(Wildert2!F16 / IF(AND(COUNT(Wildert2!$D16:F16) &lt;= 3, ISNUMBER($C130)), $C130, $D130) * 10, 3))</f>
        <v/>
      </c>
      <c r="K130" s="334" t="str">
        <f>IF(Wildert2!G16="", "", ROUND(Wildert2!G16 / IF(AND(COUNT(Wildert2!$D16:G16) &lt;= 3, ISNUMBER($C130)), $C130, $D130) * 10, 3))</f>
        <v/>
      </c>
      <c r="L130" s="334" t="str">
        <f>IF(Wildert2!H16="", "", ROUND(Wildert2!H16 / IF(AND(COUNT(Wildert2!$D16:H16) &lt;= 3, ISNUMBER($C130)), $C130, $D130) * 10, 3))</f>
        <v/>
      </c>
      <c r="M130" s="334" t="str">
        <f>IF(Wildert2!I16="", "", ROUND(Wildert2!I16 / IF(AND(COUNT(Wildert2!$D16:I16) &lt;= 3, ISNUMBER($C130)), $C130, $D130) * 10, 3))</f>
        <v/>
      </c>
      <c r="N130" s="334" t="str">
        <f>IF(Wildert2!J16="", "", ROUND(Wildert2!J16 / IF(AND(COUNT(Wildert2!$D16:J16) &lt;= 3, ISNUMBER($C130)), $C130, $D130) * 10, 3))</f>
        <v/>
      </c>
      <c r="O130" s="334" t="str">
        <f>IF(Wildert2!P16="", "", ROUND(Wildert2!P16 / IF(AND(COUNT(Wildert2!$D16:$J16,Wildert2!$P16:P16) &lt;= 3, ISNUMBER($C130)), $C130, $E130) * 10, 3))</f>
        <v/>
      </c>
      <c r="P130" s="334" t="str">
        <f>IF(Wildert2!Q16="", "", ROUND(Wildert2!Q16 / IF(AND(COUNT(Wildert2!$D16:$J16,Wildert2!$P16:Q16) &lt;= 3, ISNUMBER($C130)), $C130, $E130) * 10, 3))</f>
        <v/>
      </c>
      <c r="Q130" s="334" t="str">
        <f>IF(Wildert2!R16="", "", ROUND(Wildert2!R16 / IF(AND(COUNT(Wildert2!$D16:$J16,Wildert2!$P16:R16) &lt;= 3, ISNUMBER($C130)), $C130, $E130) * 10, 3))</f>
        <v/>
      </c>
      <c r="R130" s="334" t="str">
        <f>IF(Wildert2!S16="", "", ROUND(Wildert2!S16 / IF(AND(COUNT(Wildert2!$D16:$J16,Wildert2!$P16:S16) &lt;= 3, ISNUMBER($C130)), $C130, $E130) * 10, 3))</f>
        <v/>
      </c>
      <c r="S130" s="334" t="str">
        <f>IF(Wildert2!T16="", "", ROUND(Wildert2!T16 / IF(AND(COUNT(Wildert2!$D16:$J16,Wildert2!$P16:T16) &lt;= 3, ISNUMBER($C130)), $C130, $E130) * 10, 3))</f>
        <v/>
      </c>
      <c r="T130" s="334" t="str">
        <f>IF(Wildert2!U16="", "", ROUND(Wildert2!U16 / IF(AND(COUNT(Wildert2!$D16:$J16,Wildert2!$P16:U16) &lt;= 3, ISNUMBER($C130)), $C130, $E130) * 10, 3))</f>
        <v/>
      </c>
      <c r="U130" s="334" t="str">
        <f>IF(Wildert2!V16="", "", ROUND(Wildert2!V16 / IF(AND(COUNT(Wildert2!$D16:$J16,Wildert2!$P16:V16) &lt;= 3, ISNUMBER($C130)), $C130, $E130) * 10, 3))</f>
        <v/>
      </c>
    </row>
    <row r="131" spans="1:25" ht="16.95" customHeight="1">
      <c r="A131" s="206">
        <f>IF(Wildert2!AB17=0, "", Wildert2!AB17)</f>
        <v>2</v>
      </c>
      <c r="B131" s="328" t="str">
        <f>Wildert2!B17</f>
        <v>Wiericx Herman</v>
      </c>
      <c r="C131" s="332" t="str">
        <f t="shared" si="33"/>
        <v/>
      </c>
      <c r="D131" s="332">
        <f>Wildert2!C17</f>
        <v>46</v>
      </c>
      <c r="E131" s="332">
        <f>Wildert2!O17</f>
        <v>46</v>
      </c>
      <c r="F131" s="333">
        <f>IF(Wildert2!AA17=0," ",SUM(H131:U131))</f>
        <v>21.521999999999998</v>
      </c>
      <c r="G131" s="332"/>
      <c r="H131" s="334" t="str">
        <f>IF(Wildert2!D17="", "", ROUND(Wildert2!D17 / IF(AND(COUNT(Wildert2!$D17:D17) &lt;= 3, ISNUMBER($C131)), $C131, $D131) * 10, 3))</f>
        <v/>
      </c>
      <c r="I131" s="334" t="str">
        <f>IF(Wildert2!E17="", "", ROUND(Wildert2!E17 / IF(AND(COUNT(Wildert2!$D17:E17) &lt;= 3, ISNUMBER($C131)), $C131, $D131) * 10, 3))</f>
        <v/>
      </c>
      <c r="J131" s="334">
        <f>IF(Wildert2!F17="", "", ROUND(Wildert2!F17 / IF(AND(COUNT(Wildert2!$D17:F17) &lt;= 3, ISNUMBER($C131)), $C131, $D131) * 10, 3))</f>
        <v>10</v>
      </c>
      <c r="K131" s="334">
        <f>IF(Wildert2!G17="", "", ROUND(Wildert2!G17 / IF(AND(COUNT(Wildert2!$D17:G17) &lt;= 3, ISNUMBER($C131)), $C131, $D131) * 10, 3))</f>
        <v>11.522</v>
      </c>
      <c r="L131" s="334" t="str">
        <f>IF(Wildert2!H17="", "", ROUND(Wildert2!H17 / IF(AND(COUNT(Wildert2!$D17:H17) &lt;= 3, ISNUMBER($C131)), $C131, $D131) * 10, 3))</f>
        <v/>
      </c>
      <c r="M131" s="334" t="str">
        <f>IF(Wildert2!I17="", "", ROUND(Wildert2!I17 / IF(AND(COUNT(Wildert2!$D17:I17) &lt;= 3, ISNUMBER($C131)), $C131, $D131) * 10, 3))</f>
        <v/>
      </c>
      <c r="N131" s="334" t="str">
        <f>IF(Wildert2!J17="", "", ROUND(Wildert2!J17 / IF(AND(COUNT(Wildert2!$D17:J17) &lt;= 3, ISNUMBER($C131)), $C131, $D131) * 10, 3))</f>
        <v/>
      </c>
      <c r="O131" s="334" t="str">
        <f>IF(Wildert2!P17="", "", ROUND(Wildert2!P17 / IF(AND(COUNT(Wildert2!$D17:$J17,Wildert2!$P17:P17) &lt;= 3, ISNUMBER($C131)), $C131, $E131) * 10, 3))</f>
        <v/>
      </c>
      <c r="P131" s="334" t="str">
        <f>IF(Wildert2!Q17="", "", ROUND(Wildert2!Q17 / IF(AND(COUNT(Wildert2!$D17:$J17,Wildert2!$P17:Q17) &lt;= 3, ISNUMBER($C131)), $C131, $E131) * 10, 3))</f>
        <v/>
      </c>
      <c r="Q131" s="334" t="str">
        <f>IF(Wildert2!R17="", "", ROUND(Wildert2!R17 / IF(AND(COUNT(Wildert2!$D17:$J17,Wildert2!$P17:R17) &lt;= 3, ISNUMBER($C131)), $C131, $E131) * 10, 3))</f>
        <v/>
      </c>
      <c r="R131" s="334" t="str">
        <f>IF(Wildert2!S17="", "", ROUND(Wildert2!S17 / IF(AND(COUNT(Wildert2!$D17:$J17,Wildert2!$P17:S17) &lt;= 3, ISNUMBER($C131)), $C131, $E131) * 10, 3))</f>
        <v/>
      </c>
      <c r="S131" s="334" t="str">
        <f>IF(Wildert2!T17="", "", ROUND(Wildert2!T17 / IF(AND(COUNT(Wildert2!$D17:$J17,Wildert2!$P17:T17) &lt;= 3, ISNUMBER($C131)), $C131, $E131) * 10, 3))</f>
        <v/>
      </c>
      <c r="T131" s="334" t="str">
        <f>IF(Wildert2!U17="", "", ROUND(Wildert2!U17 / IF(AND(COUNT(Wildert2!$D17:$J17,Wildert2!$P17:U17) &lt;= 3, ISNUMBER($C131)), $C131, $E131) * 10, 3))</f>
        <v/>
      </c>
      <c r="U131" s="334" t="str">
        <f>IF(Wildert2!V17="", "", ROUND(Wildert2!V17 / IF(AND(COUNT(Wildert2!$D17:$J17,Wildert2!$P17:V17) &lt;= 3, ISNUMBER($C131)), $C131, $E131) * 10, 3))</f>
        <v/>
      </c>
    </row>
    <row r="132" spans="1:25" ht="16.95" customHeight="1">
      <c r="A132" s="206" t="str">
        <f>IF(Wildert2!AB18=0, "", Wildert2!AB18)</f>
        <v/>
      </c>
      <c r="B132" s="328">
        <f>Wildert2!B18</f>
        <v>0</v>
      </c>
      <c r="C132" s="332" t="str">
        <f t="shared" si="33"/>
        <v/>
      </c>
      <c r="D132" s="332">
        <f>Wildert2!C18</f>
        <v>0</v>
      </c>
      <c r="E132" s="332">
        <f>Wildert2!O18</f>
        <v>0</v>
      </c>
      <c r="F132" s="333" t="str">
        <f>IF(Wildert2!AA18=0," ",SUM(H132:U132))</f>
        <v xml:space="preserve"> </v>
      </c>
      <c r="G132" s="332"/>
      <c r="H132" s="334" t="str">
        <f>IF(Wildert2!D18="", "", ROUND(Wildert2!D18 / IF(AND(COUNT(Wildert2!$D18:D18) &lt;= 3, ISNUMBER($C132)), $C132, $D132) * 10, 3))</f>
        <v/>
      </c>
      <c r="I132" s="334" t="str">
        <f>IF(Wildert2!E18="", "", ROUND(Wildert2!E18 / IF(AND(COUNT(Wildert2!$D18:E18) &lt;= 3, ISNUMBER($C132)), $C132, $D132) * 10, 3))</f>
        <v/>
      </c>
      <c r="J132" s="334" t="str">
        <f>IF(Wildert2!F18="", "", ROUND(Wildert2!F18 / IF(AND(COUNT(Wildert2!$D18:F18) &lt;= 3, ISNUMBER($C132)), $C132, $D132) * 10, 3))</f>
        <v/>
      </c>
      <c r="K132" s="334" t="str">
        <f>IF(Wildert2!G18="", "", ROUND(Wildert2!G18 / IF(AND(COUNT(Wildert2!$D18:G18) &lt;= 3, ISNUMBER($C132)), $C132, $D132) * 10, 3))</f>
        <v/>
      </c>
      <c r="L132" s="334" t="str">
        <f>IF(Wildert2!H18="", "", ROUND(Wildert2!H18 / IF(AND(COUNT(Wildert2!$D18:H18) &lt;= 3, ISNUMBER($C132)), $C132, $D132) * 10, 3))</f>
        <v/>
      </c>
      <c r="M132" s="334" t="str">
        <f>IF(Wildert2!I18="", "", ROUND(Wildert2!I18 / IF(AND(COUNT(Wildert2!$D18:I18) &lt;= 3, ISNUMBER($C132)), $C132, $D132) * 10, 3))</f>
        <v/>
      </c>
      <c r="N132" s="334" t="str">
        <f>IF(Wildert2!J18="", "", ROUND(Wildert2!J18 / IF(AND(COUNT(Wildert2!$D18:J18) &lt;= 3, ISNUMBER($C132)), $C132, $D132) * 10, 3))</f>
        <v/>
      </c>
      <c r="O132" s="334" t="str">
        <f>IF(Wildert2!P18="", "", ROUND(Wildert2!P18 / IF(AND(COUNT(Wildert2!$D18:$J18,Wildert2!$P18:P18) &lt;= 3, ISNUMBER($C132)), $C132, $E132) * 10, 3))</f>
        <v/>
      </c>
      <c r="P132" s="334" t="str">
        <f>IF(Wildert2!Q18="", "", ROUND(Wildert2!Q18 / IF(AND(COUNT(Wildert2!$D18:$J18,Wildert2!$P18:Q18) &lt;= 3, ISNUMBER($C132)), $C132, $E132) * 10, 3))</f>
        <v/>
      </c>
      <c r="Q132" s="334" t="str">
        <f>IF(Wildert2!R18="", "", ROUND(Wildert2!R18 / IF(AND(COUNT(Wildert2!$D18:$J18,Wildert2!$P18:R18) &lt;= 3, ISNUMBER($C132)), $C132, $E132) * 10, 3))</f>
        <v/>
      </c>
      <c r="R132" s="334" t="str">
        <f>IF(Wildert2!S18="", "", ROUND(Wildert2!S18 / IF(AND(COUNT(Wildert2!$D18:$J18,Wildert2!$P18:S18) &lt;= 3, ISNUMBER($C132)), $C132, $E132) * 10, 3))</f>
        <v/>
      </c>
      <c r="S132" s="334" t="str">
        <f>IF(Wildert2!T18="", "", ROUND(Wildert2!T18 / IF(AND(COUNT(Wildert2!$D18:$J18,Wildert2!$P18:T18) &lt;= 3, ISNUMBER($C132)), $C132, $E132) * 10, 3))</f>
        <v/>
      </c>
      <c r="T132" s="334" t="str">
        <f>IF(Wildert2!U18="", "", ROUND(Wildert2!U18 / IF(AND(COUNT(Wildert2!$D18:$J18,Wildert2!$P18:U18) &lt;= 3, ISNUMBER($C132)), $C132, $E132) * 10, 3))</f>
        <v/>
      </c>
      <c r="U132" s="334" t="str">
        <f>IF(Wildert2!V18="", "", ROUND(Wildert2!V18 / IF(AND(COUNT(Wildert2!$D18:$J18,Wildert2!$P18:V18) &lt;= 3, ISNUMBER($C132)), $C132, $E132) * 10, 3))</f>
        <v/>
      </c>
    </row>
    <row r="133" spans="1:25" ht="16.95" customHeight="1">
      <c r="A133" s="206" t="str">
        <f>IF(Wildert2!AB19=0, "", Wildert2!AB19)</f>
        <v/>
      </c>
      <c r="B133" s="328">
        <f>Wildert2!B19</f>
        <v>0</v>
      </c>
      <c r="C133" s="332" t="str">
        <f t="shared" si="33"/>
        <v/>
      </c>
      <c r="D133" s="332">
        <f>Wildert2!C19</f>
        <v>0</v>
      </c>
      <c r="E133" s="332">
        <f>Wildert2!O19</f>
        <v>0</v>
      </c>
      <c r="F133" s="333" t="str">
        <f>IF(Wildert2!AA19=0," ",SUM(H133:U133))</f>
        <v xml:space="preserve"> </v>
      </c>
      <c r="G133" s="332"/>
      <c r="H133" s="334" t="str">
        <f>IF(Wildert2!D19="", "", ROUND(Wildert2!D19 / IF(AND(COUNT(Wildert2!$D19:D19) &lt;= 3, ISNUMBER($C133)), $C133, $D133) * 10, 3))</f>
        <v/>
      </c>
      <c r="I133" s="334" t="str">
        <f>IF(Wildert2!E19="", "", ROUND(Wildert2!E19 / IF(AND(COUNT(Wildert2!$D19:E19) &lt;= 3, ISNUMBER($C133)), $C133, $D133) * 10, 3))</f>
        <v/>
      </c>
      <c r="J133" s="334" t="str">
        <f>IF(Wildert2!F19="", "", ROUND(Wildert2!F19 / IF(AND(COUNT(Wildert2!$D19:F19) &lt;= 3, ISNUMBER($C133)), $C133, $D133) * 10, 3))</f>
        <v/>
      </c>
      <c r="K133" s="334" t="str">
        <f>IF(Wildert2!G19="", "", ROUND(Wildert2!G19 / IF(AND(COUNT(Wildert2!$D19:G19) &lt;= 3, ISNUMBER($C133)), $C133, $D133) * 10, 3))</f>
        <v/>
      </c>
      <c r="L133" s="334" t="str">
        <f>IF(Wildert2!H19="", "", ROUND(Wildert2!H19 / IF(AND(COUNT(Wildert2!$D19:H19) &lt;= 3, ISNUMBER($C133)), $C133, $D133) * 10, 3))</f>
        <v/>
      </c>
      <c r="M133" s="334" t="str">
        <f>IF(Wildert2!I19="", "", ROUND(Wildert2!I19 / IF(AND(COUNT(Wildert2!$D19:I19) &lt;= 3, ISNUMBER($C133)), $C133, $D133) * 10, 3))</f>
        <v/>
      </c>
      <c r="N133" s="334" t="str">
        <f>IF(Wildert2!J19="", "", ROUND(Wildert2!J19 / IF(AND(COUNT(Wildert2!$D19:J19) &lt;= 3, ISNUMBER($C133)), $C133, $D133) * 10, 3))</f>
        <v/>
      </c>
      <c r="O133" s="334" t="str">
        <f>IF(Wildert2!P19="", "", ROUND(Wildert2!P19 / IF(AND(COUNT(Wildert2!$D19:$J19,Wildert2!$P19:P19) &lt;= 3, ISNUMBER($C133)), $C133, $E133) * 10, 3))</f>
        <v/>
      </c>
      <c r="P133" s="334" t="str">
        <f>IF(Wildert2!Q19="", "", ROUND(Wildert2!Q19 / IF(AND(COUNT(Wildert2!$D19:$J19,Wildert2!$P19:Q19) &lt;= 3, ISNUMBER($C133)), $C133, $E133) * 10, 3))</f>
        <v/>
      </c>
      <c r="Q133" s="334" t="str">
        <f>IF(Wildert2!R19="", "", ROUND(Wildert2!R19 / IF(AND(COUNT(Wildert2!$D19:$J19,Wildert2!$P19:R19) &lt;= 3, ISNUMBER($C133)), $C133, $E133) * 10, 3))</f>
        <v/>
      </c>
      <c r="R133" s="334" t="str">
        <f>IF(Wildert2!S19="", "", ROUND(Wildert2!S19 / IF(AND(COUNT(Wildert2!$D19:$J19,Wildert2!$P19:S19) &lt;= 3, ISNUMBER($C133)), $C133, $E133) * 10, 3))</f>
        <v/>
      </c>
      <c r="S133" s="334" t="str">
        <f>IF(Wildert2!T19="", "", ROUND(Wildert2!T19 / IF(AND(COUNT(Wildert2!$D19:$J19,Wildert2!$P19:T19) &lt;= 3, ISNUMBER($C133)), $C133, $E133) * 10, 3))</f>
        <v/>
      </c>
      <c r="T133" s="334" t="str">
        <f>IF(Wildert2!U19="", "", ROUND(Wildert2!U19 / IF(AND(COUNT(Wildert2!$D19:$J19,Wildert2!$P19:U19) &lt;= 3, ISNUMBER($C133)), $C133, $E133) * 10, 3))</f>
        <v/>
      </c>
      <c r="U133" s="334" t="str">
        <f>IF(Wildert2!V19="", "", ROUND(Wildert2!V19 / IF(AND(COUNT(Wildert2!$D19:$J19,Wildert2!$P19:V19) &lt;= 3, ISNUMBER($C133)), $C133, $E133) * 10, 3))</f>
        <v/>
      </c>
    </row>
    <row r="134" spans="1:25" ht="24" customHeight="1">
      <c r="A134" s="240"/>
      <c r="B134" s="348"/>
      <c r="C134" s="348"/>
      <c r="D134" s="348"/>
      <c r="E134" s="348"/>
      <c r="F134" s="349" t="str">
        <f>B118</f>
        <v>WILDERT 2</v>
      </c>
      <c r="G134" s="348"/>
      <c r="H134" s="339">
        <f>IF(SUM(H119:H133)=0, "", SUM(H119:H133))</f>
        <v>62.866</v>
      </c>
      <c r="I134" s="339">
        <f>IF(SUM(I119:I133)=0, "", SUM(I119:I133))</f>
        <v>58.298999999999992</v>
      </c>
      <c r="J134" s="339">
        <f t="shared" ref="J134:U134" si="34">IF(SUM(J119:J133)=0, "", SUM(J119:J133))</f>
        <v>61</v>
      </c>
      <c r="K134" s="339">
        <f t="shared" si="34"/>
        <v>58.107999999999997</v>
      </c>
      <c r="L134" s="339" t="str">
        <f t="shared" si="34"/>
        <v/>
      </c>
      <c r="M134" s="339" t="str">
        <f t="shared" si="34"/>
        <v/>
      </c>
      <c r="N134" s="339" t="str">
        <f t="shared" si="34"/>
        <v/>
      </c>
      <c r="O134" s="339" t="str">
        <f t="shared" si="34"/>
        <v/>
      </c>
      <c r="P134" s="339" t="str">
        <f t="shared" si="34"/>
        <v/>
      </c>
      <c r="Q134" s="339" t="str">
        <f t="shared" si="34"/>
        <v/>
      </c>
      <c r="R134" s="339" t="str">
        <f t="shared" si="34"/>
        <v/>
      </c>
      <c r="S134" s="339" t="str">
        <f t="shared" si="34"/>
        <v/>
      </c>
      <c r="T134" s="339" t="str">
        <f t="shared" si="34"/>
        <v/>
      </c>
      <c r="U134" s="339" t="str">
        <f t="shared" si="34"/>
        <v/>
      </c>
    </row>
    <row r="135" spans="1:25" ht="16.95" customHeight="1">
      <c r="A135" s="234"/>
      <c r="B135" s="340">
        <f>ROWS(B119:B133)</f>
        <v>15</v>
      </c>
      <c r="C135" s="350"/>
      <c r="D135" s="350"/>
      <c r="E135" s="350"/>
      <c r="F135" s="351">
        <f>SUM(F119:F133)</f>
        <v>240.27299999999997</v>
      </c>
      <c r="G135" s="352" t="str">
        <f>B118</f>
        <v>WILDERT 2</v>
      </c>
      <c r="H135" s="207">
        <f>IF(SUM(H119:H133)=0, "", SUM(H119:H133))</f>
        <v>62.866</v>
      </c>
      <c r="I135" s="207">
        <f>IF(I134="", "", ROUND(SUM($H134:I134), 3))</f>
        <v>121.16500000000001</v>
      </c>
      <c r="J135" s="207">
        <f>IF(J134="", "", ROUND(SUM($H134:J134), 3))</f>
        <v>182.16499999999999</v>
      </c>
      <c r="K135" s="207">
        <f>IF(K134="", "", ROUND(SUM($H134:K134), 3))</f>
        <v>240.273</v>
      </c>
      <c r="L135" s="207" t="str">
        <f>IF(L134="", "", ROUND(SUM($H134:L134), 3))</f>
        <v/>
      </c>
      <c r="M135" s="207" t="str">
        <f>IF(M134="", "", ROUND(SUM($H134:M134), 3))</f>
        <v/>
      </c>
      <c r="N135" s="207" t="str">
        <f>IF(N134="", "", ROUND(SUM($H134:N134), 3))</f>
        <v/>
      </c>
      <c r="O135" s="207" t="str">
        <f>IF(O134="", "", ROUND(SUM($H134:O134), 3))</f>
        <v/>
      </c>
      <c r="P135" s="207" t="str">
        <f>IF(P134="", "", ROUND(SUM($H134:P134), 3))</f>
        <v/>
      </c>
      <c r="Q135" s="207" t="str">
        <f>IF(Q134="", "", ROUND(SUM($H134:Q134), 3))</f>
        <v/>
      </c>
      <c r="R135" s="207" t="str">
        <f>IF(R134="", "", ROUND(SUM($H134:R134), 3))</f>
        <v/>
      </c>
      <c r="S135" s="207" t="str">
        <f>IF(S134="", "", ROUND(SUM($H134:S134), 3))</f>
        <v/>
      </c>
      <c r="T135" s="207" t="str">
        <f>IF(T134="", "", ROUND(SUM($H134:T134), 3))</f>
        <v/>
      </c>
      <c r="U135" s="207" t="str">
        <f>IF(U134="", "", ROUND(SUM($H134:U134), 3))</f>
        <v/>
      </c>
    </row>
    <row r="136" spans="1:25" ht="25.2" customHeight="1"/>
    <row r="137" spans="1:25" ht="15" customHeight="1">
      <c r="A137" s="246"/>
      <c r="B137" s="330" t="s">
        <v>173</v>
      </c>
      <c r="C137" s="229"/>
      <c r="D137" s="229"/>
      <c r="E137" s="229"/>
      <c r="F137" s="246"/>
      <c r="G137" s="328"/>
      <c r="H137" s="231">
        <v>1</v>
      </c>
      <c r="I137" s="231">
        <v>2</v>
      </c>
      <c r="J137" s="231">
        <v>3</v>
      </c>
      <c r="K137" s="231">
        <v>4</v>
      </c>
      <c r="L137" s="231">
        <v>5</v>
      </c>
      <c r="M137" s="231">
        <v>6</v>
      </c>
      <c r="N137" s="231">
        <v>7</v>
      </c>
      <c r="O137" s="231">
        <v>8</v>
      </c>
      <c r="P137" s="231">
        <v>9</v>
      </c>
      <c r="Q137" s="231">
        <v>10</v>
      </c>
      <c r="R137" s="231">
        <v>11</v>
      </c>
      <c r="S137" s="231">
        <v>12</v>
      </c>
      <c r="T137" s="231">
        <v>13</v>
      </c>
      <c r="U137" s="231">
        <v>14</v>
      </c>
    </row>
    <row r="138" spans="1:25" ht="16.95" customHeight="1">
      <c r="A138" s="206">
        <f>IF(DeSpil!AB5=0, "", DeSpil!AB5)</f>
        <v>2</v>
      </c>
      <c r="B138" s="332" t="str">
        <f>DeSpil!B5</f>
        <v>Dekkers Kees</v>
      </c>
      <c r="C138" s="332" t="str">
        <f>IFERROR(VALUE(MID($B138, SEARCH("[NS ", $B138)+4, 2)), "")</f>
        <v/>
      </c>
      <c r="D138" s="332">
        <f>DeSpil!C5</f>
        <v>23</v>
      </c>
      <c r="E138" s="332">
        <f>DeSpil!O5</f>
        <v>23</v>
      </c>
      <c r="F138" s="333">
        <f>IF(DeSpil!AA5=0," ",SUM(H138:U138))</f>
        <v>17.390999999999998</v>
      </c>
      <c r="G138" s="328"/>
      <c r="H138" s="334" t="str">
        <f>IF(DeSpil!D5="", "", ROUND(DeSpil!D5 / IF(AND(COUNT(DeSpil!$D5:D5) &lt;= 3, ISNUMBER($C138)), $C138, $D138) * 10, 3))</f>
        <v/>
      </c>
      <c r="I138" s="334">
        <f>IF(DeSpil!E5="", "", ROUND(DeSpil!E5 / IF(AND(COUNT(DeSpil!$D5:E5) &lt;= 3, ISNUMBER($C138)), $C138, $D138) * 10, 3))</f>
        <v>8.2609999999999992</v>
      </c>
      <c r="J138" s="334" t="str">
        <f>IF(DeSpil!F5="", "", ROUND(DeSpil!F5 / IF(AND(COUNT(DeSpil!$D5:F5) &lt;= 3, ISNUMBER($C138)), $C138, $D138) * 10, 3))</f>
        <v/>
      </c>
      <c r="K138" s="334">
        <f>IF(DeSpil!G5="", "", ROUND(DeSpil!G5 / IF(AND(COUNT(DeSpil!$D5:G5) &lt;= 3, ISNUMBER($C138)), $C138, $D138) * 10, 3))</f>
        <v>9.1300000000000008</v>
      </c>
      <c r="L138" s="334" t="str">
        <f>IF(DeSpil!H5="", "", ROUND(DeSpil!H5 / IF(AND(COUNT(DeSpil!$D5:H5) &lt;= 3, ISNUMBER($C138)), $C138, $D138) * 10, 3))</f>
        <v/>
      </c>
      <c r="M138" s="334" t="str">
        <f>IF(DeSpil!I5="", "", ROUND(DeSpil!I5 / IF(AND(COUNT(DeSpil!$D5:I5) &lt;= 3, ISNUMBER($C138)), $C138, $D138) * 10, 3))</f>
        <v/>
      </c>
      <c r="N138" s="334" t="str">
        <f>IF(DeSpil!J5="", "", ROUND(DeSpil!J5 / IF(AND(COUNT(DeSpil!$D5:J5) &lt;= 3, ISNUMBER($C138)), $C138, $D138) * 10, 3))</f>
        <v/>
      </c>
      <c r="O138" s="334" t="str">
        <f>IF(DeSpil!P5="", "", ROUND(DeSpil!P5 / IF(AND(COUNT(DeSpil!$D5:$J5,DeSpil!$P5:P5) &lt;= 3, ISNUMBER($C138)), $C138, $E138) * 10, 3))</f>
        <v/>
      </c>
      <c r="P138" s="334" t="str">
        <f>IF(DeSpil!Q5="", "", ROUND(DeSpil!Q5 / IF(AND(COUNT(DeSpil!$D5:$J5,DeSpil!$P5:Q5) &lt;= 3, ISNUMBER($C138)), $C138, $E138) * 10, 3))</f>
        <v/>
      </c>
      <c r="Q138" s="334" t="str">
        <f>IF(DeSpil!R5="", "", ROUND(DeSpil!R5 / IF(AND(COUNT(DeSpil!$D5:$J5,DeSpil!$P5:R5) &lt;= 3, ISNUMBER($C138)), $C138, $E138) * 10, 3))</f>
        <v/>
      </c>
      <c r="R138" s="334" t="str">
        <f>IF(DeSpil!S5="", "", ROUND(DeSpil!S5 / IF(AND(COUNT(DeSpil!$D5:$J5,DeSpil!$P5:S5) &lt;= 3, ISNUMBER($C138)), $C138, $E138) * 10, 3))</f>
        <v/>
      </c>
      <c r="S138" s="334" t="str">
        <f>IF(DeSpil!T5="", "", ROUND(DeSpil!T5 / IF(AND(COUNT(DeSpil!$D5:$J5,DeSpil!$P5:T5) &lt;= 3, ISNUMBER($C138)), $C138, $E138) * 10, 3))</f>
        <v/>
      </c>
      <c r="T138" s="334" t="str">
        <f>IF(DeSpil!U5="", "", ROUND(DeSpil!U5 / IF(AND(COUNT(DeSpil!$D5:$J5,DeSpil!$P5:U5) &lt;= 3, ISNUMBER($C138)), $C138, $E138) * 10, 3))</f>
        <v/>
      </c>
      <c r="U138" s="334" t="str">
        <f>IF(DeSpil!V5="", "", ROUND(DeSpil!V5 / IF(AND(COUNT(DeSpil!$D5:$J5,DeSpil!$P5:V5) &lt;= 3, ISNUMBER($C138)), $C138, $E138) * 10, 3))</f>
        <v/>
      </c>
    </row>
    <row r="139" spans="1:25" ht="16.95" customHeight="1">
      <c r="A139" s="206">
        <f>IF(DeSpil!AB6=0, "", DeSpil!AB6)</f>
        <v>3</v>
      </c>
      <c r="B139" s="332" t="str">
        <f>DeSpil!B6</f>
        <v>Elst Jan</v>
      </c>
      <c r="C139" s="332" t="str">
        <f t="shared" ref="C139:C151" si="35">IFERROR(VALUE(MID($B139, SEARCH("[NS ", $B139)+4, 2)), "")</f>
        <v/>
      </c>
      <c r="D139" s="332">
        <f>DeSpil!C6</f>
        <v>28</v>
      </c>
      <c r="E139" s="332">
        <f>DeSpil!O6</f>
        <v>28</v>
      </c>
      <c r="F139" s="333">
        <f>IF(DeSpil!AA6=0," ",SUM(H139:U139))</f>
        <v>18.215</v>
      </c>
      <c r="G139" s="328"/>
      <c r="H139" s="334">
        <f>IF(DeSpil!D6="", "", ROUND(DeSpil!D6 / IF(AND(COUNT(DeSpil!$D6:D6) &lt;= 3, ISNUMBER($C139)), $C139, $D139) * 10, 3))</f>
        <v>6.4290000000000003</v>
      </c>
      <c r="I139" s="334">
        <f>IF(DeSpil!E6="", "", ROUND(DeSpil!E6 / IF(AND(COUNT(DeSpil!$D6:E6) &lt;= 3, ISNUMBER($C139)), $C139, $D139) * 10, 3))</f>
        <v>6.7859999999999996</v>
      </c>
      <c r="J139" s="334" t="str">
        <f>IF(DeSpil!F6="", "", ROUND(DeSpil!F6 / IF(AND(COUNT(DeSpil!$D6:F6) &lt;= 3, ISNUMBER($C139)), $C139, $D139) * 10, 3))</f>
        <v/>
      </c>
      <c r="K139" s="334">
        <f>IF(DeSpil!G6="", "", ROUND(DeSpil!G6 / IF(AND(COUNT(DeSpil!$D6:G6) &lt;= 3, ISNUMBER($C139)), $C139, $D139) * 10, 3))</f>
        <v>5</v>
      </c>
      <c r="L139" s="334" t="str">
        <f>IF(DeSpil!H6="", "", ROUND(DeSpil!H6 / IF(AND(COUNT(DeSpil!$D6:H6) &lt;= 3, ISNUMBER($C139)), $C139, $D139) * 10, 3))</f>
        <v/>
      </c>
      <c r="M139" s="334" t="str">
        <f>IF(DeSpil!I6="", "", ROUND(DeSpil!I6 / IF(AND(COUNT(DeSpil!$D6:I6) &lt;= 3, ISNUMBER($C139)), $C139, $D139) * 10, 3))</f>
        <v/>
      </c>
      <c r="N139" s="334" t="str">
        <f>IF(DeSpil!J6="", "", ROUND(DeSpil!J6 / IF(AND(COUNT(DeSpil!$D6:J6) &lt;= 3, ISNUMBER($C139)), $C139, $D139) * 10, 3))</f>
        <v/>
      </c>
      <c r="O139" s="334" t="str">
        <f>IF(DeSpil!P6="", "", ROUND(DeSpil!P6 / IF(AND(COUNT(DeSpil!$D6:$J6,DeSpil!$P6:P6) &lt;= 3, ISNUMBER($C139)), $C139, $E139) * 10, 3))</f>
        <v/>
      </c>
      <c r="P139" s="334" t="str">
        <f>IF(DeSpil!Q6="", "", ROUND(DeSpil!Q6 / IF(AND(COUNT(DeSpil!$D6:$J6,DeSpil!$P6:Q6) &lt;= 3, ISNUMBER($C139)), $C139, $E139) * 10, 3))</f>
        <v/>
      </c>
      <c r="Q139" s="334" t="str">
        <f>IF(DeSpil!R6="", "", ROUND(DeSpil!R6 / IF(AND(COUNT(DeSpil!$D6:$J6,DeSpil!$P6:R6) &lt;= 3, ISNUMBER($C139)), $C139, $E139) * 10, 3))</f>
        <v/>
      </c>
      <c r="R139" s="334" t="str">
        <f>IF(DeSpil!S6="", "", ROUND(DeSpil!S6 / IF(AND(COUNT(DeSpil!$D6:$J6,DeSpil!$P6:S6) &lt;= 3, ISNUMBER($C139)), $C139, $E139) * 10, 3))</f>
        <v/>
      </c>
      <c r="S139" s="334" t="str">
        <f>IF(DeSpil!T6="", "", ROUND(DeSpil!T6 / IF(AND(COUNT(DeSpil!$D6:$J6,DeSpil!$P6:T6) &lt;= 3, ISNUMBER($C139)), $C139, $E139) * 10, 3))</f>
        <v/>
      </c>
      <c r="T139" s="334" t="str">
        <f>IF(DeSpil!U6="", "", ROUND(DeSpil!U6 / IF(AND(COUNT(DeSpil!$D6:$J6,DeSpil!$P6:U6) &lt;= 3, ISNUMBER($C139)), $C139, $E139) * 10, 3))</f>
        <v/>
      </c>
      <c r="U139" s="334" t="str">
        <f>IF(DeSpil!V6="", "", ROUND(DeSpil!V6 / IF(AND(COUNT(DeSpil!$D6:$J6,DeSpil!$P6:V6) &lt;= 3, ISNUMBER($C139)), $C139, $E139) * 10, 3))</f>
        <v/>
      </c>
    </row>
    <row r="140" spans="1:25" s="177" customFormat="1" ht="16.95" customHeight="1">
      <c r="A140" s="206">
        <f>IF(DeSpil!AB7=0, "", DeSpil!AB7)</f>
        <v>3</v>
      </c>
      <c r="B140" s="332" t="str">
        <f>DeSpil!B7</f>
        <v>Huijsmans Marion</v>
      </c>
      <c r="C140" s="332" t="str">
        <f t="shared" si="35"/>
        <v/>
      </c>
      <c r="D140" s="332">
        <f>DeSpil!C7</f>
        <v>42</v>
      </c>
      <c r="E140" s="332">
        <f>DeSpil!O7</f>
        <v>42</v>
      </c>
      <c r="F140" s="333">
        <f>IF(DeSpil!AA7=0," ",SUM(H140:U140))</f>
        <v>23.094999999999999</v>
      </c>
      <c r="G140" s="328"/>
      <c r="H140" s="334">
        <f>IF(DeSpil!D7="", "", ROUND(DeSpil!D7 / IF(AND(COUNT(DeSpil!$D7:D7) &lt;= 3, ISNUMBER($C140)), $C140, $D140) * 10, 3))</f>
        <v>5.7140000000000004</v>
      </c>
      <c r="I140" s="334">
        <f>IF(DeSpil!E7="", "", ROUND(DeSpil!E7 / IF(AND(COUNT(DeSpil!$D7:E7) &lt;= 3, ISNUMBER($C140)), $C140, $D140) * 10, 3))</f>
        <v>7.1429999999999998</v>
      </c>
      <c r="J140" s="334">
        <f>IF(DeSpil!F7="", "", ROUND(DeSpil!F7 / IF(AND(COUNT(DeSpil!$D7:F7) &lt;= 3, ISNUMBER($C140)), $C140, $D140) * 10, 3))</f>
        <v>10.238</v>
      </c>
      <c r="K140" s="334" t="str">
        <f>IF(DeSpil!G7="", "", ROUND(DeSpil!G7 / IF(AND(COUNT(DeSpil!$D7:G7) &lt;= 3, ISNUMBER($C140)), $C140, $D140) * 10, 3))</f>
        <v/>
      </c>
      <c r="L140" s="334" t="str">
        <f>IF(DeSpil!H7="", "", ROUND(DeSpil!H7 / IF(AND(COUNT(DeSpil!$D7:H7) &lt;= 3, ISNUMBER($C140)), $C140, $D140) * 10, 3))</f>
        <v/>
      </c>
      <c r="M140" s="334" t="str">
        <f>IF(DeSpil!I7="", "", ROUND(DeSpil!I7 / IF(AND(COUNT(DeSpil!$D7:I7) &lt;= 3, ISNUMBER($C140)), $C140, $D140) * 10, 3))</f>
        <v/>
      </c>
      <c r="N140" s="334" t="str">
        <f>IF(DeSpil!J7="", "", ROUND(DeSpil!J7 / IF(AND(COUNT(DeSpil!$D7:J7) &lt;= 3, ISNUMBER($C140)), $C140, $D140) * 10, 3))</f>
        <v/>
      </c>
      <c r="O140" s="334" t="str">
        <f>IF(DeSpil!P7="", "", ROUND(DeSpil!P7 / IF(AND(COUNT(DeSpil!$D7:$J7,DeSpil!$P7:P7) &lt;= 3, ISNUMBER($C140)), $C140, $E140) * 10, 3))</f>
        <v/>
      </c>
      <c r="P140" s="334" t="str">
        <f>IF(DeSpil!Q7="", "", ROUND(DeSpil!Q7 / IF(AND(COUNT(DeSpil!$D7:$J7,DeSpil!$P7:Q7) &lt;= 3, ISNUMBER($C140)), $C140, $E140) * 10, 3))</f>
        <v/>
      </c>
      <c r="Q140" s="334" t="str">
        <f>IF(DeSpil!R7="", "", ROUND(DeSpil!R7 / IF(AND(COUNT(DeSpil!$D7:$J7,DeSpil!$P7:R7) &lt;= 3, ISNUMBER($C140)), $C140, $E140) * 10, 3))</f>
        <v/>
      </c>
      <c r="R140" s="334" t="str">
        <f>IF(DeSpil!S7="", "", ROUND(DeSpil!S7 / IF(AND(COUNT(DeSpil!$D7:$J7,DeSpil!$P7:S7) &lt;= 3, ISNUMBER($C140)), $C140, $E140) * 10, 3))</f>
        <v/>
      </c>
      <c r="S140" s="334" t="str">
        <f>IF(DeSpil!T7="", "", ROUND(DeSpil!T7 / IF(AND(COUNT(DeSpil!$D7:$J7,DeSpil!$P7:T7) &lt;= 3, ISNUMBER($C140)), $C140, $E140) * 10, 3))</f>
        <v/>
      </c>
      <c r="T140" s="334" t="str">
        <f>IF(DeSpil!U7="", "", ROUND(DeSpil!U7 / IF(AND(COUNT(DeSpil!$D7:$J7,DeSpil!$P7:U7) &lt;= 3, ISNUMBER($C140)), $C140, $E140) * 10, 3))</f>
        <v/>
      </c>
      <c r="U140" s="334" t="str">
        <f>IF(DeSpil!V7="", "", ROUND(DeSpil!V7 / IF(AND(COUNT(DeSpil!$D7:$J7,DeSpil!$P7:V7) &lt;= 3, ISNUMBER($C140)), $C140, $E140) * 10, 3))</f>
        <v/>
      </c>
      <c r="X140" s="163"/>
      <c r="Y140" s="163"/>
    </row>
    <row r="141" spans="1:25" s="190" customFormat="1" ht="16.95" customHeight="1">
      <c r="A141" s="206">
        <f>IF(DeSpil!AB8=0, "", DeSpil!AB8)</f>
        <v>3</v>
      </c>
      <c r="B141" s="332" t="str">
        <f>DeSpil!B8</f>
        <v xml:space="preserve">Kerstens Ad </v>
      </c>
      <c r="C141" s="332" t="str">
        <f t="shared" si="35"/>
        <v/>
      </c>
      <c r="D141" s="332">
        <f>DeSpil!C8</f>
        <v>28</v>
      </c>
      <c r="E141" s="332">
        <f>DeSpil!O8</f>
        <v>28</v>
      </c>
      <c r="F141" s="333">
        <f>IF(DeSpil!AA8=0," ",SUM(H141:U141))</f>
        <v>32.501000000000005</v>
      </c>
      <c r="G141" s="328"/>
      <c r="H141" s="334">
        <f>IF(DeSpil!D8="", "", ROUND(DeSpil!D8 / IF(AND(COUNT(DeSpil!$D8:D8) &lt;= 3, ISNUMBER($C141)), $C141, $D141) * 10, 3))</f>
        <v>11.429</v>
      </c>
      <c r="I141" s="334" t="str">
        <f>IF(DeSpil!E8="", "", ROUND(DeSpil!E8 / IF(AND(COUNT(DeSpil!$D8:E8) &lt;= 3, ISNUMBER($C141)), $C141, $D141) * 10, 3))</f>
        <v/>
      </c>
      <c r="J141" s="334">
        <f>IF(DeSpil!F8="", "", ROUND(DeSpil!F8 / IF(AND(COUNT(DeSpil!$D8:F8) &lt;= 3, ISNUMBER($C141)), $C141, $D141) * 10, 3))</f>
        <v>11.429</v>
      </c>
      <c r="K141" s="334">
        <f>IF(DeSpil!G8="", "", ROUND(DeSpil!G8 / IF(AND(COUNT(DeSpil!$D8:G8) &lt;= 3, ISNUMBER($C141)), $C141, $D141) * 10, 3))</f>
        <v>9.6430000000000007</v>
      </c>
      <c r="L141" s="334" t="str">
        <f>IF(DeSpil!H8="", "", ROUND(DeSpil!H8 / IF(AND(COUNT(DeSpil!$D8:H8) &lt;= 3, ISNUMBER($C141)), $C141, $D141) * 10, 3))</f>
        <v/>
      </c>
      <c r="M141" s="334" t="str">
        <f>IF(DeSpil!I8="", "", ROUND(DeSpil!I8 / IF(AND(COUNT(DeSpil!$D8:I8) &lt;= 3, ISNUMBER($C141)), $C141, $D141) * 10, 3))</f>
        <v/>
      </c>
      <c r="N141" s="334" t="str">
        <f>IF(DeSpil!J8="", "", ROUND(DeSpil!J8 / IF(AND(COUNT(DeSpil!$D8:J8) &lt;= 3, ISNUMBER($C141)), $C141, $D141) * 10, 3))</f>
        <v/>
      </c>
      <c r="O141" s="334" t="str">
        <f>IF(DeSpil!P8="", "", ROUND(DeSpil!P8 / IF(AND(COUNT(DeSpil!$D8:$J8,DeSpil!$P8:P8) &lt;= 3, ISNUMBER($C141)), $C141, $E141) * 10, 3))</f>
        <v/>
      </c>
      <c r="P141" s="334" t="str">
        <f>IF(DeSpil!Q8="", "", ROUND(DeSpil!Q8 / IF(AND(COUNT(DeSpil!$D8:$J8,DeSpil!$P8:Q8) &lt;= 3, ISNUMBER($C141)), $C141, $E141) * 10, 3))</f>
        <v/>
      </c>
      <c r="Q141" s="334" t="str">
        <f>IF(DeSpil!R8="", "", ROUND(DeSpil!R8 / IF(AND(COUNT(DeSpil!$D8:$J8,DeSpil!$P8:R8) &lt;= 3, ISNUMBER($C141)), $C141, $E141) * 10, 3))</f>
        <v/>
      </c>
      <c r="R141" s="334" t="str">
        <f>IF(DeSpil!S8="", "", ROUND(DeSpil!S8 / IF(AND(COUNT(DeSpil!$D8:$J8,DeSpil!$P8:S8) &lt;= 3, ISNUMBER($C141)), $C141, $E141) * 10, 3))</f>
        <v/>
      </c>
      <c r="S141" s="334" t="str">
        <f>IF(DeSpil!T8="", "", ROUND(DeSpil!T8 / IF(AND(COUNT(DeSpil!$D8:$J8,DeSpil!$P8:T8) &lt;= 3, ISNUMBER($C141)), $C141, $E141) * 10, 3))</f>
        <v/>
      </c>
      <c r="T141" s="334" t="str">
        <f>IF(DeSpil!U8="", "", ROUND(DeSpil!U8 / IF(AND(COUNT(DeSpil!$D8:$J8,DeSpil!$P8:U8) &lt;= 3, ISNUMBER($C141)), $C141, $E141) * 10, 3))</f>
        <v/>
      </c>
      <c r="U141" s="334" t="str">
        <f>IF(DeSpil!V8="", "", ROUND(DeSpil!V8 / IF(AND(COUNT(DeSpil!$D8:$J8,DeSpil!$P8:V8) &lt;= 3, ISNUMBER($C141)), $C141, $E141) * 10, 3))</f>
        <v/>
      </c>
      <c r="X141" s="163"/>
      <c r="Y141" s="163"/>
    </row>
    <row r="142" spans="1:25" s="190" customFormat="1" ht="16.95" customHeight="1">
      <c r="A142" s="206">
        <f>IF(DeSpil!AB9=0, "", DeSpil!AB9)</f>
        <v>2</v>
      </c>
      <c r="B142" s="332" t="str">
        <f>DeSpil!B9</f>
        <v>Meijers Jan</v>
      </c>
      <c r="C142" s="332" t="str">
        <f t="shared" si="35"/>
        <v/>
      </c>
      <c r="D142" s="332">
        <f>DeSpil!C9</f>
        <v>22</v>
      </c>
      <c r="E142" s="332">
        <f>DeSpil!O9</f>
        <v>22</v>
      </c>
      <c r="F142" s="333">
        <f>IF(DeSpil!AA9=0," ",SUM(H142:U142))</f>
        <v>16.817999999999998</v>
      </c>
      <c r="G142" s="328"/>
      <c r="H142" s="334" t="str">
        <f>IF(DeSpil!D9="", "", ROUND(DeSpil!D9 / IF(AND(COUNT(DeSpil!$D9:D9) &lt;= 3, ISNUMBER($C142)), $C142, $D142) * 10, 3))</f>
        <v/>
      </c>
      <c r="I142" s="334" t="str">
        <f>IF(DeSpil!E9="", "", ROUND(DeSpil!E9 / IF(AND(COUNT(DeSpil!$D9:E9) &lt;= 3, ISNUMBER($C142)), $C142, $D142) * 10, 3))</f>
        <v/>
      </c>
      <c r="J142" s="334">
        <f>IF(DeSpil!F9="", "", ROUND(DeSpil!F9 / IF(AND(COUNT(DeSpil!$D9:F9) &lt;= 3, ISNUMBER($C142)), $C142, $D142) * 10, 3))</f>
        <v>7.2729999999999997</v>
      </c>
      <c r="K142" s="334">
        <f>IF(DeSpil!G9="", "", ROUND(DeSpil!G9 / IF(AND(COUNT(DeSpil!$D9:G9) &lt;= 3, ISNUMBER($C142)), $C142, $D142) * 10, 3))</f>
        <v>9.5449999999999999</v>
      </c>
      <c r="L142" s="334" t="str">
        <f>IF(DeSpil!H9="", "", ROUND(DeSpil!H9 / IF(AND(COUNT(DeSpil!$D9:H9) &lt;= 3, ISNUMBER($C142)), $C142, $D142) * 10, 3))</f>
        <v/>
      </c>
      <c r="M142" s="334" t="str">
        <f>IF(DeSpil!I9="", "", ROUND(DeSpil!I9 / IF(AND(COUNT(DeSpil!$D9:I9) &lt;= 3, ISNUMBER($C142)), $C142, $D142) * 10, 3))</f>
        <v/>
      </c>
      <c r="N142" s="334" t="str">
        <f>IF(DeSpil!J9="", "", ROUND(DeSpil!J9 / IF(AND(COUNT(DeSpil!$D9:J9) &lt;= 3, ISNUMBER($C142)), $C142, $D142) * 10, 3))</f>
        <v/>
      </c>
      <c r="O142" s="334" t="str">
        <f>IF(DeSpil!P9="", "", ROUND(DeSpil!P9 / IF(AND(COUNT(DeSpil!$D9:$J9,DeSpil!$P9:P9) &lt;= 3, ISNUMBER($C142)), $C142, $E142) * 10, 3))</f>
        <v/>
      </c>
      <c r="P142" s="334" t="str">
        <f>IF(DeSpil!Q9="", "", ROUND(DeSpil!Q9 / IF(AND(COUNT(DeSpil!$D9:$J9,DeSpil!$P9:Q9) &lt;= 3, ISNUMBER($C142)), $C142, $E142) * 10, 3))</f>
        <v/>
      </c>
      <c r="Q142" s="334" t="str">
        <f>IF(DeSpil!R9="", "", ROUND(DeSpil!R9 / IF(AND(COUNT(DeSpil!$D9:$J9,DeSpil!$P9:R9) &lt;= 3, ISNUMBER($C142)), $C142, $E142) * 10, 3))</f>
        <v/>
      </c>
      <c r="R142" s="334" t="str">
        <f>IF(DeSpil!S9="", "", ROUND(DeSpil!S9 / IF(AND(COUNT(DeSpil!$D9:$J9,DeSpil!$P9:S9) &lt;= 3, ISNUMBER($C142)), $C142, $E142) * 10, 3))</f>
        <v/>
      </c>
      <c r="S142" s="334" t="str">
        <f>IF(DeSpil!T9="", "", ROUND(DeSpil!T9 / IF(AND(COUNT(DeSpil!$D9:$J9,DeSpil!$P9:T9) &lt;= 3, ISNUMBER($C142)), $C142, $E142) * 10, 3))</f>
        <v/>
      </c>
      <c r="T142" s="334" t="str">
        <f>IF(DeSpil!U9="", "", ROUND(DeSpil!U9 / IF(AND(COUNT(DeSpil!$D9:$J9,DeSpil!$P9:U9) &lt;= 3, ISNUMBER($C142)), $C142, $E142) * 10, 3))</f>
        <v/>
      </c>
      <c r="U142" s="334" t="str">
        <f>IF(DeSpil!V9="", "", ROUND(DeSpil!V9 / IF(AND(COUNT(DeSpil!$D9:$J9,DeSpil!$P9:V9) &lt;= 3, ISNUMBER($C142)), $C142, $E142) * 10, 3))</f>
        <v/>
      </c>
      <c r="X142" s="163"/>
      <c r="Y142" s="163"/>
    </row>
    <row r="143" spans="1:25" s="190" customFormat="1" ht="16.95" customHeight="1">
      <c r="A143" s="206">
        <f>IF(DeSpil!AB10=0, "", DeSpil!AB10)</f>
        <v>3</v>
      </c>
      <c r="B143" s="368" t="str">
        <f>DeSpil!B10</f>
        <v>Rubbens Harry [NS 20]</v>
      </c>
      <c r="C143" s="332">
        <f t="shared" si="35"/>
        <v>20</v>
      </c>
      <c r="D143" s="332">
        <f>DeSpil!C10</f>
        <v>15</v>
      </c>
      <c r="E143" s="332">
        <f>DeSpil!O10</f>
        <v>20</v>
      </c>
      <c r="F143" s="333">
        <f>IF(DeSpil!AA10=0," ",SUM(H143:U143))</f>
        <v>18.5</v>
      </c>
      <c r="G143" s="328"/>
      <c r="H143" s="394">
        <f>IF(DeSpil!D10="", "", ROUND(DeSpil!D10 / IF(AND(COUNT(DeSpil!$D10:D10) &lt;= 3, ISNUMBER($C143)), $C143, $D143) * 10, 3))</f>
        <v>3.5</v>
      </c>
      <c r="I143" s="394">
        <f>IF(DeSpil!E10="", "", ROUND(DeSpil!E10 / IF(AND(COUNT(DeSpil!$D10:E10) &lt;= 3, ISNUMBER($C143)), $C143, $D143) * 10, 3))</f>
        <v>10.5</v>
      </c>
      <c r="J143" s="394">
        <f>IF(DeSpil!F10="", "", ROUND(DeSpil!F10 / IF(AND(COUNT(DeSpil!$D10:F10) &lt;= 3, ISNUMBER($C143)), $C143, $D143) * 10, 3))</f>
        <v>4.5</v>
      </c>
      <c r="K143" s="334" t="str">
        <f>IF(DeSpil!G10="", "", ROUND(DeSpil!G10 / IF(AND(COUNT(DeSpil!$D10:G10) &lt;= 3, ISNUMBER($C143)), $C143, $D143) * 10, 3))</f>
        <v/>
      </c>
      <c r="L143" s="334" t="str">
        <f>IF(DeSpil!H10="", "", ROUND(DeSpil!H10 / IF(AND(COUNT(DeSpil!$D10:H10) &lt;= 3, ISNUMBER($C143)), $C143, $D143) * 10, 3))</f>
        <v/>
      </c>
      <c r="M143" s="334" t="str">
        <f>IF(DeSpil!I10="", "", ROUND(DeSpil!I10 / IF(AND(COUNT(DeSpil!$D10:I10) &lt;= 3, ISNUMBER($C143)), $C143, $D143) * 10, 3))</f>
        <v/>
      </c>
      <c r="N143" s="334" t="str">
        <f>IF(DeSpil!J10="", "", ROUND(DeSpil!J10 / IF(AND(COUNT(DeSpil!$D10:J10) &lt;= 3, ISNUMBER($C143)), $C143, $D143) * 10, 3))</f>
        <v/>
      </c>
      <c r="O143" s="334" t="str">
        <f>IF(DeSpil!P10="", "", ROUND(DeSpil!P10 / IF(AND(COUNT(DeSpil!$D10:$J10,DeSpil!$P10:P10) &lt;= 3, ISNUMBER($C143)), $C143, $E143) * 10, 3))</f>
        <v/>
      </c>
      <c r="P143" s="334" t="str">
        <f>IF(DeSpil!Q10="", "", ROUND(DeSpil!Q10 / IF(AND(COUNT(DeSpil!$D10:$J10,DeSpil!$P10:Q10) &lt;= 3, ISNUMBER($C143)), $C143, $E143) * 10, 3))</f>
        <v/>
      </c>
      <c r="Q143" s="334" t="str">
        <f>IF(DeSpil!R10="", "", ROUND(DeSpil!R10 / IF(AND(COUNT(DeSpil!$D10:$J10,DeSpil!$P10:R10) &lt;= 3, ISNUMBER($C143)), $C143, $E143) * 10, 3))</f>
        <v/>
      </c>
      <c r="R143" s="334" t="str">
        <f>IF(DeSpil!S10="", "", ROUND(DeSpil!S10 / IF(AND(COUNT(DeSpil!$D10:$J10,DeSpil!$P10:S10) &lt;= 3, ISNUMBER($C143)), $C143, $E143) * 10, 3))</f>
        <v/>
      </c>
      <c r="S143" s="334" t="str">
        <f>IF(DeSpil!T10="", "", ROUND(DeSpil!T10 / IF(AND(COUNT(DeSpil!$D10:$J10,DeSpil!$P10:T10) &lt;= 3, ISNUMBER($C143)), $C143, $E143) * 10, 3))</f>
        <v/>
      </c>
      <c r="T143" s="334" t="str">
        <f>IF(DeSpil!U10="", "", ROUND(DeSpil!U10 / IF(AND(COUNT(DeSpil!$D10:$J10,DeSpil!$P10:U10) &lt;= 3, ISNUMBER($C143)), $C143, $E143) * 10, 3))</f>
        <v/>
      </c>
      <c r="U143" s="334" t="str">
        <f>IF(DeSpil!V10="", "", ROUND(DeSpil!V10 / IF(AND(COUNT(DeSpil!$D10:$J10,DeSpil!$P10:V10) &lt;= 3, ISNUMBER($C143)), $C143, $E143) * 10, 3))</f>
        <v/>
      </c>
      <c r="X143" s="163"/>
      <c r="Y143" s="163"/>
    </row>
    <row r="144" spans="1:25" s="190" customFormat="1" ht="16.95" customHeight="1">
      <c r="A144" s="206">
        <f>IF(DeSpil!AB11=0, "", DeSpil!AB11)</f>
        <v>2</v>
      </c>
      <c r="B144" s="335" t="str">
        <f>DeSpil!B11</f>
        <v xml:space="preserve">Stok Adrie            </v>
      </c>
      <c r="C144" s="332" t="str">
        <f t="shared" si="35"/>
        <v/>
      </c>
      <c r="D144" s="332">
        <f>DeSpil!C11</f>
        <v>36</v>
      </c>
      <c r="E144" s="332">
        <f>DeSpil!O11</f>
        <v>36</v>
      </c>
      <c r="F144" s="333">
        <f>IF(DeSpil!AA11=0," ",SUM(H144:U144))</f>
        <v>21.945</v>
      </c>
      <c r="G144" s="328"/>
      <c r="H144" s="334" t="str">
        <f>IF(DeSpil!D11="", "", ROUND(DeSpil!D11 / IF(AND(COUNT(DeSpil!$D11:D11) &lt;= 3, ISNUMBER($C144)), $C144, $D144) * 10, 3))</f>
        <v/>
      </c>
      <c r="I144" s="334">
        <f>IF(DeSpil!E11="", "", ROUND(DeSpil!E11 / IF(AND(COUNT(DeSpil!$D11:E11) &lt;= 3, ISNUMBER($C144)), $C144, $D144) * 10, 3))</f>
        <v>12.778</v>
      </c>
      <c r="J144" s="334">
        <f>IF(DeSpil!F11="", "", ROUND(DeSpil!F11 / IF(AND(COUNT(DeSpil!$D11:F11) &lt;= 3, ISNUMBER($C144)), $C144, $D144) * 10, 3))</f>
        <v>9.1669999999999998</v>
      </c>
      <c r="K144" s="334" t="str">
        <f>IF(DeSpil!G11="", "", ROUND(DeSpil!G11 / IF(AND(COUNT(DeSpil!$D11:G11) &lt;= 3, ISNUMBER($C144)), $C144, $D144) * 10, 3))</f>
        <v/>
      </c>
      <c r="L144" s="334" t="str">
        <f>IF(DeSpil!H11="", "", ROUND(DeSpil!H11 / IF(AND(COUNT(DeSpil!$D11:H11) &lt;= 3, ISNUMBER($C144)), $C144, $D144) * 10, 3))</f>
        <v/>
      </c>
      <c r="M144" s="334" t="str">
        <f>IF(DeSpil!I11="", "", ROUND(DeSpil!I11 / IF(AND(COUNT(DeSpil!$D11:I11) &lt;= 3, ISNUMBER($C144)), $C144, $D144) * 10, 3))</f>
        <v/>
      </c>
      <c r="N144" s="334" t="str">
        <f>IF(DeSpil!J11="", "", ROUND(DeSpil!J11 / IF(AND(COUNT(DeSpil!$D11:J11) &lt;= 3, ISNUMBER($C144)), $C144, $D144) * 10, 3))</f>
        <v/>
      </c>
      <c r="O144" s="334" t="str">
        <f>IF(DeSpil!P11="", "", ROUND(DeSpil!P11 / IF(AND(COUNT(DeSpil!$D11:$J11,DeSpil!$P11:P11) &lt;= 3, ISNUMBER($C144)), $C144, $E144) * 10, 3))</f>
        <v/>
      </c>
      <c r="P144" s="334" t="str">
        <f>IF(DeSpil!Q11="", "", ROUND(DeSpil!Q11 / IF(AND(COUNT(DeSpil!$D11:$J11,DeSpil!$P11:Q11) &lt;= 3, ISNUMBER($C144)), $C144, $E144) * 10, 3))</f>
        <v/>
      </c>
      <c r="Q144" s="334" t="str">
        <f>IF(DeSpil!R11="", "", ROUND(DeSpil!R11 / IF(AND(COUNT(DeSpil!$D11:$J11,DeSpil!$P11:R11) &lt;= 3, ISNUMBER($C144)), $C144, $E144) * 10, 3))</f>
        <v/>
      </c>
      <c r="R144" s="334" t="str">
        <f>IF(DeSpil!S11="", "", ROUND(DeSpil!S11 / IF(AND(COUNT(DeSpil!$D11:$J11,DeSpil!$P11:S11) &lt;= 3, ISNUMBER($C144)), $C144, $E144) * 10, 3))</f>
        <v/>
      </c>
      <c r="S144" s="334" t="str">
        <f>IF(DeSpil!T11="", "", ROUND(DeSpil!T11 / IF(AND(COUNT(DeSpil!$D11:$J11,DeSpil!$P11:T11) &lt;= 3, ISNUMBER($C144)), $C144, $E144) * 10, 3))</f>
        <v/>
      </c>
      <c r="T144" s="334" t="str">
        <f>IF(DeSpil!U11="", "", ROUND(DeSpil!U11 / IF(AND(COUNT(DeSpil!$D11:$J11,DeSpil!$P11:U11) &lt;= 3, ISNUMBER($C144)), $C144, $E144) * 10, 3))</f>
        <v/>
      </c>
      <c r="U144" s="334" t="str">
        <f>IF(DeSpil!V11="", "", ROUND(DeSpil!V11 / IF(AND(COUNT(DeSpil!$D11:$J11,DeSpil!$P11:V11) &lt;= 3, ISNUMBER($C144)), $C144, $E144) * 10, 3))</f>
        <v/>
      </c>
      <c r="X144" s="163"/>
      <c r="Y144" s="163"/>
    </row>
    <row r="145" spans="1:25" s="190" customFormat="1" ht="16.95" customHeight="1">
      <c r="A145" s="206">
        <f>IF(DeSpil!AB12=0, "", DeSpil!AB12)</f>
        <v>3</v>
      </c>
      <c r="B145" s="332" t="str">
        <f>DeSpil!B12</f>
        <v>Uitdewillegen Harry</v>
      </c>
      <c r="C145" s="332" t="str">
        <f t="shared" si="35"/>
        <v/>
      </c>
      <c r="D145" s="332">
        <f>DeSpil!C12</f>
        <v>26</v>
      </c>
      <c r="E145" s="332">
        <f>DeSpil!O12</f>
        <v>26</v>
      </c>
      <c r="F145" s="333">
        <f>IF(DeSpil!AA12=0," ",SUM(H145:U145))</f>
        <v>28.460999999999999</v>
      </c>
      <c r="G145" s="328"/>
      <c r="H145" s="334">
        <f>IF(DeSpil!D12="", "", ROUND(DeSpil!D12 / IF(AND(COUNT(DeSpil!$D12:D12) &lt;= 3, ISNUMBER($C145)), $C145, $D145) * 10, 3))</f>
        <v>10.769</v>
      </c>
      <c r="I145" s="334" t="str">
        <f>IF(DeSpil!E12="", "", ROUND(DeSpil!E12 / IF(AND(COUNT(DeSpil!$D12:E12) &lt;= 3, ISNUMBER($C145)), $C145, $D145) * 10, 3))</f>
        <v/>
      </c>
      <c r="J145" s="334">
        <f>IF(DeSpil!F12="", "", ROUND(DeSpil!F12 / IF(AND(COUNT(DeSpil!$D12:F12) &lt;= 3, ISNUMBER($C145)), $C145, $D145) * 10, 3))</f>
        <v>10.769</v>
      </c>
      <c r="K145" s="334">
        <f>IF(DeSpil!G12="", "", ROUND(DeSpil!G12 / IF(AND(COUNT(DeSpil!$D12:G12) &lt;= 3, ISNUMBER($C145)), $C145, $D145) * 10, 3))</f>
        <v>6.923</v>
      </c>
      <c r="L145" s="334" t="str">
        <f>IF(DeSpil!H12="", "", ROUND(DeSpil!H12 / IF(AND(COUNT(DeSpil!$D12:H12) &lt;= 3, ISNUMBER($C145)), $C145, $D145) * 10, 3))</f>
        <v/>
      </c>
      <c r="M145" s="334" t="str">
        <f>IF(DeSpil!I12="", "", ROUND(DeSpil!I12 / IF(AND(COUNT(DeSpil!$D12:I12) &lt;= 3, ISNUMBER($C145)), $C145, $D145) * 10, 3))</f>
        <v/>
      </c>
      <c r="N145" s="334" t="str">
        <f>IF(DeSpil!J12="", "", ROUND(DeSpil!J12 / IF(AND(COUNT(DeSpil!$D12:J12) &lt;= 3, ISNUMBER($C145)), $C145, $D145) * 10, 3))</f>
        <v/>
      </c>
      <c r="O145" s="334" t="str">
        <f>IF(DeSpil!P12="", "", ROUND(DeSpil!P12 / IF(AND(COUNT(DeSpil!$D12:$J12,DeSpil!$P12:P12) &lt;= 3, ISNUMBER($C145)), $C145, $E145) * 10, 3))</f>
        <v/>
      </c>
      <c r="P145" s="334" t="str">
        <f>IF(DeSpil!Q12="", "", ROUND(DeSpil!Q12 / IF(AND(COUNT(DeSpil!$D12:$J12,DeSpil!$P12:Q12) &lt;= 3, ISNUMBER($C145)), $C145, $E145) * 10, 3))</f>
        <v/>
      </c>
      <c r="Q145" s="334" t="str">
        <f>IF(DeSpil!R12="", "", ROUND(DeSpil!R12 / IF(AND(COUNT(DeSpil!$D12:$J12,DeSpil!$P12:R12) &lt;= 3, ISNUMBER($C145)), $C145, $E145) * 10, 3))</f>
        <v/>
      </c>
      <c r="R145" s="334" t="str">
        <f>IF(DeSpil!S12="", "", ROUND(DeSpil!S12 / IF(AND(COUNT(DeSpil!$D12:$J12,DeSpil!$P12:S12) &lt;= 3, ISNUMBER($C145)), $C145, $E145) * 10, 3))</f>
        <v/>
      </c>
      <c r="S145" s="334" t="str">
        <f>IF(DeSpil!T12="", "", ROUND(DeSpil!T12 / IF(AND(COUNT(DeSpil!$D12:$J12,DeSpil!$P12:T12) &lt;= 3, ISNUMBER($C145)), $C145, $E145) * 10, 3))</f>
        <v/>
      </c>
      <c r="T145" s="334" t="str">
        <f>IF(DeSpil!U12="", "", ROUND(DeSpil!U12 / IF(AND(COUNT(DeSpil!$D12:$J12,DeSpil!$P12:U12) &lt;= 3, ISNUMBER($C145)), $C145, $E145) * 10, 3))</f>
        <v/>
      </c>
      <c r="U145" s="334" t="str">
        <f>IF(DeSpil!V12="", "", ROUND(DeSpil!V12 / IF(AND(COUNT(DeSpil!$D12:$J12,DeSpil!$P12:V12) &lt;= 3, ISNUMBER($C145)), $C145, $E145) * 10, 3))</f>
        <v/>
      </c>
      <c r="X145" s="163"/>
      <c r="Y145" s="163"/>
    </row>
    <row r="146" spans="1:25" s="190" customFormat="1" ht="16.95" customHeight="1">
      <c r="A146" s="206">
        <f>IF(DeSpil!AB13=0, "", DeSpil!AB13)</f>
        <v>1</v>
      </c>
      <c r="B146" s="332" t="str">
        <f>DeSpil!B13</f>
        <v>Van Gastel Jac</v>
      </c>
      <c r="C146" s="332" t="str">
        <f t="shared" si="35"/>
        <v/>
      </c>
      <c r="D146" s="332">
        <f>DeSpil!C13</f>
        <v>21</v>
      </c>
      <c r="E146" s="332">
        <f>DeSpil!O13</f>
        <v>21</v>
      </c>
      <c r="F146" s="333">
        <f>IF(DeSpil!AA13=0," ",SUM(H146:U146))</f>
        <v>6.6669999999999998</v>
      </c>
      <c r="G146" s="328"/>
      <c r="H146" s="334" t="str">
        <f>IF(DeSpil!D13="", "", ROUND(DeSpil!D13 / IF(AND(COUNT(DeSpil!$D13:D13) &lt;= 3, ISNUMBER($C146)), $C146, $D146) * 10, 3))</f>
        <v/>
      </c>
      <c r="I146" s="334" t="str">
        <f>IF(DeSpil!E13="", "", ROUND(DeSpil!E13 / IF(AND(COUNT(DeSpil!$D13:E13) &lt;= 3, ISNUMBER($C146)), $C146, $D146) * 10, 3))</f>
        <v/>
      </c>
      <c r="J146" s="334" t="str">
        <f>IF(DeSpil!F13="", "", ROUND(DeSpil!F13 / IF(AND(COUNT(DeSpil!$D13:F13) &lt;= 3, ISNUMBER($C146)), $C146, $D146) * 10, 3))</f>
        <v/>
      </c>
      <c r="K146" s="334">
        <f>IF(DeSpil!G13="", "", ROUND(DeSpil!G13 / IF(AND(COUNT(DeSpil!$D13:G13) &lt;= 3, ISNUMBER($C146)), $C146, $D146) * 10, 3))</f>
        <v>6.6669999999999998</v>
      </c>
      <c r="L146" s="334" t="str">
        <f>IF(DeSpil!H13="", "", ROUND(DeSpil!H13 / IF(AND(COUNT(DeSpil!$D13:H13) &lt;= 3, ISNUMBER($C146)), $C146, $D146) * 10, 3))</f>
        <v/>
      </c>
      <c r="M146" s="334" t="str">
        <f>IF(DeSpil!I13="", "", ROUND(DeSpil!I13 / IF(AND(COUNT(DeSpil!$D13:I13) &lt;= 3, ISNUMBER($C146)), $C146, $D146) * 10, 3))</f>
        <v/>
      </c>
      <c r="N146" s="334" t="str">
        <f>IF(DeSpil!J13="", "", ROUND(DeSpil!J13 / IF(AND(COUNT(DeSpil!$D13:J13) &lt;= 3, ISNUMBER($C146)), $C146, $D146) * 10, 3))</f>
        <v/>
      </c>
      <c r="O146" s="334" t="str">
        <f>IF(DeSpil!P13="", "", ROUND(DeSpil!P13 / IF(AND(COUNT(DeSpil!$D13:$J13,DeSpil!$P13:P13) &lt;= 3, ISNUMBER($C146)), $C146, $E146) * 10, 3))</f>
        <v/>
      </c>
      <c r="P146" s="334" t="str">
        <f>IF(DeSpil!Q13="", "", ROUND(DeSpil!Q13 / IF(AND(COUNT(DeSpil!$D13:$J13,DeSpil!$P13:Q13) &lt;= 3, ISNUMBER($C146)), $C146, $E146) * 10, 3))</f>
        <v/>
      </c>
      <c r="Q146" s="334" t="str">
        <f>IF(DeSpil!R13="", "", ROUND(DeSpil!R13 / IF(AND(COUNT(DeSpil!$D13:$J13,DeSpil!$P13:R13) &lt;= 3, ISNUMBER($C146)), $C146, $E146) * 10, 3))</f>
        <v/>
      </c>
      <c r="R146" s="334" t="str">
        <f>IF(DeSpil!S13="", "", ROUND(DeSpil!S13 / IF(AND(COUNT(DeSpil!$D13:$J13,DeSpil!$P13:S13) &lt;= 3, ISNUMBER($C146)), $C146, $E146) * 10, 3))</f>
        <v/>
      </c>
      <c r="S146" s="334" t="str">
        <f>IF(DeSpil!T13="", "", ROUND(DeSpil!T13 / IF(AND(COUNT(DeSpil!$D13:$J13,DeSpil!$P13:T13) &lt;= 3, ISNUMBER($C146)), $C146, $E146) * 10, 3))</f>
        <v/>
      </c>
      <c r="T146" s="334" t="str">
        <f>IF(DeSpil!U13="", "", ROUND(DeSpil!U13 / IF(AND(COUNT(DeSpil!$D13:$J13,DeSpil!$P13:U13) &lt;= 3, ISNUMBER($C146)), $C146, $E146) * 10, 3))</f>
        <v/>
      </c>
      <c r="U146" s="334" t="str">
        <f>IF(DeSpil!V13="", "", ROUND(DeSpil!V13 / IF(AND(COUNT(DeSpil!$D13:$J13,DeSpil!$P13:V13) &lt;= 3, ISNUMBER($C146)), $C146, $E146) * 10, 3))</f>
        <v/>
      </c>
      <c r="X146" s="163"/>
      <c r="Y146" s="163"/>
    </row>
    <row r="147" spans="1:25" s="190" customFormat="1" ht="16.95" customHeight="1">
      <c r="A147" s="206">
        <f>IF(DeSpil!AB14=0, "", DeSpil!AB14)</f>
        <v>2</v>
      </c>
      <c r="B147" s="332" t="str">
        <f>DeSpil!B14</f>
        <v xml:space="preserve">Van Limpt Wim </v>
      </c>
      <c r="C147" s="332" t="str">
        <f t="shared" si="35"/>
        <v/>
      </c>
      <c r="D147" s="332">
        <f>DeSpil!C14</f>
        <v>21</v>
      </c>
      <c r="E147" s="332">
        <f>DeSpil!O14</f>
        <v>21</v>
      </c>
      <c r="F147" s="333">
        <f>IF(DeSpil!AA14=0," ",SUM(H147:U147))</f>
        <v>21.905000000000001</v>
      </c>
      <c r="G147" s="328"/>
      <c r="H147" s="334">
        <f>IF(DeSpil!D14="", "", ROUND(DeSpil!D14 / IF(AND(COUNT(DeSpil!$D14:D14) &lt;= 3, ISNUMBER($C147)), $C147, $D147) * 10, 3))</f>
        <v>11.429</v>
      </c>
      <c r="I147" s="334">
        <f>IF(DeSpil!E14="", "", ROUND(DeSpil!E14 / IF(AND(COUNT(DeSpil!$D14:E14) &lt;= 3, ISNUMBER($C147)), $C147, $D147) * 10, 3))</f>
        <v>10.476000000000001</v>
      </c>
      <c r="J147" s="334" t="str">
        <f>IF(DeSpil!F14="", "", ROUND(DeSpil!F14 / IF(AND(COUNT(DeSpil!$D14:F14) &lt;= 3, ISNUMBER($C147)), $C147, $D147) * 10, 3))</f>
        <v/>
      </c>
      <c r="K147" s="334" t="str">
        <f>IF(DeSpil!G14="", "", ROUND(DeSpil!G14 / IF(AND(COUNT(DeSpil!$D14:G14) &lt;= 3, ISNUMBER($C147)), $C147, $D147) * 10, 3))</f>
        <v/>
      </c>
      <c r="L147" s="334" t="str">
        <f>IF(DeSpil!H14="", "", ROUND(DeSpil!H14 / IF(AND(COUNT(DeSpil!$D14:H14) &lt;= 3, ISNUMBER($C147)), $C147, $D147) * 10, 3))</f>
        <v/>
      </c>
      <c r="M147" s="334" t="str">
        <f>IF(DeSpil!I14="", "", ROUND(DeSpil!I14 / IF(AND(COUNT(DeSpil!$D14:I14) &lt;= 3, ISNUMBER($C147)), $C147, $D147) * 10, 3))</f>
        <v/>
      </c>
      <c r="N147" s="334" t="str">
        <f>IF(DeSpil!J14="", "", ROUND(DeSpil!J14 / IF(AND(COUNT(DeSpil!$D14:J14) &lt;= 3, ISNUMBER($C147)), $C147, $D147) * 10, 3))</f>
        <v/>
      </c>
      <c r="O147" s="334" t="str">
        <f>IF(DeSpil!P14="", "", ROUND(DeSpil!P14 / IF(AND(COUNT(DeSpil!$D14:$J14,DeSpil!$P14:P14) &lt;= 3, ISNUMBER($C147)), $C147, $E147) * 10, 3))</f>
        <v/>
      </c>
      <c r="P147" s="334" t="str">
        <f>IF(DeSpil!Q14="", "", ROUND(DeSpil!Q14 / IF(AND(COUNT(DeSpil!$D14:$J14,DeSpil!$P14:Q14) &lt;= 3, ISNUMBER($C147)), $C147, $E147) * 10, 3))</f>
        <v/>
      </c>
      <c r="Q147" s="334" t="str">
        <f>IF(DeSpil!R14="", "", ROUND(DeSpil!R14 / IF(AND(COUNT(DeSpil!$D14:$J14,DeSpil!$P14:R14) &lt;= 3, ISNUMBER($C147)), $C147, $E147) * 10, 3))</f>
        <v/>
      </c>
      <c r="R147" s="334" t="str">
        <f>IF(DeSpil!S14="", "", ROUND(DeSpil!S14 / IF(AND(COUNT(DeSpil!$D14:$J14,DeSpil!$P14:S14) &lt;= 3, ISNUMBER($C147)), $C147, $E147) * 10, 3))</f>
        <v/>
      </c>
      <c r="S147" s="334" t="str">
        <f>IF(DeSpil!T14="", "", ROUND(DeSpil!T14 / IF(AND(COUNT(DeSpil!$D14:$J14,DeSpil!$P14:T14) &lt;= 3, ISNUMBER($C147)), $C147, $E147) * 10, 3))</f>
        <v/>
      </c>
      <c r="T147" s="334" t="str">
        <f>IF(DeSpil!U14="", "", ROUND(DeSpil!U14 / IF(AND(COUNT(DeSpil!$D14:$J14,DeSpil!$P14:U14) &lt;= 3, ISNUMBER($C147)), $C147, $E147) * 10, 3))</f>
        <v/>
      </c>
      <c r="U147" s="334" t="str">
        <f>IF(DeSpil!V14="", "", ROUND(DeSpil!V14 / IF(AND(COUNT(DeSpil!$D14:$J14,DeSpil!$P14:V14) &lt;= 3, ISNUMBER($C147)), $C147, $E147) * 10, 3))</f>
        <v/>
      </c>
      <c r="X147" s="163"/>
      <c r="Y147" s="163"/>
    </row>
    <row r="148" spans="1:25" s="190" customFormat="1" ht="16.95" customHeight="1">
      <c r="A148" s="206" t="str">
        <f>IF(DeSpil!AB15=0, "", DeSpil!AB15)</f>
        <v/>
      </c>
      <c r="B148" s="332">
        <f>DeSpil!B15</f>
        <v>0</v>
      </c>
      <c r="C148" s="332" t="str">
        <f t="shared" si="35"/>
        <v/>
      </c>
      <c r="D148" s="332">
        <f>DeSpil!C15</f>
        <v>0</v>
      </c>
      <c r="E148" s="356">
        <f>DeSpil!O15</f>
        <v>0</v>
      </c>
      <c r="F148" s="333" t="str">
        <f>IF(DeSpil!AA15=0," ",SUM(H148:U148))</f>
        <v xml:space="preserve"> </v>
      </c>
      <c r="G148" s="328"/>
      <c r="H148" s="334" t="str">
        <f>IF(DeSpil!D15="", "", ROUND(DeSpil!D15 / IF(AND(COUNT(DeSpil!$D15:D15) &lt;= 3, ISNUMBER($C148)), $C148, $D148) * 10, 3))</f>
        <v/>
      </c>
      <c r="I148" s="334" t="str">
        <f>IF(DeSpil!E15="", "", ROUND(DeSpil!E15 / IF(AND(COUNT(DeSpil!$D15:E15) &lt;= 3, ISNUMBER($C148)), $C148, $D148) * 10, 3))</f>
        <v/>
      </c>
      <c r="J148" s="334" t="str">
        <f>IF(DeSpil!F15="", "", ROUND(DeSpil!F15 / IF(AND(COUNT(DeSpil!$D15:F15) &lt;= 3, ISNUMBER($C148)), $C148, $D148) * 10, 3))</f>
        <v/>
      </c>
      <c r="K148" s="334" t="str">
        <f>IF(DeSpil!G15="", "", ROUND(DeSpil!G15 / IF(AND(COUNT(DeSpil!$D15:G15) &lt;= 3, ISNUMBER($C148)), $C148, $D148) * 10, 3))</f>
        <v/>
      </c>
      <c r="L148" s="334" t="str">
        <f>IF(DeSpil!H15="", "", ROUND(DeSpil!H15 / IF(AND(COUNT(DeSpil!$D15:H15) &lt;= 3, ISNUMBER($C148)), $C148, $D148) * 10, 3))</f>
        <v/>
      </c>
      <c r="M148" s="334" t="str">
        <f>IF(DeSpil!I15="", "", ROUND(DeSpil!I15 / IF(AND(COUNT(DeSpil!$D15:I15) &lt;= 3, ISNUMBER($C148)), $C148, $D148) * 10, 3))</f>
        <v/>
      </c>
      <c r="N148" s="334" t="str">
        <f>IF(DeSpil!J15="", "", ROUND(DeSpil!J15 / IF(AND(COUNT(DeSpil!$D15:J15) &lt;= 3, ISNUMBER($C148)), $C148, $D148) * 10, 3))</f>
        <v/>
      </c>
      <c r="O148" s="334" t="str">
        <f>IF(DeSpil!P15="", "", ROUND(DeSpil!P15 / IF(AND(COUNT(DeSpil!$D15:$J15,DeSpil!$P15:P15) &lt;= 3, ISNUMBER($C148)), $C148, $E148) * 10, 3))</f>
        <v/>
      </c>
      <c r="P148" s="334" t="str">
        <f>IF(DeSpil!Q15="", "", ROUND(DeSpil!Q15 / IF(AND(COUNT(DeSpil!$D15:$J15,DeSpil!$P15:Q15) &lt;= 3, ISNUMBER($C148)), $C148, $E148) * 10, 3))</f>
        <v/>
      </c>
      <c r="Q148" s="334" t="str">
        <f>IF(DeSpil!R15="", "", ROUND(DeSpil!R15 / IF(AND(COUNT(DeSpil!$D15:$J15,DeSpil!$P15:R15) &lt;= 3, ISNUMBER($C148)), $C148, $E148) * 10, 3))</f>
        <v/>
      </c>
      <c r="R148" s="334" t="str">
        <f>IF(DeSpil!S15="", "", ROUND(DeSpil!S15 / IF(AND(COUNT(DeSpil!$D15:$J15,DeSpil!$P15:S15) &lt;= 3, ISNUMBER($C148)), $C148, $E148) * 10, 3))</f>
        <v/>
      </c>
      <c r="S148" s="334" t="str">
        <f>IF(DeSpil!T15="", "", ROUND(DeSpil!T15 / IF(AND(COUNT(DeSpil!$D15:$J15,DeSpil!$P15:T15) &lt;= 3, ISNUMBER($C148)), $C148, $E148) * 10, 3))</f>
        <v/>
      </c>
      <c r="T148" s="334" t="str">
        <f>IF(DeSpil!U15="", "", ROUND(DeSpil!U15 / IF(AND(COUNT(DeSpil!$D15:$J15,DeSpil!$P15:U15) &lt;= 3, ISNUMBER($C148)), $C148, $E148) * 10, 3))</f>
        <v/>
      </c>
      <c r="U148" s="334" t="str">
        <f>IF(DeSpil!V15="", "", ROUND(DeSpil!V15 / IF(AND(COUNT(DeSpil!$D15:$J15,DeSpil!$P15:V15) &lt;= 3, ISNUMBER($C148)), $C148, $E148) * 10, 3))</f>
        <v/>
      </c>
      <c r="X148" s="163"/>
      <c r="Y148" s="163"/>
    </row>
    <row r="149" spans="1:25" s="190" customFormat="1" ht="16.95" customHeight="1">
      <c r="A149" s="206" t="str">
        <f>IF(DeSpil!AB16=0, "", DeSpil!AB16)</f>
        <v/>
      </c>
      <c r="B149" s="332">
        <f>DeSpil!B16</f>
        <v>0</v>
      </c>
      <c r="C149" s="332" t="str">
        <f t="shared" si="35"/>
        <v/>
      </c>
      <c r="D149" s="332">
        <f>DeSpil!C16</f>
        <v>0</v>
      </c>
      <c r="E149" s="332">
        <f>DeSpil!O16</f>
        <v>0</v>
      </c>
      <c r="F149" s="333" t="str">
        <f>IF(DeSpil!AA16=0," ",SUM(H149:U149))</f>
        <v xml:space="preserve"> </v>
      </c>
      <c r="G149" s="328"/>
      <c r="H149" s="334" t="str">
        <f>IF(DeSpil!D16="", "", ROUND(DeSpil!D16 / IF(AND(COUNT(DeSpil!$D16:D16) &lt;= 3, ISNUMBER($C149)), $C149, $D149) * 10, 3))</f>
        <v/>
      </c>
      <c r="I149" s="334" t="str">
        <f>IF(DeSpil!E16="", "", ROUND(DeSpil!E16 / IF(AND(COUNT(DeSpil!$D16:E16) &lt;= 3, ISNUMBER($C149)), $C149, $D149) * 10, 3))</f>
        <v/>
      </c>
      <c r="J149" s="334" t="str">
        <f>IF(DeSpil!F16="", "", ROUND(DeSpil!F16 / IF(AND(COUNT(DeSpil!$D16:F16) &lt;= 3, ISNUMBER($C149)), $C149, $D149) * 10, 3))</f>
        <v/>
      </c>
      <c r="K149" s="334" t="str">
        <f>IF(DeSpil!G16="", "", ROUND(DeSpil!G16 / IF(AND(COUNT(DeSpil!$D16:G16) &lt;= 3, ISNUMBER($C149)), $C149, $D149) * 10, 3))</f>
        <v/>
      </c>
      <c r="L149" s="334" t="str">
        <f>IF(DeSpil!H16="", "", ROUND(DeSpil!H16 / IF(AND(COUNT(DeSpil!$D16:H16) &lt;= 3, ISNUMBER($C149)), $C149, $D149) * 10, 3))</f>
        <v/>
      </c>
      <c r="M149" s="334" t="str">
        <f>IF(DeSpil!I16="", "", ROUND(DeSpil!I16 / IF(AND(COUNT(DeSpil!$D16:I16) &lt;= 3, ISNUMBER($C149)), $C149, $D149) * 10, 3))</f>
        <v/>
      </c>
      <c r="N149" s="334" t="str">
        <f>IF(DeSpil!J16="", "", ROUND(DeSpil!J16 / IF(AND(COUNT(DeSpil!$D16:J16) &lt;= 3, ISNUMBER($C149)), $C149, $D149) * 10, 3))</f>
        <v/>
      </c>
      <c r="O149" s="334" t="str">
        <f>IF(DeSpil!P16="", "", ROUND(DeSpil!P16 / IF(AND(COUNT(DeSpil!$D16:$J16,DeSpil!$P16:P16) &lt;= 3, ISNUMBER($C149)), $C149, $E149) * 10, 3))</f>
        <v/>
      </c>
      <c r="P149" s="334" t="str">
        <f>IF(DeSpil!Q16="", "", ROUND(DeSpil!Q16 / IF(AND(COUNT(DeSpil!$D16:$J16,DeSpil!$P16:Q16) &lt;= 3, ISNUMBER($C149)), $C149, $E149) * 10, 3))</f>
        <v/>
      </c>
      <c r="Q149" s="334" t="str">
        <f>IF(DeSpil!R16="", "", ROUND(DeSpil!R16 / IF(AND(COUNT(DeSpil!$D16:$J16,DeSpil!$P16:R16) &lt;= 3, ISNUMBER($C149)), $C149, $E149) * 10, 3))</f>
        <v/>
      </c>
      <c r="R149" s="334" t="str">
        <f>IF(DeSpil!S16="", "", ROUND(DeSpil!S16 / IF(AND(COUNT(DeSpil!$D16:$J16,DeSpil!$P16:S16) &lt;= 3, ISNUMBER($C149)), $C149, $E149) * 10, 3))</f>
        <v/>
      </c>
      <c r="S149" s="334" t="str">
        <f>IF(DeSpil!T16="", "", ROUND(DeSpil!T16 / IF(AND(COUNT(DeSpil!$D16:$J16,DeSpil!$P16:T16) &lt;= 3, ISNUMBER($C149)), $C149, $E149) * 10, 3))</f>
        <v/>
      </c>
      <c r="T149" s="334" t="str">
        <f>IF(DeSpil!U16="", "", ROUND(DeSpil!U16 / IF(AND(COUNT(DeSpil!$D16:$J16,DeSpil!$P16:U16) &lt;= 3, ISNUMBER($C149)), $C149, $E149) * 10, 3))</f>
        <v/>
      </c>
      <c r="U149" s="334" t="str">
        <f>IF(DeSpil!V16="", "", ROUND(DeSpil!V16 / IF(AND(COUNT(DeSpil!$D16:$J16,DeSpil!$P16:V16) &lt;= 3, ISNUMBER($C149)), $C149, $E149) * 10, 3))</f>
        <v/>
      </c>
      <c r="X149" s="163"/>
      <c r="Y149" s="163"/>
    </row>
    <row r="150" spans="1:25" s="190" customFormat="1" ht="16.95" customHeight="1">
      <c r="A150" s="206" t="str">
        <f>IF(DeSpil!AB17=0, "", DeSpil!AB17)</f>
        <v/>
      </c>
      <c r="B150" s="332">
        <f>DeSpil!B17</f>
        <v>0</v>
      </c>
      <c r="C150" s="332" t="str">
        <f t="shared" si="35"/>
        <v/>
      </c>
      <c r="D150" s="332">
        <f>DeSpil!C17</f>
        <v>0</v>
      </c>
      <c r="E150" s="332">
        <f>DeSpil!O17</f>
        <v>0</v>
      </c>
      <c r="F150" s="333" t="str">
        <f>IF(DeSpil!AA17=0," ",SUM(H150:U150))</f>
        <v xml:space="preserve"> </v>
      </c>
      <c r="G150" s="328"/>
      <c r="H150" s="334" t="str">
        <f>IF(DeSpil!D17="", "", ROUND(DeSpil!D17 / IF(AND(COUNT(DeSpil!$D17:D17) &lt;= 3, ISNUMBER($C150)), $C150, $D150) * 10, 3))</f>
        <v/>
      </c>
      <c r="I150" s="334" t="str">
        <f>IF(DeSpil!E17="", "", ROUND(DeSpil!E17 / IF(AND(COUNT(DeSpil!$D17:E17) &lt;= 3, ISNUMBER($C150)), $C150, $D150) * 10, 3))</f>
        <v/>
      </c>
      <c r="J150" s="334" t="str">
        <f>IF(DeSpil!F17="", "", ROUND(DeSpil!F17 / IF(AND(COUNT(DeSpil!$D17:F17) &lt;= 3, ISNUMBER($C150)), $C150, $D150) * 10, 3))</f>
        <v/>
      </c>
      <c r="K150" s="334" t="str">
        <f>IF(DeSpil!G17="", "", ROUND(DeSpil!G17 / IF(AND(COUNT(DeSpil!$D17:G17) &lt;= 3, ISNUMBER($C150)), $C150, $D150) * 10, 3))</f>
        <v/>
      </c>
      <c r="L150" s="334" t="str">
        <f>IF(DeSpil!H17="", "", ROUND(DeSpil!H17 / IF(AND(COUNT(DeSpil!$D17:H17) &lt;= 3, ISNUMBER($C150)), $C150, $D150) * 10, 3))</f>
        <v/>
      </c>
      <c r="M150" s="334" t="str">
        <f>IF(DeSpil!I17="", "", ROUND(DeSpil!I17 / IF(AND(COUNT(DeSpil!$D17:I17) &lt;= 3, ISNUMBER($C150)), $C150, $D150) * 10, 3))</f>
        <v/>
      </c>
      <c r="N150" s="334" t="str">
        <f>IF(DeSpil!J17="", "", ROUND(DeSpil!J17 / IF(AND(COUNT(DeSpil!$D17:J17) &lt;= 3, ISNUMBER($C150)), $C150, $D150) * 10, 3))</f>
        <v/>
      </c>
      <c r="O150" s="334" t="str">
        <f>IF(DeSpil!P17="", "", ROUND(DeSpil!P17 / IF(AND(COUNT(DeSpil!$D17:$J17,DeSpil!$P17:P17) &lt;= 3, ISNUMBER($C150)), $C150, $E150) * 10, 3))</f>
        <v/>
      </c>
      <c r="P150" s="334" t="str">
        <f>IF(DeSpil!Q17="", "", ROUND(DeSpil!Q17 / IF(AND(COUNT(DeSpil!$D17:$J17,DeSpil!$P17:Q17) &lt;= 3, ISNUMBER($C150)), $C150, $E150) * 10, 3))</f>
        <v/>
      </c>
      <c r="Q150" s="334" t="str">
        <f>IF(DeSpil!R17="", "", ROUND(DeSpil!R17 / IF(AND(COUNT(DeSpil!$D17:$J17,DeSpil!$P17:R17) &lt;= 3, ISNUMBER($C150)), $C150, $E150) * 10, 3))</f>
        <v/>
      </c>
      <c r="R150" s="334" t="str">
        <f>IF(DeSpil!S17="", "", ROUND(DeSpil!S17 / IF(AND(COUNT(DeSpil!$D17:$J17,DeSpil!$P17:S17) &lt;= 3, ISNUMBER($C150)), $C150, $E150) * 10, 3))</f>
        <v/>
      </c>
      <c r="S150" s="334" t="str">
        <f>IF(DeSpil!T17="", "", ROUND(DeSpil!T17 / IF(AND(COUNT(DeSpil!$D17:$J17,DeSpil!$P17:T17) &lt;= 3, ISNUMBER($C150)), $C150, $E150) * 10, 3))</f>
        <v/>
      </c>
      <c r="T150" s="334" t="str">
        <f>IF(DeSpil!U17="", "", ROUND(DeSpil!U17 / IF(AND(COUNT(DeSpil!$D17:$J17,DeSpil!$P17:U17) &lt;= 3, ISNUMBER($C150)), $C150, $E150) * 10, 3))</f>
        <v/>
      </c>
      <c r="U150" s="334" t="str">
        <f>IF(DeSpil!V17="", "", ROUND(DeSpil!V17 / IF(AND(COUNT(DeSpil!$D17:$J17,DeSpil!$P17:V17) &lt;= 3, ISNUMBER($C150)), $C150, $E150) * 10, 3))</f>
        <v/>
      </c>
      <c r="X150" s="163"/>
      <c r="Y150" s="163"/>
    </row>
    <row r="151" spans="1:25" s="190" customFormat="1" ht="16.95" customHeight="1">
      <c r="A151" s="206" t="str">
        <f>IF(DeSpil!AB18=0, "", DeSpil!AB18)</f>
        <v/>
      </c>
      <c r="B151" s="332">
        <f>DeSpil!B18</f>
        <v>0</v>
      </c>
      <c r="C151" s="332" t="str">
        <f t="shared" si="35"/>
        <v/>
      </c>
      <c r="D151" s="332">
        <f>DeSpil!C18</f>
        <v>0</v>
      </c>
      <c r="E151" s="332">
        <f>DeSpil!O18</f>
        <v>0</v>
      </c>
      <c r="F151" s="333" t="str">
        <f>IF(DeSpil!AA18=0," ",SUM(H151:U151))</f>
        <v xml:space="preserve"> </v>
      </c>
      <c r="G151" s="328"/>
      <c r="H151" s="334" t="str">
        <f>IF(DeSpil!D18="", "", ROUND(DeSpil!D18 / IF(AND(COUNT(DeSpil!$D18:D18) &lt;= 3, ISNUMBER($C151)), $C151, $D151) * 10, 3))</f>
        <v/>
      </c>
      <c r="I151" s="334" t="str">
        <f>IF(DeSpil!E18="", "", ROUND(DeSpil!E18 / IF(AND(COUNT(DeSpil!$D18:E18) &lt;= 3, ISNUMBER($C151)), $C151, $D151) * 10, 3))</f>
        <v/>
      </c>
      <c r="J151" s="334" t="str">
        <f>IF(DeSpil!F18="", "", ROUND(DeSpil!F18 / IF(AND(COUNT(DeSpil!$D18:F18) &lt;= 3, ISNUMBER($C151)), $C151, $D151) * 10, 3))</f>
        <v/>
      </c>
      <c r="K151" s="334" t="str">
        <f>IF(DeSpil!G18="", "", ROUND(DeSpil!G18 / IF(AND(COUNT(DeSpil!$D18:G18) &lt;= 3, ISNUMBER($C151)), $C151, $D151) * 10, 3))</f>
        <v/>
      </c>
      <c r="L151" s="334" t="str">
        <f>IF(DeSpil!H18="", "", ROUND(DeSpil!H18 / IF(AND(COUNT(DeSpil!$D18:H18) &lt;= 3, ISNUMBER($C151)), $C151, $D151) * 10, 3))</f>
        <v/>
      </c>
      <c r="M151" s="334" t="str">
        <f>IF(DeSpil!I18="", "", ROUND(DeSpil!I18 / IF(AND(COUNT(DeSpil!$D18:I18) &lt;= 3, ISNUMBER($C151)), $C151, $D151) * 10, 3))</f>
        <v/>
      </c>
      <c r="N151" s="334" t="str">
        <f>IF(DeSpil!J18="", "", ROUND(DeSpil!J18 / IF(AND(COUNT(DeSpil!$D18:J18) &lt;= 3, ISNUMBER($C151)), $C151, $D151) * 10, 3))</f>
        <v/>
      </c>
      <c r="O151" s="334" t="str">
        <f>IF(DeSpil!P18="", "", ROUND(DeSpil!P18 / IF(AND(COUNT(DeSpil!$D18:$J18,DeSpil!$P18:P18) &lt;= 3, ISNUMBER($C151)), $C151, $E151) * 10, 3))</f>
        <v/>
      </c>
      <c r="P151" s="334" t="str">
        <f>IF(DeSpil!Q18="", "", ROUND(DeSpil!Q18 / IF(AND(COUNT(DeSpil!$D18:$J18,DeSpil!$P18:Q18) &lt;= 3, ISNUMBER($C151)), $C151, $E151) * 10, 3))</f>
        <v/>
      </c>
      <c r="Q151" s="334" t="str">
        <f>IF(DeSpil!R18="", "", ROUND(DeSpil!R18 / IF(AND(COUNT(DeSpil!$D18:$J18,DeSpil!$P18:R18) &lt;= 3, ISNUMBER($C151)), $C151, $E151) * 10, 3))</f>
        <v/>
      </c>
      <c r="R151" s="334" t="str">
        <f>IF(DeSpil!S18="", "", ROUND(DeSpil!S18 / IF(AND(COUNT(DeSpil!$D18:$J18,DeSpil!$P18:S18) &lt;= 3, ISNUMBER($C151)), $C151, $E151) * 10, 3))</f>
        <v/>
      </c>
      <c r="S151" s="334" t="str">
        <f>IF(DeSpil!T18="", "", ROUND(DeSpil!T18 / IF(AND(COUNT(DeSpil!$D18:$J18,DeSpil!$P18:T18) &lt;= 3, ISNUMBER($C151)), $C151, $E151) * 10, 3))</f>
        <v/>
      </c>
      <c r="T151" s="334" t="str">
        <f>IF(DeSpil!U18="", "", ROUND(DeSpil!U18 / IF(AND(COUNT(DeSpil!$D18:$J18,DeSpil!$P18:U18) &lt;= 3, ISNUMBER($C151)), $C151, $E151) * 10, 3))</f>
        <v/>
      </c>
      <c r="U151" s="334" t="str">
        <f>IF(DeSpil!V18="", "", ROUND(DeSpil!V18 / IF(AND(COUNT(DeSpil!$D18:$J18,DeSpil!$P18:V18) &lt;= 3, ISNUMBER($C151)), $C151, $E151) * 10, 3))</f>
        <v/>
      </c>
      <c r="X151" s="163"/>
      <c r="Y151" s="163"/>
    </row>
    <row r="152" spans="1:25" s="190" customFormat="1" ht="16.95" customHeight="1">
      <c r="A152" s="206" t="str">
        <f>IF(DeSpil!AB19=0, "", DeSpil!AB19)</f>
        <v/>
      </c>
      <c r="B152" s="332">
        <f>DeSpil!B19</f>
        <v>0</v>
      </c>
      <c r="C152" s="332" t="str">
        <f>IFERROR(VALUE(MID($B152, SEARCH("[NS ", $B152)+4, 2)), "")</f>
        <v/>
      </c>
      <c r="D152" s="332">
        <f>DeSpil!C19</f>
        <v>0</v>
      </c>
      <c r="E152" s="332">
        <f>DeSpil!O19</f>
        <v>0</v>
      </c>
      <c r="F152" s="333" t="str">
        <f>IF(DeSpil!AA19=0," ",SUM(H152:U152))</f>
        <v xml:space="preserve"> </v>
      </c>
      <c r="G152" s="328"/>
      <c r="H152" s="334" t="str">
        <f>IF(DeSpil!D19="", "", ROUND(DeSpil!D19 / IF(AND(COUNT(DeSpil!$D19:D19) &lt;= 3, ISNUMBER($C152)), $C152, $D152) * 10, 3))</f>
        <v/>
      </c>
      <c r="I152" s="334" t="str">
        <f>IF(DeSpil!E19="", "", ROUND(DeSpil!E19 / IF(AND(COUNT(DeSpil!$D19:E19) &lt;= 3, ISNUMBER($C152)), $C152, $D152) * 10, 3))</f>
        <v/>
      </c>
      <c r="J152" s="334" t="str">
        <f>IF(DeSpil!F19="", "", ROUND(DeSpil!F19 / IF(AND(COUNT(DeSpil!$D19:F19) &lt;= 3, ISNUMBER($C152)), $C152, $D152) * 10, 3))</f>
        <v/>
      </c>
      <c r="K152" s="334" t="str">
        <f>IF(DeSpil!G19="", "", ROUND(DeSpil!G19 / IF(AND(COUNT(DeSpil!$D19:G19) &lt;= 3, ISNUMBER($C152)), $C152, $D152) * 10, 3))</f>
        <v/>
      </c>
      <c r="L152" s="334" t="str">
        <f>IF(DeSpil!H19="", "", ROUND(DeSpil!H19 / IF(AND(COUNT(DeSpil!$D19:H19) &lt;= 3, ISNUMBER($C152)), $C152, $D152) * 10, 3))</f>
        <v/>
      </c>
      <c r="M152" s="334" t="str">
        <f>IF(DeSpil!I19="", "", ROUND(DeSpil!I19 / IF(AND(COUNT(DeSpil!$D19:I19) &lt;= 3, ISNUMBER($C152)), $C152, $D152) * 10, 3))</f>
        <v/>
      </c>
      <c r="N152" s="334" t="str">
        <f>IF(DeSpil!J19="", "", ROUND(DeSpil!J19 / IF(AND(COUNT(DeSpil!$D19:J19) &lt;= 3, ISNUMBER($C152)), $C152, $D152) * 10, 3))</f>
        <v/>
      </c>
      <c r="O152" s="334" t="str">
        <f>IF(DeSpil!P19="", "", ROUND(DeSpil!P19 / IF(AND(COUNT(DeSpil!$D19:$J19,DeSpil!$P19:P19) &lt;= 3, ISNUMBER($C152)), $C152, $E152) * 10, 3))</f>
        <v/>
      </c>
      <c r="P152" s="334" t="str">
        <f>IF(DeSpil!Q19="", "", ROUND(DeSpil!Q19 / IF(AND(COUNT(DeSpil!$D19:$J19,DeSpil!$P19:Q19) &lt;= 3, ISNUMBER($C152)), $C152, $E152) * 10, 3))</f>
        <v/>
      </c>
      <c r="Q152" s="334" t="str">
        <f>IF(DeSpil!R19="", "", ROUND(DeSpil!R19 / IF(AND(COUNT(DeSpil!$D19:$J19,DeSpil!$P19:R19) &lt;= 3, ISNUMBER($C152)), $C152, $E152) * 10, 3))</f>
        <v/>
      </c>
      <c r="R152" s="334" t="str">
        <f>IF(DeSpil!S19="", "", ROUND(DeSpil!S19 / IF(AND(COUNT(DeSpil!$D19:$J19,DeSpil!$P19:S19) &lt;= 3, ISNUMBER($C152)), $C152, $E152) * 10, 3))</f>
        <v/>
      </c>
      <c r="S152" s="334" t="str">
        <f>IF(DeSpil!T19="", "", ROUND(DeSpil!T19 / IF(AND(COUNT(DeSpil!$D19:$J19,DeSpil!$P19:T19) &lt;= 3, ISNUMBER($C152)), $C152, $E152) * 10, 3))</f>
        <v/>
      </c>
      <c r="T152" s="334" t="str">
        <f>IF(DeSpil!U19="", "", ROUND(DeSpil!U19 / IF(AND(COUNT(DeSpil!$D19:$J19,DeSpil!$P19:U19) &lt;= 3, ISNUMBER($C152)), $C152, $E152) * 10, 3))</f>
        <v/>
      </c>
      <c r="U152" s="334" t="str">
        <f>IF(DeSpil!V19="", "", ROUND(DeSpil!V19 / IF(AND(COUNT(DeSpil!$D19:$J19,DeSpil!$P19:V19) &lt;= 3, ISNUMBER($C152)), $C152, $E152) * 10, 3))</f>
        <v/>
      </c>
      <c r="X152" s="163"/>
      <c r="Y152" s="163"/>
    </row>
    <row r="153" spans="1:25" s="175" customFormat="1" ht="24" customHeight="1">
      <c r="A153" s="372"/>
      <c r="B153" s="373"/>
      <c r="C153" s="373"/>
      <c r="D153" s="373"/>
      <c r="E153" s="373"/>
      <c r="F153" s="349" t="str">
        <f>B137</f>
        <v>DE SPIL</v>
      </c>
      <c r="G153" s="374"/>
      <c r="H153" s="339">
        <f>IF(SUM(H138:H152)=0, "", SUM(H138:H152))</f>
        <v>49.27</v>
      </c>
      <c r="I153" s="339">
        <f>IF(SUM(I138:I152)=0, "", SUM(I138:I152))</f>
        <v>55.943999999999996</v>
      </c>
      <c r="J153" s="339">
        <f t="shared" ref="J153:U153" si="36">IF(SUM(J138:J152)=0, "", SUM(J138:J152))</f>
        <v>53.375999999999998</v>
      </c>
      <c r="K153" s="339">
        <f t="shared" si="36"/>
        <v>46.908000000000008</v>
      </c>
      <c r="L153" s="339" t="str">
        <f t="shared" si="36"/>
        <v/>
      </c>
      <c r="M153" s="339" t="str">
        <f t="shared" si="36"/>
        <v/>
      </c>
      <c r="N153" s="339" t="str">
        <f t="shared" si="36"/>
        <v/>
      </c>
      <c r="O153" s="339" t="str">
        <f t="shared" si="36"/>
        <v/>
      </c>
      <c r="P153" s="339" t="str">
        <f t="shared" si="36"/>
        <v/>
      </c>
      <c r="Q153" s="339" t="str">
        <f t="shared" si="36"/>
        <v/>
      </c>
      <c r="R153" s="339" t="str">
        <f t="shared" si="36"/>
        <v/>
      </c>
      <c r="S153" s="339" t="str">
        <f t="shared" si="36"/>
        <v/>
      </c>
      <c r="T153" s="339" t="str">
        <f t="shared" si="36"/>
        <v/>
      </c>
      <c r="U153" s="339" t="str">
        <f t="shared" si="36"/>
        <v/>
      </c>
    </row>
    <row r="154" spans="1:25" s="175" customFormat="1" ht="16.95" customHeight="1">
      <c r="A154" s="375"/>
      <c r="B154" s="376">
        <f>ROWS(B138:B152)</f>
        <v>15</v>
      </c>
      <c r="C154" s="377"/>
      <c r="D154" s="377"/>
      <c r="E154" s="377"/>
      <c r="F154" s="351">
        <f>SUM(F138:F152)</f>
        <v>205.49799999999999</v>
      </c>
      <c r="G154" s="378" t="str">
        <f>B137</f>
        <v>DE SPIL</v>
      </c>
      <c r="H154" s="207">
        <f>IF(SUM(H138:H152)=0, "", SUM(H138:H152))</f>
        <v>49.27</v>
      </c>
      <c r="I154" s="207">
        <f>IF(I153="", "", ROUND(SUM($H153:I153), 3))</f>
        <v>105.214</v>
      </c>
      <c r="J154" s="207">
        <f>IF(J153="", "", ROUND(SUM($H153:J153), 3))</f>
        <v>158.59</v>
      </c>
      <c r="K154" s="207">
        <f>IF(K153="", "", ROUND(SUM($H153:K153), 3))</f>
        <v>205.49799999999999</v>
      </c>
      <c r="L154" s="207" t="str">
        <f>IF(L153="", "", ROUND(SUM($H153:L153), 3))</f>
        <v/>
      </c>
      <c r="M154" s="207" t="str">
        <f>IF(M153="", "", ROUND(SUM($H153:M153), 3))</f>
        <v/>
      </c>
      <c r="N154" s="207" t="str">
        <f>IF(N153="", "", ROUND(SUM($H153:N153), 3))</f>
        <v/>
      </c>
      <c r="O154" s="207" t="str">
        <f>IF(O153="", "", ROUND(SUM($H153:O153), 3))</f>
        <v/>
      </c>
      <c r="P154" s="207" t="str">
        <f>IF(P153="", "", ROUND(SUM($H153:P153), 3))</f>
        <v/>
      </c>
      <c r="Q154" s="207" t="str">
        <f>IF(Q153="", "", ROUND(SUM($H153:Q153), 3))</f>
        <v/>
      </c>
      <c r="R154" s="207" t="str">
        <f>IF(R153="", "", ROUND(SUM($H153:R153), 3))</f>
        <v/>
      </c>
      <c r="S154" s="207" t="str">
        <f>IF(S153="", "", ROUND(SUM($H153:S153), 3))</f>
        <v/>
      </c>
      <c r="T154" s="207" t="str">
        <f>IF(T153="", "", ROUND(SUM($H153:T153), 3))</f>
        <v/>
      </c>
      <c r="U154" s="207" t="str">
        <f>IF(U153="", "", ROUND(SUM($H153:U153), 3))</f>
        <v/>
      </c>
    </row>
    <row r="155" spans="1:25" ht="25.05" customHeight="1"/>
    <row r="164" spans="1:21" ht="15" customHeight="1">
      <c r="A164" s="187" t="str">
        <f t="shared" ref="A164" si="37">IF(SUM(H165:U165)=0,(" "),COUNTIF(H165:U165,"&gt;0"))</f>
        <v xml:space="preserve"> </v>
      </c>
      <c r="B164" s="229" t="s">
        <v>126</v>
      </c>
      <c r="C164" s="229"/>
      <c r="D164" s="229"/>
      <c r="E164" s="229"/>
      <c r="H164" s="187">
        <v>1</v>
      </c>
      <c r="I164" s="187">
        <v>2</v>
      </c>
      <c r="J164" s="187">
        <v>3</v>
      </c>
      <c r="K164" s="187">
        <v>4</v>
      </c>
      <c r="L164" s="187">
        <v>5</v>
      </c>
      <c r="M164" s="187">
        <v>6</v>
      </c>
      <c r="N164" s="187">
        <v>7</v>
      </c>
      <c r="O164" s="187">
        <v>8</v>
      </c>
      <c r="P164" s="187">
        <v>9</v>
      </c>
      <c r="Q164" s="187">
        <v>10</v>
      </c>
      <c r="R164" s="187">
        <v>11</v>
      </c>
      <c r="S164" s="187">
        <v>12</v>
      </c>
      <c r="T164" s="187">
        <v>13</v>
      </c>
      <c r="U164" s="187">
        <v>14</v>
      </c>
    </row>
    <row r="165" spans="1:21" ht="15" customHeight="1">
      <c r="A165" s="196" t="str">
        <f>IF(Reserve1!AB4=0, "", Reserve1!AB4)</f>
        <v xml:space="preserve"> </v>
      </c>
      <c r="B165" s="345">
        <f>Reserve1!A4</f>
        <v>0</v>
      </c>
      <c r="C165" s="345" t="str">
        <f>IFERROR(VALUE(MID($B165, SEARCH("[NS ", $B165)+4, 2)), "")</f>
        <v/>
      </c>
      <c r="D165" s="345">
        <f>Reserve1!C4</f>
        <v>0</v>
      </c>
      <c r="E165" s="345" t="str">
        <f>Reserve1!O4</f>
        <v xml:space="preserve"> </v>
      </c>
      <c r="F165" s="379" t="str">
        <f>IF(Reserve1!AD4=0," ",SUM(H165:U165))</f>
        <v xml:space="preserve"> </v>
      </c>
      <c r="H165" s="380" t="str">
        <f>IF(Reserve1!D4="", "", ROUND(Reserve1!D4 / IF(AND(COUNT(Reserve1!$D4:D4) &lt;= 3, ISNUMBER($C165)), $C165, $D165) * 10, 3))</f>
        <v/>
      </c>
      <c r="I165" s="380" t="str">
        <f>IF(Reserve1!E4="", "", ROUND(Reserve1!E4 / IF(AND(COUNT(Reserve1!$D4:E4) &lt;= 3, ISNUMBER($C165)), $C165, $D165) * 10, 3))</f>
        <v/>
      </c>
      <c r="J165" s="380" t="str">
        <f>IF(Reserve1!F4="", "", ROUND(Reserve1!F4 / IF(AND(COUNT(Reserve1!$D4:F4) &lt;= 3, ISNUMBER($C165)), $C165, $D165) * 10, 3))</f>
        <v/>
      </c>
      <c r="K165" s="380" t="str">
        <f>IF(Reserve1!G4="", "", ROUND(Reserve1!G4 / IF(AND(COUNT(Reserve1!$D4:G4) &lt;= 3, ISNUMBER($C165)), $C165, $D165) * 10, 3))</f>
        <v/>
      </c>
      <c r="L165" s="380" t="str">
        <f>IF(Reserve1!H4="", "", ROUND(Reserve1!H4 / IF(AND(COUNT(Reserve1!$D4:H4) &lt;= 3, ISNUMBER($C165)), $C165, $D165) * 10, 3))</f>
        <v/>
      </c>
      <c r="M165" s="380" t="str">
        <f>IF(Reserve1!I4="", "", ROUND(Reserve1!I4 / IF(AND(COUNT(Reserve1!$D4:I4) &lt;= 3, ISNUMBER($C165)), $C165, $D165) * 10, 3))</f>
        <v/>
      </c>
      <c r="N165" s="380" t="str">
        <f>IF(Reserve1!J4="", "", ROUND(Reserve1!J4 / IF(AND(COUNT(Reserve1!$D4:J4) &lt;= 3, ISNUMBER($C165)), $C165, $D165) * 10, 3))</f>
        <v/>
      </c>
      <c r="O165" s="380" t="str">
        <f>IF(Reserve1!P4="", "", ROUND(Reserve1!P4 / IF(AND(COUNT(Reserve1!$D4:$J4,Reserve1!$P4:P4) &lt;= 3, ISNUMBER($C165)), $C165, $E165) * 10, 3))</f>
        <v/>
      </c>
      <c r="P165" s="380" t="str">
        <f>IF(Reserve1!Q4="", "", ROUND(Reserve1!Q4 / IF(AND(COUNT(Reserve1!$D4:$J4,Reserve1!$P4:Q4) &lt;= 3, ISNUMBER($C165)), $C165, $E165) * 10, 3))</f>
        <v/>
      </c>
      <c r="Q165" s="380" t="str">
        <f>IF(Reserve1!R4="", "", ROUND(Reserve1!R4 / IF(AND(COUNT(Reserve1!$D4:$J4,Reserve1!$P4:R4) &lt;= 3, ISNUMBER($C165)), $C165, $E165) * 10, 3))</f>
        <v/>
      </c>
      <c r="R165" s="380" t="str">
        <f>IF(Reserve1!S4="", "", ROUND(Reserve1!S4 / IF(AND(COUNT(Reserve1!$D4:$J4,Reserve1!$P4:S4) &lt;= 3, ISNUMBER($C165)), $C165, $E165) * 10, 3))</f>
        <v/>
      </c>
      <c r="S165" s="380" t="str">
        <f>IF(Reserve1!T4="", "", ROUND(Reserve1!T4 / IF(AND(COUNT(Reserve1!$D4:$J4,Reserve1!$P4:T4) &lt;= 3, ISNUMBER($C165)), $C165, $E165) * 10, 3))</f>
        <v/>
      </c>
      <c r="T165" s="380" t="str">
        <f>IF(Reserve1!U4="", "", ROUND(Reserve1!U4 / IF(AND(COUNT(Reserve1!$D4:$J4,Reserve1!$P4:U4) &lt;= 3, ISNUMBER($C165)), $C165, $E165) * 10, 3))</f>
        <v/>
      </c>
      <c r="U165" s="380" t="str">
        <f>IF(Reserve1!V4="", "", ROUND(Reserve1!V4 / IF(AND(COUNT(Reserve1!$D4:$J4,Reserve1!$P4:V4) &lt;= 3, ISNUMBER($C165)), $C165, $E165) * 10, 3))</f>
        <v/>
      </c>
    </row>
    <row r="166" spans="1:21" ht="15" customHeight="1">
      <c r="A166" s="196" t="str">
        <f>IF(DeSpil!AB33=0, "", DeSpil!AB33)</f>
        <v/>
      </c>
      <c r="B166" s="345">
        <f>Reserve1!A5</f>
        <v>0</v>
      </c>
      <c r="C166" s="345" t="str">
        <f t="shared" ref="C166:C179" si="38">IFERROR(VALUE(MID($B166, SEARCH("[NS ", $B166)+4, 2)), "")</f>
        <v/>
      </c>
      <c r="D166" s="345">
        <f>Reserve1!C5</f>
        <v>0</v>
      </c>
      <c r="E166" s="345" t="str">
        <f>Reserve1!O5</f>
        <v xml:space="preserve"> </v>
      </c>
      <c r="F166" s="379" t="str">
        <f>IF(Reserve1!AD5=0," ",SUM(H166:U166))</f>
        <v xml:space="preserve"> </v>
      </c>
      <c r="H166" s="381" t="str">
        <f>IF(Reserve1!C5=(""),(""),Reserve1!C5/Reserve1!$B5*10)</f>
        <v/>
      </c>
      <c r="I166" s="381" t="str">
        <f>IF(Reserve1!D5=(""),(""),Reserve1!D5/Reserve1!$B5*10)</f>
        <v/>
      </c>
      <c r="J166" s="381" t="str">
        <f>IF(Reserve1!E5=(""),(""),Reserve1!E5/Reserve1!$B5*10)</f>
        <v/>
      </c>
      <c r="K166" s="381" t="str">
        <f>IF(Reserve1!F5=(""),(""),Reserve1!F5/Reserve1!$B5*10)</f>
        <v/>
      </c>
      <c r="L166" s="381" t="str">
        <f>IF(Reserve1!G5=(""),(""),Reserve1!G5/Reserve1!$B5*10)</f>
        <v/>
      </c>
      <c r="M166" s="381" t="str">
        <f>IF(Reserve1!H5=(""),(""),Reserve1!H5/Reserve1!$B5*10)</f>
        <v/>
      </c>
      <c r="N166" s="381" t="str">
        <f>IF(Reserve1!I5=(""),(""),Reserve1!I5/Reserve1!$B5*10)</f>
        <v/>
      </c>
      <c r="O166" s="381" t="str">
        <f>IF(Reserve1!J5=(""),(""),Reserve1!J5/Reserve1!$P5*10)</f>
        <v/>
      </c>
      <c r="P166" s="381" t="str">
        <f>IF(Reserve1!K5=(""),(""),Reserve1!K5/Reserve1!$P5*10)</f>
        <v/>
      </c>
      <c r="Q166" s="379" t="str">
        <f>IF(Reserve1!Q5=(""),(""),Reserve1!Q5/Reserve1!$P5*10)</f>
        <v/>
      </c>
      <c r="R166" s="381" t="str">
        <f>IF(Reserve1!R5=(""),(""),Reserve1!R5/Reserve1!$P5*10)</f>
        <v/>
      </c>
      <c r="S166" s="381" t="str">
        <f>IF(Reserve1!S5=(""),(""),Reserve1!S5/Reserve1!$P5*10)</f>
        <v/>
      </c>
      <c r="T166" s="381" t="str">
        <f>IF(Reserve1!T5=(""),(""),Reserve1!T5/Reserve1!$P5*10)</f>
        <v/>
      </c>
      <c r="U166" s="381" t="str">
        <f>IF(Reserve1!U5=(""),(""),Reserve1!U5/Reserve1!$P5*10)</f>
        <v/>
      </c>
    </row>
    <row r="167" spans="1:21" ht="15" customHeight="1">
      <c r="A167" s="196" t="str">
        <f>IF(DeSpil!AB34=0, "", DeSpil!AB34)</f>
        <v/>
      </c>
      <c r="B167" s="345">
        <f>Reserve1!A6</f>
        <v>0</v>
      </c>
      <c r="C167" s="345" t="str">
        <f t="shared" si="38"/>
        <v/>
      </c>
      <c r="D167" s="345">
        <f>Reserve1!C6</f>
        <v>0</v>
      </c>
      <c r="E167" s="345" t="str">
        <f>Reserve1!O6</f>
        <v xml:space="preserve"> </v>
      </c>
      <c r="F167" s="379" t="str">
        <f>IF(Reserve1!AD6=0," ",SUM(H167:U167))</f>
        <v xml:space="preserve"> </v>
      </c>
      <c r="H167" s="381" t="str">
        <f>IF(Reserve1!C6=(""),(""),Reserve1!C6/Reserve1!$B6*10)</f>
        <v/>
      </c>
      <c r="I167" s="381" t="str">
        <f>IF(Reserve1!D6=(""),(""),Reserve1!D6/Reserve1!$B6*10)</f>
        <v/>
      </c>
      <c r="J167" s="381" t="str">
        <f>IF(Reserve1!E6=(""),(""),Reserve1!E6/Reserve1!$B6*10)</f>
        <v/>
      </c>
      <c r="K167" s="381" t="str">
        <f>IF(Reserve1!F6=(""),(""),Reserve1!F6/Reserve1!$B6*10)</f>
        <v/>
      </c>
      <c r="L167" s="381" t="str">
        <f>IF(Reserve1!G6=(""),(""),Reserve1!G6/Reserve1!$B6*10)</f>
        <v/>
      </c>
      <c r="M167" s="381" t="str">
        <f>IF(Reserve1!H6=(""),(""),Reserve1!H6/Reserve1!$B6*10)</f>
        <v/>
      </c>
      <c r="N167" s="381" t="str">
        <f>IF(Reserve1!I6=(""),(""),Reserve1!I6/Reserve1!$B6*10)</f>
        <v/>
      </c>
      <c r="O167" s="381" t="str">
        <f>IF(Reserve1!J6=(""),(""),Reserve1!J6/Reserve1!$P6*10)</f>
        <v/>
      </c>
      <c r="P167" s="381" t="str">
        <f>IF(Reserve1!K6=(""),(""),Reserve1!K6/Reserve1!$P6*10)</f>
        <v/>
      </c>
      <c r="Q167" s="379" t="str">
        <f>IF(Reserve1!Q6=(""),(""),Reserve1!Q6/Reserve1!$P6*10)</f>
        <v/>
      </c>
      <c r="R167" s="381" t="str">
        <f>IF(Reserve1!R6=(""),(""),Reserve1!R6/Reserve1!$P6*10)</f>
        <v/>
      </c>
      <c r="S167" s="381" t="str">
        <f>IF(Reserve1!S6=(""),(""),Reserve1!S6/Reserve1!$P6*10)</f>
        <v/>
      </c>
      <c r="T167" s="381" t="str">
        <f>IF(Reserve1!T6=(""),(""),Reserve1!T6/Reserve1!$P6*10)</f>
        <v/>
      </c>
      <c r="U167" s="381" t="str">
        <f>IF(Reserve1!U6=(""),(""),Reserve1!U6/Reserve1!$P6*10)</f>
        <v/>
      </c>
    </row>
    <row r="168" spans="1:21" ht="15" customHeight="1">
      <c r="A168" s="196" t="str">
        <f>IF(DeSpil!AB35=0, "", DeSpil!AB35)</f>
        <v/>
      </c>
      <c r="B168" s="345">
        <f>Reserve1!A7</f>
        <v>0</v>
      </c>
      <c r="C168" s="345" t="str">
        <f t="shared" si="38"/>
        <v/>
      </c>
      <c r="D168" s="345">
        <f>Reserve1!C7</f>
        <v>0</v>
      </c>
      <c r="E168" s="345" t="str">
        <f>Reserve1!O7</f>
        <v xml:space="preserve"> </v>
      </c>
      <c r="F168" s="379" t="str">
        <f>IF(Reserve1!AD7=0," ",SUM(H168:U168))</f>
        <v xml:space="preserve"> </v>
      </c>
      <c r="H168" s="381" t="str">
        <f>IF(Reserve1!C7=(""),(""),Reserve1!C7/Reserve1!$B7*10)</f>
        <v/>
      </c>
      <c r="I168" s="381" t="str">
        <f>IF(Reserve1!D7=(""),(""),Reserve1!D7/Reserve1!$B7*10)</f>
        <v/>
      </c>
      <c r="J168" s="381" t="str">
        <f>IF(Reserve1!E7=(""),(""),Reserve1!E7/Reserve1!$B7*10)</f>
        <v/>
      </c>
      <c r="K168" s="381" t="str">
        <f>IF(Reserve1!F7=(""),(""),Reserve1!F7/Reserve1!$B7*10)</f>
        <v/>
      </c>
      <c r="L168" s="381" t="str">
        <f>IF(Reserve1!G7=(""),(""),Reserve1!G7/Reserve1!$B7*10)</f>
        <v/>
      </c>
      <c r="M168" s="381" t="str">
        <f>IF(Reserve1!H7=(""),(""),Reserve1!H7/Reserve1!$B7*10)</f>
        <v/>
      </c>
      <c r="N168" s="381" t="str">
        <f>IF(Reserve1!I7=(""),(""),Reserve1!I7/Reserve1!$B7*10)</f>
        <v/>
      </c>
      <c r="O168" s="381" t="str">
        <f>IF(Reserve1!J7=(""),(""),Reserve1!J7/Reserve1!$P7*10)</f>
        <v/>
      </c>
      <c r="P168" s="381" t="str">
        <f>IF(Reserve1!K7=(""),(""),Reserve1!K7/Reserve1!$P7*10)</f>
        <v/>
      </c>
      <c r="Q168" s="379" t="str">
        <f>IF(Reserve1!Q7=(""),(""),Reserve1!Q7/Reserve1!$P7*10)</f>
        <v/>
      </c>
      <c r="R168" s="381" t="str">
        <f>IF(Reserve1!R7=(""),(""),Reserve1!R7/Reserve1!$P7*10)</f>
        <v/>
      </c>
      <c r="S168" s="381" t="str">
        <f>IF(Reserve1!S7=(""),(""),Reserve1!S7/Reserve1!$P7*10)</f>
        <v/>
      </c>
      <c r="T168" s="381" t="str">
        <f>IF(Reserve1!T7=(""),(""),Reserve1!T7/Reserve1!$P7*10)</f>
        <v/>
      </c>
      <c r="U168" s="381" t="str">
        <f>IF(Reserve1!U7=(""),(""),Reserve1!U7/Reserve1!$P7*10)</f>
        <v/>
      </c>
    </row>
    <row r="169" spans="1:21" ht="15" customHeight="1">
      <c r="A169" s="196" t="str">
        <f>IF(DeSpil!AB36=0, "", DeSpil!AB36)</f>
        <v/>
      </c>
      <c r="B169" s="345">
        <f>Reserve1!A8</f>
        <v>0</v>
      </c>
      <c r="C169" s="345" t="str">
        <f t="shared" si="38"/>
        <v/>
      </c>
      <c r="D169" s="345">
        <f>Reserve1!C8</f>
        <v>0</v>
      </c>
      <c r="E169" s="345" t="str">
        <f>Reserve1!O8</f>
        <v xml:space="preserve"> </v>
      </c>
      <c r="F169" s="379" t="str">
        <f>IF(Reserve1!AD8=0," ",SUM(H169:U169))</f>
        <v xml:space="preserve"> </v>
      </c>
      <c r="H169" s="381" t="str">
        <f>IF(Reserve1!C8=(""),(""),Reserve1!C8/Reserve1!$B8*10)</f>
        <v/>
      </c>
      <c r="I169" s="381" t="str">
        <f>IF(Reserve1!D8=(""),(""),Reserve1!D8/Reserve1!$B8*10)</f>
        <v/>
      </c>
      <c r="J169" s="381" t="str">
        <f>IF(Reserve1!E8=(""),(""),Reserve1!E8/Reserve1!$B8*10)</f>
        <v/>
      </c>
      <c r="K169" s="381" t="str">
        <f>IF(Reserve1!F8=(""),(""),Reserve1!F8/Reserve1!$B8*10)</f>
        <v/>
      </c>
      <c r="L169" s="381" t="str">
        <f>IF(Reserve1!G8=(""),(""),Reserve1!G8/Reserve1!$B8*10)</f>
        <v/>
      </c>
      <c r="M169" s="381" t="str">
        <f>IF(Reserve1!H8=(""),(""),Reserve1!H8/Reserve1!$B8*10)</f>
        <v/>
      </c>
      <c r="N169" s="381" t="str">
        <f>IF(Reserve1!I8=(""),(""),Reserve1!I8/Reserve1!$B8*10)</f>
        <v/>
      </c>
      <c r="O169" s="381" t="str">
        <f>IF(Reserve1!J8=(""),(""),Reserve1!J8/Reserve1!$P8*10)</f>
        <v/>
      </c>
      <c r="P169" s="381" t="str">
        <f>IF(Reserve1!K8=(""),(""),Reserve1!K8/Reserve1!$P8*10)</f>
        <v/>
      </c>
      <c r="Q169" s="379" t="str">
        <f>IF(Reserve1!Q8=(""),(""),Reserve1!Q8/Reserve1!$P8*10)</f>
        <v/>
      </c>
      <c r="R169" s="381" t="str">
        <f>IF(Reserve1!R8=(""),(""),Reserve1!R8/Reserve1!$P8*10)</f>
        <v/>
      </c>
      <c r="S169" s="381" t="str">
        <f>IF(Reserve1!S8=(""),(""),Reserve1!S8/Reserve1!$P8*10)</f>
        <v/>
      </c>
      <c r="T169" s="381" t="str">
        <f>IF(Reserve1!T8=(""),(""),Reserve1!T8/Reserve1!$P8*10)</f>
        <v/>
      </c>
      <c r="U169" s="381" t="str">
        <f>IF(Reserve1!U8=(""),(""),Reserve1!U8/Reserve1!$P8*10)</f>
        <v/>
      </c>
    </row>
    <row r="170" spans="1:21" ht="15" customHeight="1">
      <c r="A170" s="196" t="str">
        <f>IF(DeSpil!AB37=0, "", DeSpil!AB37)</f>
        <v/>
      </c>
      <c r="B170" s="345">
        <f>Reserve1!A9</f>
        <v>0</v>
      </c>
      <c r="C170" s="345" t="str">
        <f t="shared" si="38"/>
        <v/>
      </c>
      <c r="D170" s="345">
        <f>Reserve1!C9</f>
        <v>0</v>
      </c>
      <c r="E170" s="345" t="str">
        <f>Reserve1!O9</f>
        <v xml:space="preserve"> </v>
      </c>
      <c r="F170" s="379" t="str">
        <f>IF(Reserve1!AD9=0," ",SUM(H170:U170))</f>
        <v xml:space="preserve"> </v>
      </c>
      <c r="H170" s="381" t="str">
        <f>IF(Reserve1!C9=(""),(""),Reserve1!C9/Reserve1!$B9*10)</f>
        <v/>
      </c>
      <c r="I170" s="381" t="str">
        <f>IF(Reserve1!D9=(""),(""),Reserve1!D9/Reserve1!$B9*10)</f>
        <v/>
      </c>
      <c r="J170" s="381" t="str">
        <f>IF(Reserve1!E9=(""),(""),Reserve1!E9/Reserve1!$B9*10)</f>
        <v/>
      </c>
      <c r="K170" s="381" t="str">
        <f>IF(Reserve1!F9=(""),(""),Reserve1!F9/Reserve1!$B9*10)</f>
        <v/>
      </c>
      <c r="L170" s="381" t="str">
        <f>IF(Reserve1!G9=(""),(""),Reserve1!G9/Reserve1!$B9*10)</f>
        <v/>
      </c>
      <c r="M170" s="381" t="str">
        <f>IF(Reserve1!H9=(""),(""),Reserve1!H9/Reserve1!$B9*10)</f>
        <v/>
      </c>
      <c r="N170" s="381" t="str">
        <f>IF(Reserve1!I9=(""),(""),Reserve1!I9/Reserve1!$B9*10)</f>
        <v/>
      </c>
      <c r="O170" s="381" t="str">
        <f>IF(Reserve1!J9=(""),(""),Reserve1!J9/Reserve1!$P9*10)</f>
        <v/>
      </c>
      <c r="P170" s="381" t="str">
        <f>IF(Reserve1!K9=(""),(""),Reserve1!K9/Reserve1!$P9*10)</f>
        <v/>
      </c>
      <c r="Q170" s="379" t="str">
        <f>IF(Reserve1!Q9=(""),(""),Reserve1!Q9/Reserve1!$P9*10)</f>
        <v/>
      </c>
      <c r="R170" s="381" t="str">
        <f>IF(Reserve1!R9=(""),(""),Reserve1!R9/Reserve1!$P9*10)</f>
        <v/>
      </c>
      <c r="S170" s="381" t="str">
        <f>IF(Reserve1!S9=(""),(""),Reserve1!S9/Reserve1!$P9*10)</f>
        <v/>
      </c>
      <c r="T170" s="381" t="str">
        <f>IF(Reserve1!T9=(""),(""),Reserve1!T9/Reserve1!$P9*10)</f>
        <v/>
      </c>
      <c r="U170" s="381" t="str">
        <f>IF(Reserve1!U9=(""),(""),Reserve1!U9/Reserve1!$P9*10)</f>
        <v/>
      </c>
    </row>
    <row r="171" spans="1:21" ht="15" customHeight="1">
      <c r="A171" s="196" t="str">
        <f>IF(DeSpil!AB38=0, "", DeSpil!AB38)</f>
        <v/>
      </c>
      <c r="B171" s="345">
        <f>Reserve1!A10</f>
        <v>0</v>
      </c>
      <c r="C171" s="345" t="str">
        <f t="shared" si="38"/>
        <v/>
      </c>
      <c r="D171" s="345">
        <f>Reserve1!C10</f>
        <v>0</v>
      </c>
      <c r="E171" s="345" t="str">
        <f>Reserve1!O10</f>
        <v xml:space="preserve"> </v>
      </c>
      <c r="F171" s="379" t="str">
        <f>IF(Reserve1!AD10=0," ",SUM(H171:U171))</f>
        <v xml:space="preserve"> </v>
      </c>
      <c r="H171" s="381" t="str">
        <f>IF(Reserve1!C10=(""),(""),Reserve1!C10/Reserve1!$B10*10)</f>
        <v/>
      </c>
      <c r="I171" s="381" t="str">
        <f>IF(Reserve1!D10=(""),(""),Reserve1!D10/Reserve1!$B10*10)</f>
        <v/>
      </c>
      <c r="J171" s="381" t="str">
        <f>IF(Reserve1!E10=(""),(""),Reserve1!E10/Reserve1!$B10*10)</f>
        <v/>
      </c>
      <c r="K171" s="381" t="str">
        <f>IF(Reserve1!F10=(""),(""),Reserve1!F10/Reserve1!$B10*10)</f>
        <v/>
      </c>
      <c r="L171" s="381" t="str">
        <f>IF(Reserve1!G10=(""),(""),Reserve1!G10/Reserve1!$B10*10)</f>
        <v/>
      </c>
      <c r="M171" s="381" t="str">
        <f>IF(Reserve1!H10=(""),(""),Reserve1!H10/Reserve1!$B10*10)</f>
        <v/>
      </c>
      <c r="N171" s="381" t="str">
        <f>IF(Reserve1!I10=(""),(""),Reserve1!I10/Reserve1!$B10*10)</f>
        <v/>
      </c>
      <c r="O171" s="381" t="str">
        <f>IF(Reserve1!J10=(""),(""),Reserve1!J10/Reserve1!$P10*10)</f>
        <v/>
      </c>
      <c r="P171" s="381" t="str">
        <f>IF(Reserve1!K10=(""),(""),Reserve1!K10/Reserve1!$P10*10)</f>
        <v/>
      </c>
      <c r="Q171" s="379" t="str">
        <f>IF(Reserve1!Q10=(""),(""),Reserve1!Q10/Reserve1!$P10*10)</f>
        <v/>
      </c>
      <c r="R171" s="381" t="str">
        <f>IF(Reserve1!R10=(""),(""),Reserve1!R10/Reserve1!$P10*10)</f>
        <v/>
      </c>
      <c r="S171" s="381" t="str">
        <f>IF(Reserve1!S10=(""),(""),Reserve1!S10/Reserve1!$P10*10)</f>
        <v/>
      </c>
      <c r="T171" s="381" t="str">
        <f>IF(Reserve1!T10=(""),(""),Reserve1!T10/Reserve1!$P10*10)</f>
        <v/>
      </c>
      <c r="U171" s="381" t="str">
        <f>IF(Reserve1!U10=(""),(""),Reserve1!U10/Reserve1!$P10*10)</f>
        <v/>
      </c>
    </row>
    <row r="172" spans="1:21" ht="15" customHeight="1">
      <c r="A172" s="196" t="str">
        <f>IF(DeSpil!AB39=0, "", DeSpil!AB39)</f>
        <v/>
      </c>
      <c r="B172" s="345">
        <f>Reserve1!A11</f>
        <v>0</v>
      </c>
      <c r="C172" s="345" t="str">
        <f t="shared" si="38"/>
        <v/>
      </c>
      <c r="D172" s="345">
        <f>Reserve1!C11</f>
        <v>0</v>
      </c>
      <c r="E172" s="345" t="str">
        <f>Reserve1!O11</f>
        <v xml:space="preserve"> </v>
      </c>
      <c r="F172" s="379" t="str">
        <f>IF(Reserve1!AD11=0," ",SUM(H172:U172))</f>
        <v xml:space="preserve"> </v>
      </c>
      <c r="H172" s="381" t="str">
        <f>IF(Reserve1!C11=(""),(""),Reserve1!C11/Reserve1!$B11*10)</f>
        <v/>
      </c>
      <c r="I172" s="381" t="str">
        <f>IF(Reserve1!D11=(""),(""),Reserve1!D11/Reserve1!$B11*10)</f>
        <v/>
      </c>
      <c r="J172" s="381" t="str">
        <f>IF(Reserve1!E11=(""),(""),Reserve1!E11/Reserve1!$B11*10)</f>
        <v/>
      </c>
      <c r="K172" s="381" t="str">
        <f>IF(Reserve1!F11=(""),(""),Reserve1!F11/Reserve1!$B11*10)</f>
        <v/>
      </c>
      <c r="L172" s="381" t="str">
        <f>IF(Reserve1!G11=(""),(""),Reserve1!G11/Reserve1!$B11*10)</f>
        <v/>
      </c>
      <c r="M172" s="381" t="str">
        <f>IF(Reserve1!H11=(""),(""),Reserve1!H11/Reserve1!$B11*10)</f>
        <v/>
      </c>
      <c r="N172" s="381" t="str">
        <f>IF(Reserve1!I11=(""),(""),Reserve1!I11/Reserve1!$B11*10)</f>
        <v/>
      </c>
      <c r="O172" s="381" t="str">
        <f>IF(Reserve1!J11=(""),(""),Reserve1!J11/Reserve1!$P11*10)</f>
        <v/>
      </c>
      <c r="P172" s="381" t="str">
        <f>IF(Reserve1!K11=(""),(""),Reserve1!K11/Reserve1!$P11*10)</f>
        <v/>
      </c>
      <c r="Q172" s="379" t="str">
        <f>IF(Reserve1!Q11=(""),(""),Reserve1!Q11/Reserve1!$P11*10)</f>
        <v/>
      </c>
      <c r="R172" s="381" t="str">
        <f>IF(Reserve1!R11=(""),(""),Reserve1!R11/Reserve1!$P11*10)</f>
        <v/>
      </c>
      <c r="S172" s="381" t="str">
        <f>IF(Reserve1!S11=(""),(""),Reserve1!S11/Reserve1!$P11*10)</f>
        <v/>
      </c>
      <c r="T172" s="381" t="str">
        <f>IF(Reserve1!T11=(""),(""),Reserve1!T11/Reserve1!$P11*10)</f>
        <v/>
      </c>
      <c r="U172" s="381" t="str">
        <f>IF(Reserve1!U11=(""),(""),Reserve1!U11/Reserve1!$P11*10)</f>
        <v/>
      </c>
    </row>
    <row r="173" spans="1:21" ht="15" customHeight="1">
      <c r="A173" s="196" t="str">
        <f>IF(DeSpil!AB40=0, "", DeSpil!AB40)</f>
        <v/>
      </c>
      <c r="B173" s="345">
        <f>Reserve1!A12</f>
        <v>0</v>
      </c>
      <c r="C173" s="345" t="str">
        <f t="shared" si="38"/>
        <v/>
      </c>
      <c r="D173" s="345">
        <f>Reserve1!C12</f>
        <v>0</v>
      </c>
      <c r="E173" s="345" t="str">
        <f>Reserve1!O12</f>
        <v xml:space="preserve"> </v>
      </c>
      <c r="F173" s="379" t="str">
        <f>IF(Reserve1!AD12=0," ",SUM(H173:U173))</f>
        <v xml:space="preserve"> </v>
      </c>
      <c r="H173" s="381" t="str">
        <f>IF(Reserve1!C12=(""),(""),Reserve1!C12/Reserve1!$B12*10)</f>
        <v/>
      </c>
      <c r="I173" s="381" t="str">
        <f>IF(Reserve1!D12=(""),(""),Reserve1!D12/Reserve1!$B12*10)</f>
        <v/>
      </c>
      <c r="J173" s="381" t="str">
        <f>IF(Reserve1!E12=(""),(""),Reserve1!E12/Reserve1!$B12*10)</f>
        <v/>
      </c>
      <c r="K173" s="381" t="str">
        <f>IF(Reserve1!F12=(""),(""),Reserve1!F12/Reserve1!$B12*10)</f>
        <v/>
      </c>
      <c r="L173" s="381" t="str">
        <f>IF(Reserve1!G12=(""),(""),Reserve1!G12/Reserve1!$B12*10)</f>
        <v/>
      </c>
      <c r="M173" s="381" t="str">
        <f>IF(Reserve1!H12=(""),(""),Reserve1!H12/Reserve1!$B12*10)</f>
        <v/>
      </c>
      <c r="N173" s="381" t="str">
        <f>IF(Reserve1!I12=(""),(""),Reserve1!I12/Reserve1!$B12*10)</f>
        <v/>
      </c>
      <c r="O173" s="381" t="str">
        <f>IF(Reserve1!J12=(""),(""),Reserve1!J12/Reserve1!$P12*10)</f>
        <v/>
      </c>
      <c r="P173" s="381" t="str">
        <f>IF(Reserve1!K12=(""),(""),Reserve1!K12/Reserve1!$P12*10)</f>
        <v/>
      </c>
      <c r="Q173" s="379" t="str">
        <f>IF(Reserve1!Q12=(""),(""),Reserve1!Q12/Reserve1!$P12*10)</f>
        <v/>
      </c>
      <c r="R173" s="381" t="str">
        <f>IF(Reserve1!R12=(""),(""),Reserve1!R12/Reserve1!$P12*10)</f>
        <v/>
      </c>
      <c r="S173" s="381" t="str">
        <f>IF(Reserve1!S12=(""),(""),Reserve1!S12/Reserve1!$P12*10)</f>
        <v/>
      </c>
      <c r="T173" s="381" t="str">
        <f>IF(Reserve1!T12=(""),(""),Reserve1!T12/Reserve1!$P12*10)</f>
        <v/>
      </c>
      <c r="U173" s="381" t="str">
        <f>IF(Reserve1!U12=(""),(""),Reserve1!U12/Reserve1!$P12*10)</f>
        <v/>
      </c>
    </row>
    <row r="174" spans="1:21" ht="15" customHeight="1">
      <c r="A174" s="196" t="str">
        <f>IF(DeSpil!AB41=0, "", DeSpil!AB41)</f>
        <v/>
      </c>
      <c r="B174" s="345">
        <f>Reserve1!A13</f>
        <v>0</v>
      </c>
      <c r="C174" s="345" t="str">
        <f t="shared" si="38"/>
        <v/>
      </c>
      <c r="D174" s="345">
        <f>Reserve1!C13</f>
        <v>0</v>
      </c>
      <c r="E174" s="345" t="str">
        <f>Reserve1!O13</f>
        <v xml:space="preserve"> </v>
      </c>
      <c r="F174" s="379"/>
      <c r="H174" s="381"/>
      <c r="I174" s="381"/>
      <c r="J174" s="381"/>
      <c r="K174" s="381"/>
      <c r="L174" s="381"/>
      <c r="M174" s="381"/>
      <c r="N174" s="381"/>
      <c r="O174" s="381"/>
      <c r="P174" s="381"/>
      <c r="Q174" s="379"/>
      <c r="R174" s="381"/>
      <c r="S174" s="381"/>
      <c r="T174" s="381"/>
      <c r="U174" s="381"/>
    </row>
    <row r="175" spans="1:21" ht="15" customHeight="1">
      <c r="A175" s="196" t="str">
        <f>IF(DeSpil!AB42=0, "", DeSpil!AB42)</f>
        <v/>
      </c>
      <c r="B175" s="345">
        <f>Reserve1!A14</f>
        <v>0</v>
      </c>
      <c r="C175" s="345" t="str">
        <f t="shared" si="38"/>
        <v/>
      </c>
      <c r="D175" s="345">
        <f>Reserve1!C14</f>
        <v>0</v>
      </c>
      <c r="E175" s="345" t="str">
        <f>Reserve1!O14</f>
        <v xml:space="preserve"> </v>
      </c>
      <c r="F175" s="379"/>
      <c r="H175" s="381"/>
      <c r="I175" s="381"/>
      <c r="J175" s="381"/>
      <c r="K175" s="381"/>
      <c r="L175" s="381"/>
      <c r="M175" s="381"/>
      <c r="N175" s="381"/>
      <c r="O175" s="381"/>
      <c r="P175" s="381"/>
      <c r="Q175" s="379"/>
      <c r="R175" s="381"/>
      <c r="S175" s="381"/>
      <c r="T175" s="381"/>
      <c r="U175" s="381"/>
    </row>
    <row r="176" spans="1:21" ht="15" customHeight="1">
      <c r="A176" s="196" t="str">
        <f>IF(DeSpil!AB43=0, "", DeSpil!AB43)</f>
        <v/>
      </c>
      <c r="B176" s="345">
        <f>Reserve1!A15</f>
        <v>0</v>
      </c>
      <c r="C176" s="345" t="str">
        <f t="shared" si="38"/>
        <v/>
      </c>
      <c r="D176" s="345">
        <f>Reserve1!C15</f>
        <v>0</v>
      </c>
      <c r="E176" s="345" t="str">
        <f>Reserve1!O15</f>
        <v xml:space="preserve"> </v>
      </c>
      <c r="F176" s="379"/>
      <c r="H176" s="381"/>
      <c r="I176" s="381"/>
      <c r="J176" s="381"/>
      <c r="K176" s="381"/>
      <c r="L176" s="381"/>
      <c r="M176" s="381"/>
      <c r="N176" s="381"/>
      <c r="O176" s="381"/>
      <c r="P176" s="381"/>
      <c r="Q176" s="379"/>
      <c r="R176" s="381"/>
      <c r="S176" s="381"/>
      <c r="T176" s="381"/>
      <c r="U176" s="381"/>
    </row>
    <row r="177" spans="1:21" ht="15" customHeight="1">
      <c r="A177" s="196" t="str">
        <f>IF(DeSpil!AB44=0, "", DeSpil!AB44)</f>
        <v/>
      </c>
      <c r="B177" s="345">
        <f>Reserve1!A16</f>
        <v>0</v>
      </c>
      <c r="C177" s="345" t="str">
        <f t="shared" si="38"/>
        <v/>
      </c>
      <c r="D177" s="345">
        <f>Reserve1!C16</f>
        <v>0</v>
      </c>
      <c r="E177" s="345" t="str">
        <f>Reserve1!O16</f>
        <v xml:space="preserve"> </v>
      </c>
      <c r="F177" s="379" t="str">
        <f>IF(Reserve1!AD13=0," ",SUM(H177:U177))</f>
        <v xml:space="preserve"> </v>
      </c>
      <c r="H177" s="381" t="str">
        <f>IF(Reserve1!C13=(""),(""),Reserve1!C13/Reserve1!$B13*10)</f>
        <v/>
      </c>
      <c r="I177" s="381" t="str">
        <f>IF(Reserve1!D13=(""),(""),Reserve1!D13/Reserve1!$B13*10)</f>
        <v/>
      </c>
      <c r="J177" s="381" t="str">
        <f>IF(Reserve1!E13=(""),(""),Reserve1!E13/Reserve1!$B13*10)</f>
        <v/>
      </c>
      <c r="K177" s="381" t="str">
        <f>IF(Reserve1!F13=(""),(""),Reserve1!F13/Reserve1!$B13*10)</f>
        <v/>
      </c>
      <c r="L177" s="381" t="str">
        <f>IF(Reserve1!G13=(""),(""),Reserve1!G13/Reserve1!$B13*10)</f>
        <v/>
      </c>
      <c r="M177" s="381" t="str">
        <f>IF(Reserve1!H13=(""),(""),Reserve1!H13/Reserve1!$B13*10)</f>
        <v/>
      </c>
      <c r="N177" s="381" t="str">
        <f>IF(Reserve1!I13=(""),(""),Reserve1!I13/Reserve1!$B13*10)</f>
        <v/>
      </c>
      <c r="O177" s="381" t="str">
        <f>IF(Reserve1!J13=(""),(""),Reserve1!J13/Reserve1!$P13*10)</f>
        <v/>
      </c>
      <c r="P177" s="381" t="str">
        <f>IF(Reserve1!K13=(""),(""),Reserve1!K13/Reserve1!$P13*10)</f>
        <v/>
      </c>
      <c r="Q177" s="379" t="str">
        <f>IF(Reserve1!Q13=(""),(""),Reserve1!Q13/Reserve1!$P13*10)</f>
        <v/>
      </c>
      <c r="R177" s="381" t="str">
        <f>IF(Reserve1!R13=(""),(""),Reserve1!R13/Reserve1!$P13*10)</f>
        <v/>
      </c>
      <c r="S177" s="381" t="str">
        <f>IF(Reserve1!S13=(""),(""),Reserve1!S13/Reserve1!$P13*10)</f>
        <v/>
      </c>
      <c r="T177" s="381" t="str">
        <f>IF(Reserve1!T13=(""),(""),Reserve1!T13/Reserve1!$P13*10)</f>
        <v/>
      </c>
      <c r="U177" s="381" t="str">
        <f>IF(Reserve1!U13=(""),(""),Reserve1!U13/Reserve1!$P13*10)</f>
        <v/>
      </c>
    </row>
    <row r="178" spans="1:21" ht="15" customHeight="1">
      <c r="A178" s="196" t="str">
        <f>IF(DeSpil!AB45=0, "", DeSpil!AB45)</f>
        <v/>
      </c>
      <c r="B178" s="345">
        <f>Reserve1!A17</f>
        <v>0</v>
      </c>
      <c r="C178" s="345" t="str">
        <f t="shared" si="38"/>
        <v/>
      </c>
      <c r="D178" s="345">
        <f>Reserve1!C17</f>
        <v>0</v>
      </c>
      <c r="E178" s="345">
        <f>Reserve1!O17</f>
        <v>0</v>
      </c>
      <c r="F178" s="379" t="str">
        <f>IF(Reserve1!AD14=0," ",SUM(H178:U178))</f>
        <v xml:space="preserve"> </v>
      </c>
      <c r="H178" s="381" t="str">
        <f>IF(Reserve1!C14=(""),(""),Reserve1!C14/Reserve1!$B14*10)</f>
        <v/>
      </c>
      <c r="I178" s="381" t="str">
        <f>IF(Reserve1!D14=(""),(""),Reserve1!D14/Reserve1!$B14*10)</f>
        <v/>
      </c>
      <c r="J178" s="381" t="str">
        <f>IF(Reserve1!E14=(""),(""),Reserve1!E14/Reserve1!$B14*10)</f>
        <v/>
      </c>
      <c r="K178" s="381" t="str">
        <f>IF(Reserve1!F14=(""),(""),Reserve1!F14/Reserve1!$B14*10)</f>
        <v/>
      </c>
      <c r="L178" s="381" t="str">
        <f>IF(Reserve1!G14=(""),(""),Reserve1!G14/Reserve1!$B14*10)</f>
        <v/>
      </c>
      <c r="M178" s="381" t="str">
        <f>IF(Reserve1!H14=(""),(""),Reserve1!H14/Reserve1!$B14*10)</f>
        <v/>
      </c>
      <c r="N178" s="381" t="str">
        <f>IF(Reserve1!I14=(""),(""),Reserve1!I14/Reserve1!$B14*10)</f>
        <v/>
      </c>
      <c r="O178" s="381" t="str">
        <f>IF(Reserve1!J14=(""),(""),Reserve1!J14/Reserve1!$P14*10)</f>
        <v/>
      </c>
      <c r="P178" s="381" t="str">
        <f>IF(Reserve1!K14=(""),(""),Reserve1!K14/Reserve1!$P14*10)</f>
        <v/>
      </c>
      <c r="Q178" s="379" t="str">
        <f>IF(Reserve1!Q14=(""),(""),Reserve1!Q14/Reserve1!$P14*10)</f>
        <v/>
      </c>
      <c r="R178" s="381" t="str">
        <f>IF(Reserve1!R14=(""),(""),Reserve1!R14/Reserve1!$P14*10)</f>
        <v/>
      </c>
      <c r="S178" s="381" t="str">
        <f>IF(Reserve1!S14=(""),(""),Reserve1!S14/Reserve1!$P14*10)</f>
        <v/>
      </c>
      <c r="T178" s="381" t="str">
        <f>IF(Reserve1!T14=(""),(""),Reserve1!T14/Reserve1!$P14*10)</f>
        <v/>
      </c>
      <c r="U178" s="381" t="str">
        <f>IF(Reserve1!U14=(""),(""),Reserve1!U14/Reserve1!$P14*10)</f>
        <v/>
      </c>
    </row>
    <row r="179" spans="1:21" ht="15" customHeight="1">
      <c r="A179" s="196" t="str">
        <f>IF(DeSpil!AB46=0, "", DeSpil!AB46)</f>
        <v/>
      </c>
      <c r="B179" s="345">
        <f>Reserve1!A18</f>
        <v>0</v>
      </c>
      <c r="C179" s="345" t="str">
        <f t="shared" si="38"/>
        <v/>
      </c>
      <c r="D179" s="345">
        <f>Reserve1!C18</f>
        <v>0</v>
      </c>
      <c r="E179" s="345">
        <f>Reserve1!O18</f>
        <v>0</v>
      </c>
      <c r="F179" s="379" t="str">
        <f>IF(Reserve1!AD15=0," ",SUM(H179:U179))</f>
        <v xml:space="preserve"> </v>
      </c>
      <c r="H179" s="381" t="str">
        <f>IF(Reserve1!C15=(""),(""),Reserve1!C15/Reserve1!$B15*10)</f>
        <v/>
      </c>
      <c r="I179" s="381" t="str">
        <f>IF(Reserve1!D15=(""),(""),Reserve1!D15/Reserve1!$B15*10)</f>
        <v/>
      </c>
      <c r="J179" s="381" t="str">
        <f>IF(Reserve1!E15=(""),(""),Reserve1!E15/Reserve1!$B15*10)</f>
        <v/>
      </c>
      <c r="K179" s="381" t="str">
        <f>IF(Reserve1!F15=(""),(""),Reserve1!F15/Reserve1!$B15*10)</f>
        <v/>
      </c>
      <c r="L179" s="381" t="str">
        <f>IF(Reserve1!G15=(""),(""),Reserve1!G15/Reserve1!$B15*10)</f>
        <v/>
      </c>
      <c r="M179" s="381" t="str">
        <f>IF(Reserve1!H15=(""),(""),Reserve1!H15/Reserve1!$B15*10)</f>
        <v/>
      </c>
      <c r="N179" s="381" t="str">
        <f>IF(Reserve1!I15=(""),(""),Reserve1!I15/Reserve1!$B15*10)</f>
        <v/>
      </c>
      <c r="O179" s="381" t="str">
        <f>IF(Reserve1!J15=(""),(""),Reserve1!J15/Reserve1!$P15*10)</f>
        <v/>
      </c>
      <c r="P179" s="381" t="str">
        <f>IF(Reserve1!K15=(""),(""),Reserve1!K15/Reserve1!$P15*10)</f>
        <v/>
      </c>
      <c r="Q179" s="379" t="str">
        <f>IF(Reserve1!Q15=(""),(""),Reserve1!Q15/Reserve1!$P15*10)</f>
        <v/>
      </c>
      <c r="R179" s="381" t="str">
        <f>IF(Reserve1!R15=(""),(""),Reserve1!R15/Reserve1!$P15*10)</f>
        <v/>
      </c>
      <c r="S179" s="381" t="str">
        <f>IF(Reserve1!S15=(""),(""),Reserve1!S15/Reserve1!$P15*10)</f>
        <v/>
      </c>
      <c r="T179" s="381" t="str">
        <f>IF(Reserve1!T15=(""),(""),Reserve1!T15/Reserve1!$P15*10)</f>
        <v/>
      </c>
      <c r="U179" s="381" t="str">
        <f>IF(Reserve1!U15=(""),(""),Reserve1!U15/Reserve1!$P15*10)</f>
        <v/>
      </c>
    </row>
    <row r="180" spans="1:21" s="382" customFormat="1" ht="24" customHeight="1">
      <c r="B180" s="383"/>
      <c r="C180" s="383"/>
      <c r="D180" s="383"/>
      <c r="E180" s="383"/>
      <c r="F180" s="384"/>
      <c r="G180" s="384"/>
      <c r="H180" s="385" t="str">
        <f>IF(SUM(H165:H179)=0, "", SUM(H165:H179))</f>
        <v/>
      </c>
      <c r="I180" s="385" t="str">
        <f>IF(SUM(I165:I179)=0, "", SUM(I165:I179))</f>
        <v/>
      </c>
      <c r="J180" s="385" t="str">
        <f t="shared" ref="J180:U180" si="39">IF(SUM(J165:J179)=0, "", SUM(J165:J179))</f>
        <v/>
      </c>
      <c r="K180" s="385" t="str">
        <f t="shared" si="39"/>
        <v/>
      </c>
      <c r="L180" s="385" t="str">
        <f t="shared" si="39"/>
        <v/>
      </c>
      <c r="M180" s="385" t="str">
        <f t="shared" si="39"/>
        <v/>
      </c>
      <c r="N180" s="385" t="str">
        <f t="shared" si="39"/>
        <v/>
      </c>
      <c r="O180" s="385" t="str">
        <f t="shared" si="39"/>
        <v/>
      </c>
      <c r="P180" s="385" t="str">
        <f t="shared" si="39"/>
        <v/>
      </c>
      <c r="Q180" s="385" t="str">
        <f t="shared" si="39"/>
        <v/>
      </c>
      <c r="R180" s="385" t="str">
        <f t="shared" si="39"/>
        <v/>
      </c>
      <c r="S180" s="385" t="str">
        <f t="shared" si="39"/>
        <v/>
      </c>
      <c r="T180" s="385" t="str">
        <f t="shared" si="39"/>
        <v/>
      </c>
      <c r="U180" s="385" t="str">
        <f t="shared" si="39"/>
        <v/>
      </c>
    </row>
    <row r="181" spans="1:21" s="175" customFormat="1" ht="14.4" customHeight="1">
      <c r="B181" s="376">
        <f>ROWS(B165:B179)</f>
        <v>15</v>
      </c>
      <c r="C181" s="386"/>
      <c r="D181" s="386"/>
      <c r="E181" s="386"/>
      <c r="F181" s="342">
        <f>SUM(F165:F179)</f>
        <v>0</v>
      </c>
      <c r="G181" s="375"/>
      <c r="H181" s="199" t="str">
        <f>IF(SUM(H165:H179)=0, "", SUM(H165:H179))</f>
        <v/>
      </c>
      <c r="I181" s="199" t="str">
        <f>IF(I180="", "", ROUND(SUM($H180:I180), 3))</f>
        <v/>
      </c>
      <c r="J181" s="199" t="str">
        <f>IF(J180="", "", ROUND(SUM($H180:J180), 3))</f>
        <v/>
      </c>
      <c r="K181" s="199" t="str">
        <f>IF(K180="", "", ROUND(SUM($H180:K180), 3))</f>
        <v/>
      </c>
      <c r="L181" s="199" t="str">
        <f>IF(L180="", "", ROUND(SUM($H180:L180), 3))</f>
        <v/>
      </c>
      <c r="M181" s="199" t="str">
        <f>IF(M180="", "", ROUND(SUM($H180:M180), 3))</f>
        <v/>
      </c>
      <c r="N181" s="199" t="str">
        <f>IF(N180="", "", ROUND(SUM($H180:N180), 3))</f>
        <v/>
      </c>
      <c r="O181" s="199" t="str">
        <f>IF(O180="", "", ROUND(SUM($H180:O180), 3))</f>
        <v/>
      </c>
      <c r="P181" s="199" t="str">
        <f>IF(P180="", "", ROUND(SUM($H180:P180), 3))</f>
        <v/>
      </c>
      <c r="Q181" s="199" t="str">
        <f>IF(Q180="", "", ROUND(SUM($H180:Q180), 3))</f>
        <v/>
      </c>
      <c r="R181" s="199" t="str">
        <f>IF(R180="", "", ROUND(SUM($H180:R180), 3))</f>
        <v/>
      </c>
      <c r="S181" s="199" t="str">
        <f>IF(S180="", "", ROUND(SUM($H180:S180), 3))</f>
        <v/>
      </c>
      <c r="T181" s="199" t="str">
        <f>IF(T180="", "", ROUND(SUM($H180:T180), 3))</f>
        <v/>
      </c>
      <c r="U181" s="199" t="str">
        <f>IF(U180="", "", ROUND(SUM($H180:U180), 3))</f>
        <v/>
      </c>
    </row>
    <row r="182" spans="1:21" ht="25.05" customHeight="1"/>
    <row r="183" spans="1:21" ht="15" customHeight="1">
      <c r="A183" s="187" t="str">
        <f t="shared" ref="A183:A197" si="40">IF(SUM(H184:U184)=0,(" "),COUNTIF(H184:U184,"&gt;0"))</f>
        <v xml:space="preserve"> </v>
      </c>
      <c r="B183" s="229" t="s">
        <v>90</v>
      </c>
      <c r="C183" s="229"/>
      <c r="D183" s="229"/>
      <c r="E183" s="229"/>
      <c r="H183" s="187">
        <v>1</v>
      </c>
      <c r="I183" s="187">
        <v>2</v>
      </c>
      <c r="J183" s="187">
        <v>3</v>
      </c>
      <c r="K183" s="187">
        <v>4</v>
      </c>
      <c r="L183" s="187">
        <v>5</v>
      </c>
      <c r="M183" s="187">
        <v>6</v>
      </c>
      <c r="N183" s="187">
        <v>7</v>
      </c>
      <c r="O183" s="187">
        <v>8</v>
      </c>
      <c r="P183" s="187">
        <v>9</v>
      </c>
      <c r="Q183" s="187">
        <v>10</v>
      </c>
      <c r="R183" s="187">
        <v>11</v>
      </c>
      <c r="S183" s="187">
        <v>12</v>
      </c>
      <c r="T183" s="187">
        <v>13</v>
      </c>
      <c r="U183" s="187">
        <v>14</v>
      </c>
    </row>
    <row r="184" spans="1:21" ht="15" customHeight="1">
      <c r="A184" s="187" t="str">
        <f t="shared" si="40"/>
        <v xml:space="preserve"> </v>
      </c>
      <c r="B184" s="345">
        <f>Reserve2!A4</f>
        <v>0</v>
      </c>
      <c r="C184" s="345" t="str">
        <f>IFERROR(VALUE(MID($B184, SEARCH("[NS ", $B184)+4, 2)), "")</f>
        <v/>
      </c>
      <c r="D184" s="345">
        <f>Reserve1!C23</f>
        <v>0</v>
      </c>
      <c r="E184" s="345">
        <f>Reserve1!O23</f>
        <v>0</v>
      </c>
      <c r="F184" s="379" t="str">
        <f>IF(Reserve2!Z4=0," ",SUM(H184:U184))</f>
        <v xml:space="preserve"> </v>
      </c>
      <c r="H184" s="387" t="str">
        <f>IF(Kerkuilen!D136="", "", ROUND(Kerkuilen!D136 / IF(AND(COUNT(Kerkuilen!$D136:D136) &lt;= 3, ISNUMBER($C184)), $C184, $D184) * 10, 3))</f>
        <v/>
      </c>
      <c r="I184" s="387" t="str">
        <f>IF(Kerkuilen!E136="", "", ROUND(Kerkuilen!E136 / IF(AND(COUNT(Kerkuilen!$D136:E136) &lt;= 3, ISNUMBER($C184)), $C184, $D184) * 10, 3))</f>
        <v/>
      </c>
      <c r="J184" s="387" t="str">
        <f>IF(Kerkuilen!F136="", "", ROUND(Kerkuilen!F136 / IF(AND(COUNT(Kerkuilen!$D136:F136) &lt;= 3, ISNUMBER($C184)), $C184, $D184) * 10, 3))</f>
        <v/>
      </c>
      <c r="K184" s="387" t="str">
        <f>IF(Kerkuilen!G136="", "", ROUND(Kerkuilen!G136 / IF(AND(COUNT(Kerkuilen!$D136:G136) &lt;= 3, ISNUMBER($C184)), $C184, $D184) * 10, 3))</f>
        <v/>
      </c>
      <c r="L184" s="387" t="str">
        <f>IF(Kerkuilen!H136="", "", ROUND(Kerkuilen!H136 / IF(AND(COUNT(Kerkuilen!$D136:H136) &lt;= 3, ISNUMBER($C184)), $C184, $D184) * 10, 3))</f>
        <v/>
      </c>
      <c r="M184" s="387" t="str">
        <f>IF(Kerkuilen!I136="", "", ROUND(Kerkuilen!I136 / IF(AND(COUNT(Kerkuilen!$D136:I136) &lt;= 3, ISNUMBER($C184)), $C184, $D184) * 10, 3))</f>
        <v/>
      </c>
      <c r="N184" s="387" t="str">
        <f>IF(Kerkuilen!J136="", "", ROUND(Kerkuilen!J136 / IF(AND(COUNT(Kerkuilen!$D136:J136) &lt;= 3, ISNUMBER($C184)), $C184, $D184) * 10, 3))</f>
        <v/>
      </c>
      <c r="O184" s="387" t="str">
        <f>IF(Kerkuilen!P136="", "", ROUND(Kerkuilen!P136 / IF(AND(COUNT(Kerkuilen!$D136:$J136,Kerkuilen!$P136:P136) &lt;= 3, ISNUMBER($C184)), $C184, $E184) * 10, 3))</f>
        <v/>
      </c>
      <c r="P184" s="387" t="str">
        <f>IF(Kerkuilen!Q136="", "", ROUND(Kerkuilen!Q136 / IF(AND(COUNT(Kerkuilen!$D136:$J136,Kerkuilen!$P136:Q136) &lt;= 3, ISNUMBER($C184)), $C184, $E184) * 10, 3))</f>
        <v/>
      </c>
      <c r="Q184" s="387" t="str">
        <f>IF(Kerkuilen!R136="", "", ROUND(Kerkuilen!R136 / IF(AND(COUNT(Kerkuilen!$D136:$J136,Kerkuilen!$P136:R136) &lt;= 3, ISNUMBER($C184)), $C184, $E184) * 10, 3))</f>
        <v/>
      </c>
      <c r="R184" s="387" t="str">
        <f>IF(Kerkuilen!S136="", "", ROUND(Kerkuilen!S136 / IF(AND(COUNT(Kerkuilen!$D136:$J136,Kerkuilen!$P136:S136) &lt;= 3, ISNUMBER($C184)), $C184, $E184) * 10, 3))</f>
        <v/>
      </c>
      <c r="S184" s="387" t="str">
        <f>IF(Kerkuilen!T136="", "", ROUND(Kerkuilen!T136 / IF(AND(COUNT(Kerkuilen!$D136:$J136,Kerkuilen!$P136:T136) &lt;= 3, ISNUMBER($C184)), $C184, $E184) * 10, 3))</f>
        <v/>
      </c>
      <c r="T184" s="387" t="str">
        <f>IF(Kerkuilen!U136="", "", ROUND(Kerkuilen!U136 / IF(AND(COUNT(Kerkuilen!$D136:$J136,Kerkuilen!$P136:U136) &lt;= 3, ISNUMBER($C184)), $C184, $E184) * 10, 3))</f>
        <v/>
      </c>
      <c r="U184" s="387" t="str">
        <f>IF(Kerkuilen!V136="", "", ROUND(Kerkuilen!V136 / IF(AND(COUNT(Kerkuilen!$D136:$J136,Kerkuilen!$P136:V136) &lt;= 3, ISNUMBER($C184)), $C184, $E184) * 10, 3))</f>
        <v/>
      </c>
    </row>
    <row r="185" spans="1:21" ht="15" customHeight="1">
      <c r="A185" s="187" t="str">
        <f t="shared" si="40"/>
        <v xml:space="preserve"> </v>
      </c>
      <c r="B185" s="345">
        <f>Reserve2!A5</f>
        <v>0</v>
      </c>
      <c r="F185" s="379" t="str">
        <f>IF(Reserve2!Z5=0," ",SUM(H185:U185))</f>
        <v xml:space="preserve"> </v>
      </c>
      <c r="H185" s="381" t="str">
        <f>IF(Reserve2!C5=(""),(""),Reserve2!C5/Reserve2!$B5*10)</f>
        <v/>
      </c>
      <c r="I185" s="381" t="str">
        <f>IF(Reserve2!D5=(""),(""),Reserve2!D5/Reserve2!$B5*10)</f>
        <v/>
      </c>
      <c r="J185" s="381" t="str">
        <f>IF(Reserve2!E5=(""),(""),Reserve2!E5/Reserve2!$B5*10)</f>
        <v/>
      </c>
      <c r="K185" s="381" t="str">
        <f>IF(Reserve2!F5=(""),(""),Reserve2!F5/Reserve2!$B5*10)</f>
        <v/>
      </c>
      <c r="L185" s="381" t="str">
        <f>IF(Reserve2!G5=(""),(""),Reserve2!G5/Reserve2!$B5*10)</f>
        <v/>
      </c>
      <c r="M185" s="381" t="str">
        <f>IF(Reserve2!H5=(""),(""),Reserve2!H5/Reserve2!$B5*10)</f>
        <v/>
      </c>
      <c r="N185" s="381" t="str">
        <f>IF(Reserve2!I5=(""),(""),Reserve2!I5/Reserve2!$B5*10)</f>
        <v/>
      </c>
      <c r="O185" s="381" t="str">
        <f>IF(Reserve2!O5=(""),(""),Reserve2!O5/Reserve2!$N5*10)</f>
        <v/>
      </c>
      <c r="P185" s="381" t="str">
        <f>IF(Reserve2!P5=(""),(""),Reserve2!P5/Reserve2!$N5*10)</f>
        <v/>
      </c>
      <c r="Q185" s="379" t="str">
        <f>IF(Reserve2!Q5=(""),(""),Reserve2!Q5/Reserve2!$N5*10)</f>
        <v/>
      </c>
      <c r="R185" s="381" t="str">
        <f>IF(Reserve2!R5=(""),(""),Reserve2!R5/Reserve2!$N5*10)</f>
        <v/>
      </c>
      <c r="S185" s="381" t="str">
        <f>IF(Reserve2!S5=(""),(""),Reserve2!S5/Reserve2!$N5*10)</f>
        <v/>
      </c>
      <c r="T185" s="381" t="str">
        <f>IF(Reserve2!T5=(""),(""),Reserve2!T5/Reserve2!$N5*10)</f>
        <v/>
      </c>
      <c r="U185" s="381" t="str">
        <f>IF(Reserve2!U5=(""),(""),Reserve2!U5/Reserve2!$N5*10)</f>
        <v/>
      </c>
    </row>
    <row r="186" spans="1:21" ht="15" customHeight="1">
      <c r="A186" s="187" t="str">
        <f t="shared" si="40"/>
        <v xml:space="preserve"> </v>
      </c>
      <c r="B186" s="345">
        <f>Reserve2!A6</f>
        <v>0</v>
      </c>
      <c r="C186" s="388"/>
      <c r="D186" s="388"/>
      <c r="E186" s="388"/>
      <c r="F186" s="379" t="str">
        <f>IF(Reserve2!Z6=0," ",SUM(H186:U186))</f>
        <v xml:space="preserve"> </v>
      </c>
      <c r="H186" s="381" t="str">
        <f>IF(Reserve2!C6=(""),(""),Reserve2!C6/Reserve2!$B6*10)</f>
        <v/>
      </c>
      <c r="I186" s="381" t="str">
        <f>IF(Reserve2!D6=(""),(""),Reserve2!D6/Reserve2!$B6*10)</f>
        <v/>
      </c>
      <c r="J186" s="381" t="str">
        <f>IF(Reserve2!E6=(""),(""),Reserve2!E6/Reserve2!$B6*10)</f>
        <v/>
      </c>
      <c r="K186" s="381" t="str">
        <f>IF(Reserve2!F6=(""),(""),Reserve2!F6/Reserve2!$B6*10)</f>
        <v/>
      </c>
      <c r="L186" s="381" t="str">
        <f>IF(Reserve2!G6=(""),(""),Reserve2!G6/Reserve2!$B6*10)</f>
        <v/>
      </c>
      <c r="M186" s="381" t="str">
        <f>IF(Reserve2!H6=(""),(""),Reserve2!H6/Reserve2!$B6*10)</f>
        <v/>
      </c>
      <c r="N186" s="381" t="str">
        <f>IF(Reserve2!I6=(""),(""),Reserve2!I6/Reserve2!$B6*10)</f>
        <v/>
      </c>
      <c r="O186" s="381" t="str">
        <f>IF(Reserve2!O6=(""),(""),Reserve2!O6/Reserve2!$N6*10)</f>
        <v/>
      </c>
      <c r="P186" s="381" t="str">
        <f>IF(Reserve2!P6=(""),(""),Reserve2!P6/Reserve2!$N6*10)</f>
        <v/>
      </c>
      <c r="Q186" s="379" t="str">
        <f>IF(Reserve2!Q6=(""),(""),Reserve2!Q6/Reserve2!$N6*10)</f>
        <v/>
      </c>
      <c r="R186" s="381" t="str">
        <f>IF(Reserve2!R6=(""),(""),Reserve2!R6/Reserve2!$N6*10)</f>
        <v/>
      </c>
      <c r="S186" s="381" t="str">
        <f>IF(Reserve2!S6=(""),(""),Reserve2!S6/Reserve2!$N6*10)</f>
        <v/>
      </c>
      <c r="T186" s="381" t="str">
        <f>IF(Reserve2!T6=(""),(""),Reserve2!T6/Reserve2!$N6*10)</f>
        <v/>
      </c>
      <c r="U186" s="381" t="str">
        <f>IF(Reserve2!U6=(""),(""),Reserve2!U6/Reserve2!$N6*10)</f>
        <v/>
      </c>
    </row>
    <row r="187" spans="1:21" ht="15" customHeight="1">
      <c r="A187" s="187" t="str">
        <f t="shared" si="40"/>
        <v xml:space="preserve"> </v>
      </c>
      <c r="B187" s="345">
        <f>Reserve2!A7</f>
        <v>0</v>
      </c>
      <c r="F187" s="379" t="str">
        <f>IF(Reserve2!Z7=0," ",SUM(H187:U187))</f>
        <v xml:space="preserve"> </v>
      </c>
      <c r="H187" s="381" t="str">
        <f>IF(Reserve2!C7=(""),(""),Reserve2!C7/Reserve2!$B7*10)</f>
        <v/>
      </c>
      <c r="I187" s="381" t="str">
        <f>IF(Reserve2!D7=(""),(""),Reserve2!D7/Reserve2!$B7*10)</f>
        <v/>
      </c>
      <c r="J187" s="381" t="str">
        <f>IF(Reserve2!E7=(""),(""),Reserve2!E7/Reserve2!$B7*10)</f>
        <v/>
      </c>
      <c r="K187" s="381" t="str">
        <f>IF(Reserve2!F7=(""),(""),Reserve2!F7/Reserve2!$B7*10)</f>
        <v/>
      </c>
      <c r="L187" s="381" t="str">
        <f>IF(Reserve2!G7=(""),(""),Reserve2!G7/Reserve2!$B7*10)</f>
        <v/>
      </c>
      <c r="M187" s="381" t="str">
        <f>IF(Reserve2!H7=(""),(""),Reserve2!H7/Reserve2!$B7*10)</f>
        <v/>
      </c>
      <c r="N187" s="381" t="str">
        <f>IF(Reserve2!I7=(""),(""),Reserve2!I7/Reserve2!$B7*10)</f>
        <v/>
      </c>
      <c r="O187" s="381" t="str">
        <f>IF(Reserve2!O7=(""),(""),Reserve2!O7/Reserve2!$N7*10)</f>
        <v/>
      </c>
      <c r="P187" s="381" t="str">
        <f>IF(Reserve2!P7=(""),(""),Reserve2!P7/Reserve2!$N7*10)</f>
        <v/>
      </c>
      <c r="Q187" s="379" t="str">
        <f>IF(Reserve2!Q7=(""),(""),Reserve2!Q7/Reserve2!$N7*10)</f>
        <v/>
      </c>
      <c r="R187" s="381" t="str">
        <f>IF(Reserve2!R7=(""),(""),Reserve2!R7/Reserve2!$N7*10)</f>
        <v/>
      </c>
      <c r="S187" s="381" t="str">
        <f>IF(Reserve2!S7=(""),(""),Reserve2!S7/Reserve2!$N7*10)</f>
        <v/>
      </c>
      <c r="T187" s="381" t="str">
        <f>IF(Reserve2!T7=(""),(""),Reserve2!T7/Reserve2!$N7*10)</f>
        <v/>
      </c>
      <c r="U187" s="381" t="str">
        <f>IF(Reserve2!U7=(""),(""),Reserve2!U7/Reserve2!$N7*10)</f>
        <v/>
      </c>
    </row>
    <row r="188" spans="1:21" ht="15" customHeight="1">
      <c r="A188" s="187" t="str">
        <f t="shared" si="40"/>
        <v xml:space="preserve"> </v>
      </c>
      <c r="B188" s="345">
        <f>Reserve2!A8</f>
        <v>0</v>
      </c>
      <c r="F188" s="379" t="str">
        <f>IF(Reserve2!Z8=0," ",SUM(H188:U188))</f>
        <v xml:space="preserve"> </v>
      </c>
      <c r="H188" s="381" t="str">
        <f>IF(Reserve2!C8=(""),(""),Reserve2!C8/Reserve2!$B8*10)</f>
        <v/>
      </c>
      <c r="I188" s="381" t="str">
        <f>IF(Reserve2!D8=(""),(""),Reserve2!D8/Reserve2!$B8*10)</f>
        <v/>
      </c>
      <c r="J188" s="381" t="str">
        <f>IF(Reserve2!E8=(""),(""),Reserve2!E8/Reserve2!$B8*10)</f>
        <v/>
      </c>
      <c r="K188" s="381" t="str">
        <f>IF(Reserve2!F8=(""),(""),Reserve2!F8/Reserve2!$B8*10)</f>
        <v/>
      </c>
      <c r="L188" s="381" t="str">
        <f>IF(Reserve2!G8=(""),(""),Reserve2!G8/Reserve2!$B8*10)</f>
        <v/>
      </c>
      <c r="M188" s="381" t="str">
        <f>IF(Reserve2!H8=(""),(""),Reserve2!H8/Reserve2!$B8*10)</f>
        <v/>
      </c>
      <c r="N188" s="381" t="str">
        <f>IF(Reserve2!I8=(""),(""),Reserve2!I8/Reserve2!$B8*10)</f>
        <v/>
      </c>
      <c r="O188" s="381" t="str">
        <f>IF(Reserve2!O8=(""),(""),Reserve2!O8/Reserve2!$N8*10)</f>
        <v/>
      </c>
      <c r="P188" s="381" t="str">
        <f>IF(Reserve2!P8=(""),(""),Reserve2!P8/Reserve2!$N8*10)</f>
        <v/>
      </c>
      <c r="Q188" s="379" t="str">
        <f>IF(Reserve2!Q8=(""),(""),Reserve2!Q8/Reserve2!$N8*10)</f>
        <v/>
      </c>
      <c r="R188" s="381" t="str">
        <f>IF(Reserve2!R8=(""),(""),Reserve2!R8/Reserve2!$N8*10)</f>
        <v/>
      </c>
      <c r="S188" s="381" t="str">
        <f>IF(Reserve2!S8=(""),(""),Reserve2!S8/Reserve2!$N8*10)</f>
        <v/>
      </c>
      <c r="T188" s="381" t="str">
        <f>IF(Reserve2!T8=(""),(""),Reserve2!T8/Reserve2!$N8*10)</f>
        <v/>
      </c>
      <c r="U188" s="381" t="str">
        <f>IF(Reserve2!U8=(""),(""),Reserve2!U8/Reserve2!$N8*10)</f>
        <v/>
      </c>
    </row>
    <row r="189" spans="1:21" ht="15" customHeight="1">
      <c r="A189" s="187" t="str">
        <f t="shared" si="40"/>
        <v xml:space="preserve"> </v>
      </c>
      <c r="B189" s="345">
        <f>Reserve2!A9</f>
        <v>0</v>
      </c>
      <c r="F189" s="379" t="str">
        <f>IF(Reserve2!Z9=0," ",SUM(H189:U189))</f>
        <v xml:space="preserve"> </v>
      </c>
      <c r="H189" s="381" t="str">
        <f>IF(Reserve2!C9=(""),(""),Reserve2!C9/Reserve2!$B9*10)</f>
        <v/>
      </c>
      <c r="I189" s="381" t="str">
        <f>IF(Reserve2!D9=(""),(""),Reserve2!D9/Reserve2!$B9*10)</f>
        <v/>
      </c>
      <c r="J189" s="381" t="str">
        <f>IF(Reserve2!E9=(""),(""),Reserve2!E9/Reserve2!$B9*10)</f>
        <v/>
      </c>
      <c r="K189" s="381" t="str">
        <f>IF(Reserve2!F9=(""),(""),Reserve2!F9/Reserve2!$B9*10)</f>
        <v/>
      </c>
      <c r="L189" s="381" t="str">
        <f>IF(Reserve2!G9=(""),(""),Reserve2!G9/Reserve2!$B9*10)</f>
        <v/>
      </c>
      <c r="M189" s="381" t="str">
        <f>IF(Reserve2!H9=(""),(""),Reserve2!H9/Reserve2!$B9*10)</f>
        <v/>
      </c>
      <c r="N189" s="381" t="str">
        <f>IF(Reserve2!I9=(""),(""),Reserve2!I9/Reserve2!$B9*10)</f>
        <v/>
      </c>
      <c r="O189" s="381" t="str">
        <f>IF(Reserve2!O9=(""),(""),Reserve2!O9/Reserve2!$N9*10)</f>
        <v/>
      </c>
      <c r="P189" s="381" t="str">
        <f>IF(Reserve2!P9=(""),(""),Reserve2!P9/Reserve2!$N9*10)</f>
        <v/>
      </c>
      <c r="Q189" s="379" t="str">
        <f>IF(Reserve2!Q9=(""),(""),Reserve2!Q9/Reserve2!$N9*10)</f>
        <v/>
      </c>
      <c r="R189" s="381" t="str">
        <f>IF(Reserve2!R9=(""),(""),Reserve2!R9/Reserve2!$N9*10)</f>
        <v/>
      </c>
      <c r="S189" s="381" t="str">
        <f>IF(Reserve2!S9=(""),(""),Reserve2!S9/Reserve2!$N9*10)</f>
        <v/>
      </c>
      <c r="T189" s="381" t="str">
        <f>IF(Reserve2!T9=(""),(""),Reserve2!T9/Reserve2!$N9*10)</f>
        <v/>
      </c>
      <c r="U189" s="381" t="str">
        <f>IF(Reserve2!U9=(""),(""),Reserve2!U9/Reserve2!$N9*10)</f>
        <v/>
      </c>
    </row>
    <row r="190" spans="1:21" ht="15" customHeight="1">
      <c r="A190" s="187" t="str">
        <f t="shared" si="40"/>
        <v xml:space="preserve"> </v>
      </c>
      <c r="B190" s="345">
        <f>Reserve2!A10</f>
        <v>0</v>
      </c>
      <c r="F190" s="379" t="str">
        <f>IF(Reserve2!Z10=0," ",SUM(H190:U190))</f>
        <v xml:space="preserve"> </v>
      </c>
      <c r="H190" s="381" t="str">
        <f>IF(Reserve2!C10=(""),(""),Reserve2!C10/Reserve2!$B10*10)</f>
        <v/>
      </c>
      <c r="I190" s="381" t="str">
        <f>IF(Reserve2!D10=(""),(""),Reserve2!D10/Reserve2!$B10*10)</f>
        <v/>
      </c>
      <c r="J190" s="381" t="str">
        <f>IF(Reserve2!E10=(""),(""),Reserve2!E10/Reserve2!$B10*10)</f>
        <v/>
      </c>
      <c r="K190" s="381" t="str">
        <f>IF(Reserve2!F10=(""),(""),Reserve2!F10/Reserve2!$B10*10)</f>
        <v/>
      </c>
      <c r="L190" s="381" t="str">
        <f>IF(Reserve2!G10=(""),(""),Reserve2!G10/Reserve2!$B10*10)</f>
        <v/>
      </c>
      <c r="M190" s="381" t="str">
        <f>IF(Reserve2!H10=(""),(""),Reserve2!H10/Reserve2!$B10*10)</f>
        <v/>
      </c>
      <c r="N190" s="381" t="str">
        <f>IF(Reserve2!I10=(""),(""),Reserve2!I10/Reserve2!$B10*10)</f>
        <v/>
      </c>
      <c r="O190" s="381" t="str">
        <f>IF(Reserve2!O10=(""),(""),Reserve2!O10/Reserve2!$N10*10)</f>
        <v/>
      </c>
      <c r="P190" s="381" t="str">
        <f>IF(Reserve2!P10=(""),(""),Reserve2!P10/Reserve2!$N10*10)</f>
        <v/>
      </c>
      <c r="Q190" s="379" t="str">
        <f>IF(Reserve2!Q10=(""),(""),Reserve2!Q10/Reserve2!$N10*10)</f>
        <v/>
      </c>
      <c r="R190" s="381" t="str">
        <f>IF(Reserve2!R10=(""),(""),Reserve2!R10/Reserve2!$N10*10)</f>
        <v/>
      </c>
      <c r="S190" s="381" t="str">
        <f>IF(Reserve2!S10=(""),(""),Reserve2!S10/Reserve2!$N10*10)</f>
        <v/>
      </c>
      <c r="T190" s="381" t="str">
        <f>IF(Reserve2!T10=(""),(""),Reserve2!T10/Reserve2!$N10*10)</f>
        <v/>
      </c>
      <c r="U190" s="381" t="str">
        <f>IF(Reserve2!U10=(""),(""),Reserve2!U10/Reserve2!$N10*10)</f>
        <v/>
      </c>
    </row>
    <row r="191" spans="1:21" ht="15" customHeight="1">
      <c r="A191" s="187" t="str">
        <f t="shared" si="40"/>
        <v xml:space="preserve"> </v>
      </c>
      <c r="B191" s="345">
        <f>Reserve2!A11</f>
        <v>0</v>
      </c>
      <c r="F191" s="379" t="str">
        <f>IF(Reserve2!Z11=0," ",SUM(H191:U191))</f>
        <v xml:space="preserve"> </v>
      </c>
      <c r="H191" s="381" t="str">
        <f>IF(Reserve2!C11=(""),(""),Reserve2!C11/Reserve2!$B11*10)</f>
        <v/>
      </c>
      <c r="I191" s="381" t="str">
        <f>IF(Reserve2!D11=(""),(""),Reserve2!D11/Reserve2!$B11*10)</f>
        <v/>
      </c>
      <c r="J191" s="381" t="str">
        <f>IF(Reserve2!E11=(""),(""),Reserve2!E11/Reserve2!$B11*10)</f>
        <v/>
      </c>
      <c r="K191" s="381" t="str">
        <f>IF(Reserve2!F11=(""),(""),Reserve2!F11/Reserve2!$B11*10)</f>
        <v/>
      </c>
      <c r="L191" s="381" t="str">
        <f>IF(Reserve2!G11=(""),(""),Reserve2!G11/Reserve2!$B11*10)</f>
        <v/>
      </c>
      <c r="M191" s="381" t="str">
        <f>IF(Reserve2!H11=(""),(""),Reserve2!H11/Reserve2!$B11*10)</f>
        <v/>
      </c>
      <c r="N191" s="381" t="str">
        <f>IF(Reserve2!I11=(""),(""),Reserve2!I11/Reserve2!$B11*10)</f>
        <v/>
      </c>
      <c r="O191" s="381" t="str">
        <f>IF(Reserve2!O11=(""),(""),Reserve2!O11/Reserve2!$N11*10)</f>
        <v/>
      </c>
      <c r="P191" s="381" t="str">
        <f>IF(Reserve2!P11=(""),(""),Reserve2!P11/Reserve2!$N11*10)</f>
        <v/>
      </c>
      <c r="Q191" s="379" t="str">
        <f>IF(Reserve2!Q11=(""),(""),Reserve2!Q11/Reserve2!$N11*10)</f>
        <v/>
      </c>
      <c r="R191" s="381" t="str">
        <f>IF(Reserve2!R11=(""),(""),Reserve2!R11/Reserve2!$N11*10)</f>
        <v/>
      </c>
      <c r="S191" s="381" t="str">
        <f>IF(Reserve2!S11=(""),(""),Reserve2!S11/Reserve2!$N11*10)</f>
        <v/>
      </c>
      <c r="T191" s="381" t="str">
        <f>IF(Reserve2!T11=(""),(""),Reserve2!T11/Reserve2!$N11*10)</f>
        <v/>
      </c>
      <c r="U191" s="381" t="str">
        <f>IF(Reserve2!U11=(""),(""),Reserve2!U11/Reserve2!$N11*10)</f>
        <v/>
      </c>
    </row>
    <row r="192" spans="1:21" ht="15" customHeight="1">
      <c r="A192" s="187" t="str">
        <f t="shared" si="40"/>
        <v xml:space="preserve"> </v>
      </c>
      <c r="B192" s="345">
        <f>Reserve2!A12</f>
        <v>0</v>
      </c>
      <c r="F192" s="379" t="str">
        <f>IF(Reserve2!Z12=0," ",SUM(H192:U192))</f>
        <v xml:space="preserve"> </v>
      </c>
      <c r="H192" s="381" t="str">
        <f>IF(Reserve2!C12=(""),(""),Reserve2!C12/Reserve2!$B12*10)</f>
        <v/>
      </c>
      <c r="I192" s="381" t="str">
        <f>IF(Reserve2!D12=(""),(""),Reserve2!D12/Reserve2!$B12*10)</f>
        <v/>
      </c>
      <c r="J192" s="381" t="str">
        <f>IF(Reserve2!E12=(""),(""),Reserve2!E12/Reserve2!$B12*10)</f>
        <v/>
      </c>
      <c r="K192" s="381" t="str">
        <f>IF(Reserve2!F12=(""),(""),Reserve2!F12/Reserve2!$B12*10)</f>
        <v/>
      </c>
      <c r="L192" s="381" t="str">
        <f>IF(Reserve2!G12=(""),(""),Reserve2!G12/Reserve2!$B12*10)</f>
        <v/>
      </c>
      <c r="M192" s="381" t="str">
        <f>IF(Reserve2!H12=(""),(""),Reserve2!H12/Reserve2!$B12*10)</f>
        <v/>
      </c>
      <c r="N192" s="381" t="str">
        <f>IF(Reserve2!I12=(""),(""),Reserve2!I12/Reserve2!$B12*10)</f>
        <v/>
      </c>
      <c r="O192" s="381" t="str">
        <f>IF(Reserve2!O12=(""),(""),Reserve2!O12/Reserve2!$N12*10)</f>
        <v/>
      </c>
      <c r="P192" s="381" t="str">
        <f>IF(Reserve2!P12=(""),(""),Reserve2!P12/Reserve2!$N12*10)</f>
        <v/>
      </c>
      <c r="Q192" s="379" t="str">
        <f>IF(Reserve2!Q12=(""),(""),Reserve2!Q12/Reserve2!$N12*10)</f>
        <v/>
      </c>
      <c r="R192" s="381" t="str">
        <f>IF(Reserve2!R12=(""),(""),Reserve2!R12/Reserve2!$N12*10)</f>
        <v/>
      </c>
      <c r="S192" s="381" t="str">
        <f>IF(Reserve2!S12=(""),(""),Reserve2!S12/Reserve2!$N12*10)</f>
        <v/>
      </c>
      <c r="T192" s="381" t="str">
        <f>IF(Reserve2!T12=(""),(""),Reserve2!T12/Reserve2!$N12*10)</f>
        <v/>
      </c>
      <c r="U192" s="381" t="str">
        <f>IF(Reserve2!U12=(""),(""),Reserve2!U12/Reserve2!$N12*10)</f>
        <v/>
      </c>
    </row>
    <row r="193" spans="1:21" ht="15" customHeight="1">
      <c r="A193" s="187" t="str">
        <f>IF(SUM(H197:U197)=0,(" "),COUNTIF(H197:U197,"&gt;0"))</f>
        <v xml:space="preserve"> </v>
      </c>
      <c r="B193" s="345">
        <f>Reserve2!A13</f>
        <v>0</v>
      </c>
      <c r="F193" s="379" t="str">
        <f>IF(Reserve2!Z13=0," ",SUM(H193:U193))</f>
        <v xml:space="preserve"> </v>
      </c>
      <c r="H193" s="381" t="str">
        <f>IF(Reserve2!C13=(""),(""),Reserve2!C13/Reserve2!$B13*10)</f>
        <v/>
      </c>
      <c r="I193" s="381" t="str">
        <f>IF(Reserve2!D13=(""),(""),Reserve2!D13/Reserve2!$B13*10)</f>
        <v/>
      </c>
      <c r="J193" s="381" t="str">
        <f>IF(Reserve2!E13=(""),(""),Reserve2!E13/Reserve2!$B13*10)</f>
        <v/>
      </c>
      <c r="K193" s="381" t="str">
        <f>IF(Reserve2!F13=(""),(""),Reserve2!F13/Reserve2!$B13*10)</f>
        <v/>
      </c>
      <c r="L193" s="381" t="str">
        <f>IF(Reserve2!G13=(""),(""),Reserve2!G13/Reserve2!$B13*10)</f>
        <v/>
      </c>
      <c r="M193" s="381" t="str">
        <f>IF(Reserve2!H13=(""),(""),Reserve2!H13/Reserve2!$B13*10)</f>
        <v/>
      </c>
      <c r="N193" s="381" t="str">
        <f>IF(Reserve2!I13=(""),(""),Reserve2!I13/Reserve2!$B13*10)</f>
        <v/>
      </c>
      <c r="O193" s="381" t="str">
        <f>IF(Reserve2!O13=(""),(""),Reserve2!O13/Reserve2!$N13*10)</f>
        <v/>
      </c>
      <c r="P193" s="381" t="str">
        <f>IF(Reserve2!P13=(""),(""),Reserve2!P13/Reserve2!$N13*10)</f>
        <v/>
      </c>
      <c r="Q193" s="379" t="str">
        <f>IF(Reserve2!Q13=(""),(""),Reserve2!Q13/Reserve2!$N13*10)</f>
        <v/>
      </c>
      <c r="R193" s="381" t="str">
        <f>IF(Reserve2!R13=(""),(""),Reserve2!R13/Reserve2!$N13*10)</f>
        <v/>
      </c>
      <c r="S193" s="381" t="str">
        <f>IF(Reserve2!S13=(""),(""),Reserve2!S13/Reserve2!$N13*10)</f>
        <v/>
      </c>
      <c r="T193" s="381" t="str">
        <f>IF(Reserve2!T13=(""),(""),Reserve2!T13/Reserve2!$N13*10)</f>
        <v/>
      </c>
      <c r="U193" s="381" t="str">
        <f>IF(Reserve2!U13=(""),(""),Reserve2!U13/Reserve2!$N13*10)</f>
        <v/>
      </c>
    </row>
    <row r="194" spans="1:21" ht="15" customHeight="1">
      <c r="B194" s="345">
        <f>Reserve2!A14</f>
        <v>0</v>
      </c>
      <c r="F194" s="379"/>
      <c r="H194" s="381"/>
      <c r="I194" s="381"/>
      <c r="J194" s="381"/>
      <c r="K194" s="381"/>
      <c r="L194" s="381"/>
      <c r="M194" s="381"/>
      <c r="N194" s="381"/>
      <c r="O194" s="381"/>
      <c r="P194" s="381"/>
      <c r="Q194" s="379"/>
      <c r="R194" s="381"/>
      <c r="S194" s="381"/>
      <c r="T194" s="381"/>
      <c r="U194" s="381"/>
    </row>
    <row r="195" spans="1:21" ht="15" customHeight="1">
      <c r="B195" s="345">
        <f>Reserve2!A15</f>
        <v>0</v>
      </c>
      <c r="F195" s="379"/>
      <c r="H195" s="381"/>
      <c r="I195" s="381"/>
      <c r="J195" s="381"/>
      <c r="K195" s="381"/>
      <c r="L195" s="381"/>
      <c r="M195" s="381"/>
      <c r="N195" s="381"/>
      <c r="O195" s="381"/>
      <c r="P195" s="381"/>
      <c r="Q195" s="379"/>
      <c r="R195" s="381"/>
      <c r="S195" s="381"/>
      <c r="T195" s="381"/>
      <c r="U195" s="381"/>
    </row>
    <row r="196" spans="1:21" ht="15" customHeight="1">
      <c r="B196" s="345">
        <f>Reserve2!A16</f>
        <v>0</v>
      </c>
      <c r="F196" s="379"/>
      <c r="H196" s="381"/>
      <c r="I196" s="381"/>
      <c r="J196" s="381"/>
      <c r="K196" s="381"/>
      <c r="L196" s="381"/>
      <c r="M196" s="381"/>
      <c r="N196" s="381"/>
      <c r="O196" s="381"/>
      <c r="P196" s="381"/>
      <c r="Q196" s="379"/>
      <c r="R196" s="381"/>
      <c r="S196" s="381"/>
      <c r="T196" s="381"/>
      <c r="U196" s="381"/>
    </row>
    <row r="197" spans="1:21" ht="15" customHeight="1">
      <c r="A197" s="187" t="str">
        <f t="shared" si="40"/>
        <v xml:space="preserve"> </v>
      </c>
      <c r="B197" s="345">
        <f>Reserve2!A17</f>
        <v>0</v>
      </c>
      <c r="F197" s="379" t="str">
        <f>IF(Reserve2!Z14=0," ",SUM(H197:U197))</f>
        <v xml:space="preserve"> </v>
      </c>
      <c r="H197" s="381" t="str">
        <f>IF(Reserve2!C14=(""),(""),Reserve2!C14/Reserve2!$B14*10)</f>
        <v/>
      </c>
      <c r="I197" s="381" t="str">
        <f>IF(Reserve2!D14=(""),(""),Reserve2!D14/Reserve2!$B14*10)</f>
        <v/>
      </c>
      <c r="J197" s="381" t="str">
        <f>IF(Reserve2!E14=(""),(""),Reserve2!E14/Reserve2!$B14*10)</f>
        <v/>
      </c>
      <c r="K197" s="381" t="str">
        <f>IF(Reserve2!F14=(""),(""),Reserve2!F14/Reserve2!$B14*10)</f>
        <v/>
      </c>
      <c r="L197" s="381" t="str">
        <f>IF(Reserve2!G14=(""),(""),Reserve2!G14/Reserve2!$B14*10)</f>
        <v/>
      </c>
      <c r="M197" s="381" t="str">
        <f>IF(Reserve2!H14=(""),(""),Reserve2!H14/Reserve2!$B14*10)</f>
        <v/>
      </c>
      <c r="N197" s="381" t="str">
        <f>IF(Reserve2!I14=(""),(""),Reserve2!I14/Reserve2!$B14*10)</f>
        <v/>
      </c>
      <c r="O197" s="381" t="str">
        <f>IF(Reserve2!O14=(""),(""),Reserve2!O14/Reserve2!$N14*10)</f>
        <v/>
      </c>
      <c r="P197" s="381" t="str">
        <f>IF(Reserve2!P14=(""),(""),Reserve2!P14/Reserve2!$N14*10)</f>
        <v/>
      </c>
      <c r="Q197" s="379" t="str">
        <f>IF(Reserve2!Q14=(""),(""),Reserve2!Q14/Reserve2!$N14*10)</f>
        <v/>
      </c>
      <c r="R197" s="381" t="str">
        <f>IF(Reserve2!R14=(""),(""),Reserve2!R14/Reserve2!$N14*10)</f>
        <v/>
      </c>
      <c r="S197" s="381" t="str">
        <f>IF(Reserve2!S14=(""),(""),Reserve2!S14/Reserve2!$N14*10)</f>
        <v/>
      </c>
      <c r="T197" s="381" t="str">
        <f>IF(Reserve2!T14=(""),(""),Reserve2!T14/Reserve2!$N14*10)</f>
        <v/>
      </c>
      <c r="U197" s="381" t="str">
        <f>IF(Reserve2!U14=(""),(""),Reserve2!U14/Reserve2!$N14*10)</f>
        <v/>
      </c>
    </row>
    <row r="198" spans="1:21" ht="15" customHeight="1">
      <c r="B198" s="345">
        <f>Reserve2!A18</f>
        <v>0</v>
      </c>
      <c r="F198" s="379" t="str">
        <f>IF(Reserve2!Z15=0," ",SUM(H198:U198))</f>
        <v xml:space="preserve"> </v>
      </c>
      <c r="H198" s="381" t="str">
        <f>IF(Reserve2!C15=(""),(""),Reserve2!C15/Reserve2!$B15*10)</f>
        <v/>
      </c>
      <c r="I198" s="381" t="str">
        <f>IF(Reserve2!D15=(""),(""),Reserve2!D15/Reserve2!$B15*10)</f>
        <v/>
      </c>
      <c r="J198" s="381" t="str">
        <f>IF(Reserve2!E15=(""),(""),Reserve2!E15/Reserve2!$B15*10)</f>
        <v/>
      </c>
      <c r="K198" s="381" t="str">
        <f>IF(Reserve2!F15=(""),(""),Reserve2!F15/Reserve2!$B15*10)</f>
        <v/>
      </c>
      <c r="L198" s="381" t="str">
        <f>IF(Reserve2!G15=(""),(""),Reserve2!G15/Reserve2!$B15*10)</f>
        <v/>
      </c>
      <c r="M198" s="381" t="str">
        <f>IF(Reserve2!H15=(""),(""),Reserve2!H15/Reserve2!$B15*10)</f>
        <v/>
      </c>
      <c r="N198" s="381" t="str">
        <f>IF(Reserve2!I15=(""),(""),Reserve2!I15/Reserve2!$B15*10)</f>
        <v/>
      </c>
    </row>
    <row r="199" spans="1:21" ht="25.05" customHeight="1">
      <c r="B199" s="337"/>
      <c r="C199" s="337"/>
      <c r="D199" s="337"/>
      <c r="E199" s="337"/>
      <c r="F199" s="336"/>
      <c r="G199" s="177"/>
      <c r="H199" s="385" t="str">
        <f>IF(SUM(H184:H198)=0, "", SUM(H184:H198))</f>
        <v/>
      </c>
      <c r="I199" s="385" t="str">
        <f>IF(SUM(I184:I198)=0, "", SUM(I184:I198))</f>
        <v/>
      </c>
      <c r="J199" s="387" t="str">
        <f t="shared" ref="J199:U199" si="41">IF(SUM(J184:J197)=0,(" "),SUM(J184:J198))</f>
        <v xml:space="preserve"> </v>
      </c>
      <c r="K199" s="387" t="str">
        <f t="shared" si="41"/>
        <v xml:space="preserve"> </v>
      </c>
      <c r="L199" s="387" t="str">
        <f t="shared" si="41"/>
        <v xml:space="preserve"> </v>
      </c>
      <c r="M199" s="387" t="str">
        <f t="shared" si="41"/>
        <v xml:space="preserve"> </v>
      </c>
      <c r="N199" s="387" t="str">
        <f t="shared" si="41"/>
        <v xml:space="preserve"> </v>
      </c>
      <c r="O199" s="387" t="str">
        <f t="shared" si="41"/>
        <v xml:space="preserve"> </v>
      </c>
      <c r="P199" s="387" t="str">
        <f t="shared" si="41"/>
        <v xml:space="preserve"> </v>
      </c>
      <c r="Q199" s="389" t="str">
        <f t="shared" si="41"/>
        <v xml:space="preserve"> </v>
      </c>
      <c r="R199" s="387" t="str">
        <f t="shared" si="41"/>
        <v xml:space="preserve"> </v>
      </c>
      <c r="S199" s="387" t="str">
        <f t="shared" si="41"/>
        <v xml:space="preserve"> </v>
      </c>
      <c r="T199" s="387" t="str">
        <f t="shared" si="41"/>
        <v xml:space="preserve"> </v>
      </c>
      <c r="U199" s="387" t="str">
        <f t="shared" si="41"/>
        <v xml:space="preserve"> </v>
      </c>
    </row>
    <row r="200" spans="1:21" ht="15" customHeight="1">
      <c r="B200" s="376">
        <f>ROWS(B184:B198)</f>
        <v>15</v>
      </c>
      <c r="C200" s="341"/>
      <c r="D200" s="341"/>
      <c r="E200" s="341"/>
      <c r="F200" s="369">
        <f>SUM(F184:F198)</f>
        <v>0</v>
      </c>
      <c r="G200" s="190"/>
      <c r="H200" s="199" t="str">
        <f>IF(SUM(H184:H198)=0, "", SUM(H184:H198))</f>
        <v/>
      </c>
      <c r="I200" s="199" t="str">
        <f>IF(I199="", "", ROUND(SUM($H199:I199), 3))</f>
        <v/>
      </c>
      <c r="J200" s="370" t="str">
        <f t="shared" ref="J200:U200" si="42">IF(J199=(" "),(" "),I200+J199)</f>
        <v xml:space="preserve"> </v>
      </c>
      <c r="K200" s="370" t="str">
        <f t="shared" si="42"/>
        <v xml:space="preserve"> </v>
      </c>
      <c r="L200" s="370" t="str">
        <f t="shared" si="42"/>
        <v xml:space="preserve"> </v>
      </c>
      <c r="M200" s="370" t="str">
        <f t="shared" si="42"/>
        <v xml:space="preserve"> </v>
      </c>
      <c r="N200" s="370" t="str">
        <f t="shared" si="42"/>
        <v xml:space="preserve"> </v>
      </c>
      <c r="O200" s="370" t="str">
        <f>IF(O199=(" "),(" "),N200+O199)</f>
        <v xml:space="preserve"> </v>
      </c>
      <c r="P200" s="370" t="str">
        <f t="shared" si="42"/>
        <v xml:space="preserve"> </v>
      </c>
      <c r="Q200" s="371" t="str">
        <f t="shared" si="42"/>
        <v xml:space="preserve"> </v>
      </c>
      <c r="R200" s="370" t="str">
        <f t="shared" si="42"/>
        <v xml:space="preserve"> </v>
      </c>
      <c r="S200" s="370" t="str">
        <f t="shared" si="42"/>
        <v xml:space="preserve"> </v>
      </c>
      <c r="T200" s="370" t="str">
        <f t="shared" si="42"/>
        <v xml:space="preserve"> </v>
      </c>
      <c r="U200" s="370" t="str">
        <f t="shared" si="42"/>
        <v xml:space="preserve"> </v>
      </c>
    </row>
    <row r="201" spans="1:21" ht="15" customHeight="1">
      <c r="Q201" s="175"/>
    </row>
    <row r="202" spans="1:21" ht="15" customHeight="1">
      <c r="A202" s="187" t="str">
        <f t="shared" ref="A202:A216" si="43">IF(SUM(H203:U203)=0,(" "),COUNTIF(H203:U203,"&gt;0"))</f>
        <v xml:space="preserve"> </v>
      </c>
      <c r="B202" s="229" t="s">
        <v>91</v>
      </c>
      <c r="C202" s="229"/>
      <c r="D202" s="229"/>
      <c r="E202" s="229"/>
      <c r="H202" s="187">
        <v>1</v>
      </c>
      <c r="I202" s="187">
        <v>2</v>
      </c>
      <c r="J202" s="187">
        <v>3</v>
      </c>
      <c r="K202" s="187">
        <v>4</v>
      </c>
      <c r="L202" s="187">
        <v>5</v>
      </c>
      <c r="M202" s="187">
        <v>6</v>
      </c>
      <c r="N202" s="187">
        <v>7</v>
      </c>
      <c r="O202" s="187">
        <v>8</v>
      </c>
      <c r="P202" s="187">
        <v>9</v>
      </c>
      <c r="Q202" s="187">
        <v>10</v>
      </c>
      <c r="R202" s="187">
        <v>11</v>
      </c>
      <c r="S202" s="187">
        <v>12</v>
      </c>
      <c r="T202" s="187">
        <v>13</v>
      </c>
      <c r="U202" s="187">
        <v>14</v>
      </c>
    </row>
    <row r="203" spans="1:21" ht="15" customHeight="1">
      <c r="A203" s="187" t="str">
        <f t="shared" si="43"/>
        <v xml:space="preserve"> </v>
      </c>
      <c r="B203" s="345">
        <f>Reserve3!A4</f>
        <v>0</v>
      </c>
      <c r="F203" s="379" t="str">
        <f>IF(Reserve3!Z4=0," ",SUM(H203:U203))</f>
        <v xml:space="preserve"> </v>
      </c>
      <c r="H203" s="387" t="str">
        <f>IF(Kerkuilen!D152="", "", ROUND(Kerkuilen!D152 / IF(AND(COUNT(Kerkuilen!$D152:D152) &lt;= 3, ISNUMBER($C203)), $C203, $D203) * 10, 3))</f>
        <v/>
      </c>
      <c r="I203" s="387" t="str">
        <f>IF(Kerkuilen!E152="", "", ROUND(Kerkuilen!E152 / IF(AND(COUNT(Kerkuilen!$D152:E152) &lt;= 3, ISNUMBER($C203)), $C203, $D203) * 10, 3))</f>
        <v/>
      </c>
      <c r="J203" s="387" t="str">
        <f>IF(Kerkuilen!F152="", "", ROUND(Kerkuilen!F152 / IF(AND(COUNT(Kerkuilen!$D152:F152) &lt;= 3, ISNUMBER($C203)), $C203, $D203) * 10, 3))</f>
        <v/>
      </c>
      <c r="K203" s="387" t="str">
        <f>IF(Kerkuilen!G152="", "", ROUND(Kerkuilen!G152 / IF(AND(COUNT(Kerkuilen!$D152:G152) &lt;= 3, ISNUMBER($C203)), $C203, $D203) * 10, 3))</f>
        <v/>
      </c>
      <c r="L203" s="387" t="str">
        <f>IF(Kerkuilen!H152="", "", ROUND(Kerkuilen!H152 / IF(AND(COUNT(Kerkuilen!$D152:H152) &lt;= 3, ISNUMBER($C203)), $C203, $D203) * 10, 3))</f>
        <v/>
      </c>
      <c r="M203" s="387" t="str">
        <f>IF(Kerkuilen!I152="", "", ROUND(Kerkuilen!I152 / IF(AND(COUNT(Kerkuilen!$D152:I152) &lt;= 3, ISNUMBER($C203)), $C203, $D203) * 10, 3))</f>
        <v/>
      </c>
      <c r="N203" s="387" t="str">
        <f>IF(Kerkuilen!J152="", "", ROUND(Kerkuilen!J152 / IF(AND(COUNT(Kerkuilen!$D152:J152) &lt;= 3, ISNUMBER($C203)), $C203, $D203) * 10, 3))</f>
        <v/>
      </c>
      <c r="O203" s="387" t="str">
        <f>IF(Kerkuilen!P152="", "", ROUND(Kerkuilen!P152 / IF(AND(COUNT(Kerkuilen!$D152:$J152,Kerkuilen!$P152:P152) &lt;= 3, ISNUMBER($C203)), $C203, $E203) * 10, 3))</f>
        <v/>
      </c>
      <c r="P203" s="387" t="str">
        <f>IF(Kerkuilen!Q152="", "", ROUND(Kerkuilen!Q152 / IF(AND(COUNT(Kerkuilen!$D152:$J152,Kerkuilen!$P152:Q152) &lt;= 3, ISNUMBER($C203)), $C203, $E203) * 10, 3))</f>
        <v/>
      </c>
      <c r="Q203" s="387" t="str">
        <f>IF(Kerkuilen!R152="", "", ROUND(Kerkuilen!R152 / IF(AND(COUNT(Kerkuilen!$D152:$J152,Kerkuilen!$P152:R152) &lt;= 3, ISNUMBER($C203)), $C203, $E203) * 10, 3))</f>
        <v/>
      </c>
      <c r="R203" s="387" t="str">
        <f>IF(Kerkuilen!S152="", "", ROUND(Kerkuilen!S152 / IF(AND(COUNT(Kerkuilen!$D152:$J152,Kerkuilen!$P152:S152) &lt;= 3, ISNUMBER($C203)), $C203, $E203) * 10, 3))</f>
        <v/>
      </c>
      <c r="S203" s="387" t="str">
        <f>IF(Kerkuilen!T152="", "", ROUND(Kerkuilen!T152 / IF(AND(COUNT(Kerkuilen!$D152:$J152,Kerkuilen!$P152:T152) &lt;= 3, ISNUMBER($C203)), $C203, $E203) * 10, 3))</f>
        <v/>
      </c>
      <c r="T203" s="387" t="str">
        <f>IF(Kerkuilen!U152="", "", ROUND(Kerkuilen!U152 / IF(AND(COUNT(Kerkuilen!$D152:$J152,Kerkuilen!$P152:U152) &lt;= 3, ISNUMBER($C203)), $C203, $E203) * 10, 3))</f>
        <v/>
      </c>
      <c r="U203" s="387" t="str">
        <f>IF(Kerkuilen!V152="", "", ROUND(Kerkuilen!V152 / IF(AND(COUNT(Kerkuilen!$D152:$J152,Kerkuilen!$P152:V152) &lt;= 3, ISNUMBER($C203)), $C203, $E203) * 10, 3))</f>
        <v/>
      </c>
    </row>
    <row r="204" spans="1:21" ht="15" customHeight="1">
      <c r="A204" s="187" t="str">
        <f t="shared" si="43"/>
        <v xml:space="preserve"> </v>
      </c>
      <c r="B204" s="345">
        <f>Reserve3!A5</f>
        <v>0</v>
      </c>
      <c r="C204" s="388"/>
      <c r="D204" s="388"/>
      <c r="E204" s="388"/>
      <c r="F204" s="379" t="str">
        <f>IF(Reserve3!Z5=0," ",SUM(H204:U204))</f>
        <v xml:space="preserve"> </v>
      </c>
      <c r="H204" s="390" t="str">
        <f>IF(Reserve3!C5=(""),(""),Reserve3!C5/Reserve3!$B5*10)</f>
        <v/>
      </c>
      <c r="I204" s="390" t="str">
        <f>IF(Reserve3!D5=(""),(""),Reserve3!D5/Reserve3!$B5*10)</f>
        <v/>
      </c>
      <c r="J204" s="390" t="str">
        <f>IF(Reserve3!E5=(""),(""),Reserve3!E5/Reserve3!$B5*10)</f>
        <v/>
      </c>
      <c r="K204" s="390" t="str">
        <f>IF(Reserve3!F5=(""),(""),Reserve3!F5/Reserve3!$B5*10)</f>
        <v/>
      </c>
      <c r="L204" s="390" t="str">
        <f>IF(Reserve3!G5=(""),(""),Reserve3!G5/Reserve3!$B5*10)</f>
        <v/>
      </c>
      <c r="M204" s="390" t="str">
        <f>IF(Reserve3!H5=(""),(""),Reserve3!H5/Reserve3!$B5*10)</f>
        <v/>
      </c>
      <c r="N204" s="390" t="str">
        <f>IF(Reserve3!I5=(""),(""),Reserve3!I5/Reserve3!$B5*10)</f>
        <v/>
      </c>
      <c r="O204" s="390" t="str">
        <f>IF(Reserve3!O5=(""),(""),Reserve3!O5/Reserve3!$N5*10)</f>
        <v/>
      </c>
      <c r="P204" s="381" t="str">
        <f>IF(Reserve3!P5=(""),(""),Reserve3!P5/Reserve3!$N5*10)</f>
        <v/>
      </c>
      <c r="Q204" s="379" t="str">
        <f>IF(Reserve3!Q5=(""),(""),Reserve3!Q5/Reserve3!$N5*10)</f>
        <v/>
      </c>
      <c r="R204" s="381" t="str">
        <f>IF(Reserve3!R5=(""),(""),Reserve3!R5/Reserve3!$N5*10)</f>
        <v/>
      </c>
      <c r="S204" s="381" t="str">
        <f>IF(Reserve3!S5=(""),(""),Reserve3!S5/Reserve3!$N5*10)</f>
        <v/>
      </c>
      <c r="T204" s="381" t="str">
        <f>IF(Reserve3!T5=(""),(""),Reserve3!T5/Reserve3!$N5*10)</f>
        <v/>
      </c>
      <c r="U204" s="381" t="str">
        <f>IF(Reserve3!U5=(""),(""),Reserve3!U5/Reserve3!$N5*10)</f>
        <v/>
      </c>
    </row>
    <row r="205" spans="1:21" ht="15" customHeight="1">
      <c r="A205" s="187" t="str">
        <f t="shared" si="43"/>
        <v xml:space="preserve"> </v>
      </c>
      <c r="B205" s="345">
        <f>Reserve3!A6</f>
        <v>0</v>
      </c>
      <c r="F205" s="379" t="str">
        <f>IF(Reserve3!Z6=0," ",SUM(H205:U205))</f>
        <v xml:space="preserve"> </v>
      </c>
      <c r="H205" s="390" t="str">
        <f>IF(Reserve3!C6=(""),(""),Reserve3!C6/Reserve3!$B6*10)</f>
        <v/>
      </c>
      <c r="I205" s="390" t="str">
        <f>IF(Reserve3!D6=(""),(""),Reserve3!D6/Reserve3!$B6*10)</f>
        <v/>
      </c>
      <c r="J205" s="390" t="str">
        <f>IF(Reserve3!E6=(""),(""),Reserve3!E6/Reserve3!$B6*10)</f>
        <v/>
      </c>
      <c r="K205" s="390" t="str">
        <f>IF(Reserve3!F6=(""),(""),Reserve3!F6/Reserve3!$B6*10)</f>
        <v/>
      </c>
      <c r="L205" s="390" t="str">
        <f>IF(Reserve3!G6=(""),(""),Reserve3!G6/Reserve3!$B6*10)</f>
        <v/>
      </c>
      <c r="M205" s="390" t="str">
        <f>IF(Reserve3!H6=(""),(""),Reserve3!H6/Reserve3!$B6*10)</f>
        <v/>
      </c>
      <c r="N205" s="390" t="str">
        <f>IF(Reserve3!I6=(""),(""),Reserve3!I6/Reserve3!$B6*10)</f>
        <v/>
      </c>
      <c r="O205" s="390" t="str">
        <f>IF(Reserve3!O6=(""),(""),Reserve3!O6/Reserve3!$N6*10)</f>
        <v/>
      </c>
      <c r="P205" s="381" t="str">
        <f>IF(Reserve3!P6=(""),(""),Reserve3!P6/Reserve3!$N6*10)</f>
        <v/>
      </c>
      <c r="Q205" s="379" t="str">
        <f>IF(Reserve3!Q6=(""),(""),Reserve3!Q6/Reserve3!$N6*10)</f>
        <v/>
      </c>
      <c r="R205" s="381" t="str">
        <f>IF(Reserve3!R6=(""),(""),Reserve3!R6/Reserve3!$N6*10)</f>
        <v/>
      </c>
      <c r="S205" s="381" t="str">
        <f>IF(Reserve3!S6=(""),(""),Reserve3!S6/Reserve3!$N6*10)</f>
        <v/>
      </c>
      <c r="T205" s="381" t="str">
        <f>IF(Reserve3!T6=(""),(""),Reserve3!T6/Reserve3!$N6*10)</f>
        <v/>
      </c>
      <c r="U205" s="381" t="str">
        <f>IF(Reserve3!U6=(""),(""),Reserve3!U6/Reserve3!$N6*10)</f>
        <v/>
      </c>
    </row>
    <row r="206" spans="1:21" ht="15" customHeight="1">
      <c r="A206" s="187" t="str">
        <f t="shared" si="43"/>
        <v xml:space="preserve"> </v>
      </c>
      <c r="B206" s="345">
        <f>Reserve3!A7</f>
        <v>0</v>
      </c>
      <c r="F206" s="379" t="str">
        <f>IF(Reserve3!Z7=0," ",SUM(H206:U206))</f>
        <v xml:space="preserve"> </v>
      </c>
      <c r="H206" s="390" t="str">
        <f>IF(Reserve3!C7=(""),(""),Reserve3!C7/Reserve3!$B7*10)</f>
        <v/>
      </c>
      <c r="I206" s="390" t="str">
        <f>IF(Reserve3!D7=(""),(""),Reserve3!D7/Reserve3!$B7*10)</f>
        <v/>
      </c>
      <c r="J206" s="390" t="str">
        <f>IF(Reserve3!E7=(""),(""),Reserve3!E7/Reserve3!$B7*10)</f>
        <v/>
      </c>
      <c r="K206" s="390" t="str">
        <f>IF(Reserve3!F7=(""),(""),Reserve3!F7/Reserve3!$B7*10)</f>
        <v/>
      </c>
      <c r="L206" s="390" t="str">
        <f>IF(Reserve3!G7=(""),(""),Reserve3!G7/Reserve3!$B7*10)</f>
        <v/>
      </c>
      <c r="M206" s="390" t="str">
        <f>IF(Reserve3!H7=(""),(""),Reserve3!H7/Reserve3!$B7*10)</f>
        <v/>
      </c>
      <c r="N206" s="390" t="str">
        <f>IF(Reserve3!I7=(""),(""),Reserve3!I7/Reserve3!$B7*10)</f>
        <v/>
      </c>
      <c r="O206" s="390" t="str">
        <f>IF(Reserve3!O7=(""),(""),Reserve3!O7/Reserve3!$N7*10)</f>
        <v/>
      </c>
      <c r="P206" s="381" t="str">
        <f>IF(Reserve3!P7=(""),(""),Reserve3!P7/Reserve3!$N7*10)</f>
        <v/>
      </c>
      <c r="Q206" s="379" t="str">
        <f>IF(Reserve3!Q7=(""),(""),Reserve3!Q7/Reserve3!$N7*10)</f>
        <v/>
      </c>
      <c r="R206" s="381" t="str">
        <f>IF(Reserve3!R7=(""),(""),Reserve3!R7/Reserve3!$N7*10)</f>
        <v/>
      </c>
      <c r="S206" s="381" t="str">
        <f>IF(Reserve3!S7=(""),(""),Reserve3!S7/Reserve3!$N7*10)</f>
        <v/>
      </c>
      <c r="T206" s="381" t="str">
        <f>IF(Reserve3!T7=(""),(""),Reserve3!T7/Reserve3!$N7*10)</f>
        <v/>
      </c>
      <c r="U206" s="381" t="str">
        <f>IF(Reserve3!U7=(""),(""),Reserve3!U7/Reserve3!$N7*10)</f>
        <v/>
      </c>
    </row>
    <row r="207" spans="1:21" ht="15" customHeight="1">
      <c r="A207" s="187" t="str">
        <f t="shared" si="43"/>
        <v xml:space="preserve"> </v>
      </c>
      <c r="B207" s="345">
        <f>Reserve3!A8</f>
        <v>0</v>
      </c>
      <c r="F207" s="379" t="str">
        <f>IF(Reserve3!Z8=0," ",SUM(H207:U207))</f>
        <v xml:space="preserve"> </v>
      </c>
      <c r="H207" s="390" t="str">
        <f>IF(Reserve3!C8=(""),(""),Reserve3!C8/Reserve3!$B8*10)</f>
        <v/>
      </c>
      <c r="I207" s="390" t="str">
        <f>IF(Reserve3!D8=(""),(""),Reserve3!D8/Reserve3!$B8*10)</f>
        <v/>
      </c>
      <c r="J207" s="390" t="str">
        <f>IF(Reserve3!E8=(""),(""),Reserve3!E8/Reserve3!$B8*10)</f>
        <v/>
      </c>
      <c r="K207" s="390" t="str">
        <f>IF(Reserve3!F8=(""),(""),Reserve3!F8/Reserve3!$B8*10)</f>
        <v/>
      </c>
      <c r="L207" s="390" t="str">
        <f>IF(Reserve3!G8=(""),(""),Reserve3!G8/Reserve3!$B8*10)</f>
        <v/>
      </c>
      <c r="M207" s="390" t="str">
        <f>IF(Reserve3!H8=(""),(""),Reserve3!H8/Reserve3!$B8*10)</f>
        <v/>
      </c>
      <c r="N207" s="390" t="str">
        <f>IF(Reserve3!I8=(""),(""),Reserve3!I8/Reserve3!$B8*10)</f>
        <v/>
      </c>
      <c r="O207" s="390" t="str">
        <f>IF(Reserve3!O8=(""),(""),Reserve3!O8/Reserve3!$N8*10)</f>
        <v/>
      </c>
      <c r="P207" s="381" t="str">
        <f>IF(Reserve3!P8=(""),(""),Reserve3!P8/Reserve3!$N8*10)</f>
        <v/>
      </c>
      <c r="Q207" s="379" t="str">
        <f>IF(Reserve3!Q8=(""),(""),Reserve3!Q8/Reserve3!$N8*10)</f>
        <v/>
      </c>
      <c r="R207" s="381" t="str">
        <f>IF(Reserve3!R8=(""),(""),Reserve3!R8/Reserve3!$N8*10)</f>
        <v/>
      </c>
      <c r="S207" s="381" t="str">
        <f>IF(Reserve3!S8=(""),(""),Reserve3!S8/Reserve3!$N8*10)</f>
        <v/>
      </c>
      <c r="T207" s="381" t="str">
        <f>IF(Reserve3!T8=(""),(""),Reserve3!T8/Reserve3!$N8*10)</f>
        <v/>
      </c>
      <c r="U207" s="381" t="str">
        <f>IF(Reserve3!U8=(""),(""),Reserve3!U8/Reserve3!$N8*10)</f>
        <v/>
      </c>
    </row>
    <row r="208" spans="1:21" ht="15" customHeight="1">
      <c r="A208" s="187" t="str">
        <f t="shared" si="43"/>
        <v xml:space="preserve"> </v>
      </c>
      <c r="B208" s="345">
        <f>Reserve3!A9</f>
        <v>0</v>
      </c>
      <c r="F208" s="379" t="str">
        <f>IF(Reserve3!Z9=0," ",SUM(H208:U208))</f>
        <v xml:space="preserve"> </v>
      </c>
      <c r="H208" s="390" t="str">
        <f>IF(Reserve3!C9=(""),(""),Reserve3!C9/Reserve3!$B9*10)</f>
        <v/>
      </c>
      <c r="I208" s="390" t="str">
        <f>IF(Reserve3!D9=(""),(""),Reserve3!D9/Reserve3!$B9*10)</f>
        <v/>
      </c>
      <c r="J208" s="390" t="str">
        <f>IF(Reserve3!E9=(""),(""),Reserve3!E9/Reserve3!$B9*10)</f>
        <v/>
      </c>
      <c r="K208" s="390" t="str">
        <f>IF(Reserve3!F9=(""),(""),Reserve3!F9/Reserve3!$B9*10)</f>
        <v/>
      </c>
      <c r="L208" s="390" t="str">
        <f>IF(Reserve3!G9=(""),(""),Reserve3!G9/Reserve3!$B9*10)</f>
        <v/>
      </c>
      <c r="M208" s="390" t="str">
        <f>IF(Reserve3!H9=(""),(""),Reserve3!H9/Reserve3!$B9*10)</f>
        <v/>
      </c>
      <c r="N208" s="390" t="str">
        <f>IF(Reserve3!I9=(""),(""),Reserve3!I9/Reserve3!$B9*10)</f>
        <v/>
      </c>
      <c r="O208" s="390" t="str">
        <f>IF(Reserve3!O9=(""),(""),Reserve3!O9/Reserve3!$N9*10)</f>
        <v/>
      </c>
      <c r="P208" s="381" t="str">
        <f>IF(Reserve3!P9=(""),(""),Reserve3!P9/Reserve3!$N9*10)</f>
        <v/>
      </c>
      <c r="Q208" s="379" t="str">
        <f>IF(Reserve3!Q9=(""),(""),Reserve3!Q9/Reserve3!$N9*10)</f>
        <v/>
      </c>
      <c r="R208" s="381" t="str">
        <f>IF(Reserve3!R9=(""),(""),Reserve3!R9/Reserve3!$N9*10)</f>
        <v/>
      </c>
      <c r="S208" s="381" t="str">
        <f>IF(Reserve3!S9=(""),(""),Reserve3!S9/Reserve3!$N9*10)</f>
        <v/>
      </c>
      <c r="T208" s="381" t="str">
        <f>IF(Reserve3!T9=(""),(""),Reserve3!T9/Reserve3!$N9*10)</f>
        <v/>
      </c>
      <c r="U208" s="381" t="str">
        <f>IF(Reserve3!U9=(""),(""),Reserve3!U9/Reserve3!$N9*10)</f>
        <v/>
      </c>
    </row>
    <row r="209" spans="1:21" ht="15" customHeight="1">
      <c r="A209" s="187" t="str">
        <f>IF(SUM(H213:U213)=0,(" "),COUNTIF(H213:U213,"&gt;0"))</f>
        <v xml:space="preserve"> </v>
      </c>
      <c r="B209" s="345">
        <f>Reserve3!A10</f>
        <v>0</v>
      </c>
      <c r="F209" s="379" t="str">
        <f>IF(Reserve3!Z10=0," ",SUM(H209:U209))</f>
        <v xml:space="preserve"> </v>
      </c>
      <c r="H209" s="390" t="str">
        <f>IF(Reserve3!C10=(""),(""),Reserve3!C10/Reserve3!$B10*10)</f>
        <v/>
      </c>
      <c r="I209" s="390" t="str">
        <f>IF(Reserve3!D10=(""),(""),Reserve3!D10/Reserve3!$B10*10)</f>
        <v/>
      </c>
      <c r="J209" s="390" t="str">
        <f>IF(Reserve3!E10=(""),(""),Reserve3!E10/Reserve3!$B10*10)</f>
        <v/>
      </c>
      <c r="K209" s="390" t="str">
        <f>IF(Reserve3!F10=(""),(""),Reserve3!F10/Reserve3!$B10*10)</f>
        <v/>
      </c>
      <c r="L209" s="390" t="str">
        <f>IF(Reserve3!G10=(""),(""),Reserve3!G10/Reserve3!$B10*10)</f>
        <v/>
      </c>
      <c r="M209" s="390" t="str">
        <f>IF(Reserve3!H10=(""),(""),Reserve3!H10/Reserve3!$B10*10)</f>
        <v/>
      </c>
      <c r="N209" s="390" t="str">
        <f>IF(Reserve3!I10=(""),(""),Reserve3!I10/Reserve3!$B10*10)</f>
        <v/>
      </c>
      <c r="O209" s="390" t="str">
        <f>IF(Reserve3!O10=(""),(""),Reserve3!O10/Reserve3!$N10*10)</f>
        <v/>
      </c>
      <c r="P209" s="381" t="str">
        <f>IF(Reserve3!P10=(""),(""),Reserve3!P10/Reserve3!$N10*10)</f>
        <v/>
      </c>
      <c r="Q209" s="379" t="str">
        <f>IF(Reserve3!Q10=(""),(""),Reserve3!Q10/Reserve3!$N10*10)</f>
        <v/>
      </c>
      <c r="R209" s="381" t="str">
        <f>IF(Reserve3!R10=(""),(""),Reserve3!R10/Reserve3!$N10*10)</f>
        <v/>
      </c>
      <c r="S209" s="381" t="str">
        <f>IF(Reserve3!S10=(""),(""),Reserve3!S10/Reserve3!$N10*10)</f>
        <v/>
      </c>
      <c r="T209" s="381" t="str">
        <f>IF(Reserve3!T10=(""),(""),Reserve3!T10/Reserve3!$N10*10)</f>
        <v/>
      </c>
      <c r="U209" s="381" t="str">
        <f>IF(Reserve3!U10=(""),(""),Reserve3!U10/Reserve3!$N10*10)</f>
        <v/>
      </c>
    </row>
    <row r="210" spans="1:21" ht="15" customHeight="1">
      <c r="B210" s="345">
        <f>Reserve3!A11</f>
        <v>0</v>
      </c>
      <c r="F210" s="379"/>
      <c r="H210" s="390"/>
      <c r="I210" s="390"/>
      <c r="J210" s="390"/>
      <c r="K210" s="390"/>
      <c r="L210" s="390"/>
      <c r="M210" s="390"/>
      <c r="N210" s="390"/>
      <c r="O210" s="390"/>
      <c r="P210" s="381"/>
      <c r="Q210" s="379"/>
      <c r="R210" s="381"/>
      <c r="S210" s="381"/>
      <c r="T210" s="381"/>
      <c r="U210" s="381"/>
    </row>
    <row r="211" spans="1:21" ht="15" customHeight="1">
      <c r="B211" s="345">
        <f>Reserve3!A12</f>
        <v>0</v>
      </c>
      <c r="F211" s="379"/>
      <c r="H211" s="390"/>
      <c r="I211" s="390"/>
      <c r="J211" s="390"/>
      <c r="K211" s="390"/>
      <c r="L211" s="390"/>
      <c r="M211" s="390"/>
      <c r="N211" s="390"/>
      <c r="O211" s="390"/>
      <c r="P211" s="381"/>
      <c r="Q211" s="379"/>
      <c r="R211" s="381"/>
      <c r="S211" s="381"/>
      <c r="T211" s="381"/>
      <c r="U211" s="381"/>
    </row>
    <row r="212" spans="1:21" ht="15" customHeight="1">
      <c r="B212" s="345">
        <f>Reserve3!A13</f>
        <v>0</v>
      </c>
      <c r="F212" s="379"/>
      <c r="H212" s="390"/>
      <c r="I212" s="390"/>
      <c r="J212" s="390"/>
      <c r="K212" s="390"/>
      <c r="L212" s="390"/>
      <c r="M212" s="390"/>
      <c r="N212" s="390"/>
      <c r="O212" s="390"/>
      <c r="P212" s="381"/>
      <c r="Q212" s="379"/>
      <c r="R212" s="381"/>
      <c r="S212" s="381"/>
      <c r="T212" s="381"/>
      <c r="U212" s="381"/>
    </row>
    <row r="213" spans="1:21" ht="15" customHeight="1">
      <c r="A213" s="187" t="str">
        <f t="shared" si="43"/>
        <v xml:space="preserve"> </v>
      </c>
      <c r="B213" s="345">
        <f>Reserve3!A14</f>
        <v>0</v>
      </c>
      <c r="F213" s="379" t="str">
        <f>IF(Reserve3!Z11=0," ",SUM(H213:U213))</f>
        <v xml:space="preserve"> </v>
      </c>
      <c r="H213" s="390" t="str">
        <f>IF(Reserve3!C11=(""),(""),Reserve3!C11/Reserve3!$B11*10)</f>
        <v/>
      </c>
      <c r="I213" s="390" t="str">
        <f>IF(Reserve3!D11=(""),(""),Reserve3!D11/Reserve3!$B11*10)</f>
        <v/>
      </c>
      <c r="J213" s="390" t="str">
        <f>IF(Reserve3!E11=(""),(""),Reserve3!E11/Reserve3!$B11*10)</f>
        <v/>
      </c>
      <c r="K213" s="390" t="str">
        <f>IF(Reserve3!F11=(""),(""),Reserve3!F11/Reserve3!$B11*10)</f>
        <v/>
      </c>
      <c r="L213" s="390" t="str">
        <f>IF(Reserve3!G11=(""),(""),Reserve3!G11/Reserve3!$B11*10)</f>
        <v/>
      </c>
      <c r="M213" s="390" t="str">
        <f>IF(Reserve3!H11=(""),(""),Reserve3!H11/Reserve3!$B11*10)</f>
        <v/>
      </c>
      <c r="N213" s="390" t="str">
        <f>IF(Reserve3!I11=(""),(""),Reserve3!I11/Reserve3!$B11*10)</f>
        <v/>
      </c>
      <c r="O213" s="390" t="str">
        <f>IF(Reserve3!O11=(""),(""),Reserve3!O11/Reserve3!$N11*10)</f>
        <v/>
      </c>
      <c r="P213" s="381" t="str">
        <f>IF(Reserve3!P11=(""),(""),Reserve3!P11/Reserve3!$N11*10)</f>
        <v/>
      </c>
      <c r="Q213" s="379" t="str">
        <f>IF(Reserve3!Q11=(""),(""),Reserve3!Q11/Reserve3!$N11*10)</f>
        <v/>
      </c>
      <c r="R213" s="381" t="str">
        <f>IF(Reserve3!R11=(""),(""),Reserve3!R11/Reserve3!$N11*10)</f>
        <v/>
      </c>
      <c r="S213" s="381" t="str">
        <f>IF(Reserve3!S11=(""),(""),Reserve3!S11/Reserve3!$N11*10)</f>
        <v/>
      </c>
      <c r="T213" s="381" t="str">
        <f>IF(Reserve3!T11=(""),(""),Reserve3!T11/Reserve3!$N11*10)</f>
        <v/>
      </c>
      <c r="U213" s="381" t="str">
        <f>IF(Reserve3!U11=(""),(""),Reserve3!U11/Reserve3!$N11*10)</f>
        <v/>
      </c>
    </row>
    <row r="214" spans="1:21" ht="15" customHeight="1">
      <c r="A214" s="187" t="str">
        <f t="shared" si="43"/>
        <v xml:space="preserve"> </v>
      </c>
      <c r="B214" s="345">
        <f>Reserve3!A15</f>
        <v>0</v>
      </c>
      <c r="F214" s="379" t="str">
        <f>IF(Reserve3!Z12=0," ",SUM(H214:U214))</f>
        <v xml:space="preserve"> </v>
      </c>
      <c r="H214" s="390" t="str">
        <f>IF(Reserve3!C12=(""),(""),Reserve3!C12/Reserve3!$B12*10)</f>
        <v/>
      </c>
      <c r="I214" s="390" t="str">
        <f>IF(Reserve3!D12=(""),(""),Reserve3!D12/Reserve3!$B12*10)</f>
        <v/>
      </c>
      <c r="J214" s="390" t="str">
        <f>IF(Reserve3!E12=(""),(""),Reserve3!E12/Reserve3!$B12*10)</f>
        <v/>
      </c>
      <c r="K214" s="390" t="str">
        <f>IF(Reserve3!F12=(""),(""),Reserve3!F12/Reserve3!$B12*10)</f>
        <v/>
      </c>
      <c r="L214" s="390" t="str">
        <f>IF(Reserve3!G12=(""),(""),Reserve3!G12/Reserve3!$B12*10)</f>
        <v/>
      </c>
      <c r="M214" s="390" t="str">
        <f>IF(Reserve3!H12=(""),(""),Reserve3!H12/Reserve3!$B12*10)</f>
        <v/>
      </c>
      <c r="N214" s="390" t="str">
        <f>IF(Reserve3!I12=(""),(""),Reserve3!I12/Reserve3!$B12*10)</f>
        <v/>
      </c>
      <c r="O214" s="390" t="str">
        <f>IF(Reserve3!O12=(""),(""),Reserve3!O12/Reserve3!$N12*10)</f>
        <v/>
      </c>
      <c r="P214" s="381" t="str">
        <f>IF(Reserve3!P12=(""),(""),Reserve3!P12/Reserve3!$N12*10)</f>
        <v/>
      </c>
      <c r="Q214" s="379" t="str">
        <f>IF(Reserve3!Q12=(""),(""),Reserve3!Q12/Reserve3!$N12*10)</f>
        <v/>
      </c>
      <c r="R214" s="381" t="str">
        <f>IF(Reserve3!R12=(""),(""),Reserve3!R12/Reserve3!$N12*10)</f>
        <v/>
      </c>
      <c r="S214" s="381" t="str">
        <f>IF(Reserve3!S12=(""),(""),Reserve3!S12/Reserve3!$N12*10)</f>
        <v/>
      </c>
      <c r="T214" s="381" t="str">
        <f>IF(Reserve3!T12=(""),(""),Reserve3!T12/Reserve3!$N12*10)</f>
        <v/>
      </c>
      <c r="U214" s="381" t="str">
        <f>IF(Reserve3!U12=(""),(""),Reserve3!U12/Reserve3!$N12*10)</f>
        <v/>
      </c>
    </row>
    <row r="215" spans="1:21" ht="15" customHeight="1">
      <c r="A215" s="187" t="str">
        <f t="shared" si="43"/>
        <v xml:space="preserve"> </v>
      </c>
      <c r="B215" s="345">
        <f>Reserve3!A16</f>
        <v>0</v>
      </c>
      <c r="F215" s="379" t="str">
        <f>IF(Reserve3!Z13=0," ",SUM(H215:U215))</f>
        <v xml:space="preserve"> </v>
      </c>
      <c r="H215" s="390" t="str">
        <f>IF(Reserve3!C13=(""),(""),Reserve3!C13/Reserve3!$B13*10)</f>
        <v/>
      </c>
      <c r="I215" s="390" t="str">
        <f>IF(Reserve3!D13=(""),(""),Reserve3!D13/Reserve3!$B13*10)</f>
        <v/>
      </c>
      <c r="J215" s="390" t="str">
        <f>IF(Reserve3!E13=(""),(""),Reserve3!E13/Reserve3!$B13*10)</f>
        <v/>
      </c>
      <c r="K215" s="390" t="str">
        <f>IF(Reserve3!F13=(""),(""),Reserve3!F13/Reserve3!$B13*10)</f>
        <v/>
      </c>
      <c r="L215" s="390" t="str">
        <f>IF(Reserve3!G13=(""),(""),Reserve3!G13/Reserve3!$B13*10)</f>
        <v/>
      </c>
      <c r="M215" s="390" t="str">
        <f>IF(Reserve3!H13=(""),(""),Reserve3!H13/Reserve3!$B13*10)</f>
        <v/>
      </c>
      <c r="N215" s="390" t="str">
        <f>IF(Reserve3!I13=(""),(""),Reserve3!I13/Reserve3!$B13*10)</f>
        <v/>
      </c>
      <c r="O215" s="390" t="str">
        <f>IF(Reserve3!O13=(""),(""),Reserve3!O13/Reserve3!$N13*10)</f>
        <v/>
      </c>
      <c r="P215" s="381" t="str">
        <f>IF(Reserve3!P13=(""),(""),Reserve3!P13/Reserve3!$N13*10)</f>
        <v/>
      </c>
      <c r="Q215" s="379" t="str">
        <f>IF(Reserve3!Q13=(""),(""),Reserve3!Q13/Reserve3!$N13*10)</f>
        <v/>
      </c>
      <c r="R215" s="381" t="str">
        <f>IF(Reserve3!R13=(""),(""),Reserve3!R13/Reserve3!$N13*10)</f>
        <v/>
      </c>
      <c r="S215" s="381" t="str">
        <f>IF(Reserve3!S13=(""),(""),Reserve3!S13/Reserve3!$N13*10)</f>
        <v/>
      </c>
      <c r="T215" s="381" t="str">
        <f>IF(Reserve3!T13=(""),(""),Reserve3!T13/Reserve3!$N13*10)</f>
        <v/>
      </c>
      <c r="U215" s="381" t="str">
        <f>IF(Reserve3!U13=(""),(""),Reserve3!U13/Reserve3!$N13*10)</f>
        <v/>
      </c>
    </row>
    <row r="216" spans="1:21" ht="15" customHeight="1">
      <c r="A216" s="187" t="str">
        <f t="shared" si="43"/>
        <v xml:space="preserve"> </v>
      </c>
      <c r="B216" s="345">
        <f>Reserve3!A17</f>
        <v>0</v>
      </c>
      <c r="F216" s="379" t="str">
        <f>IF(Reserve3!Z14=0," ",SUM(H216:U216))</f>
        <v xml:space="preserve"> </v>
      </c>
      <c r="H216" s="381" t="str">
        <f>IF(Reserve3!C14=(""),(""),Reserve3!C14/Reserve3!$B14*10)</f>
        <v/>
      </c>
      <c r="I216" s="381" t="str">
        <f>IF(Reserve3!D14=(""),(""),Reserve3!D14/Reserve3!$B14*10)</f>
        <v/>
      </c>
      <c r="J216" s="381" t="str">
        <f>IF(Reserve3!E14=(""),(""),Reserve3!E14/Reserve3!$B14*10)</f>
        <v/>
      </c>
      <c r="K216" s="381" t="str">
        <f>IF(Reserve3!F14=(""),(""),Reserve3!F14/Reserve3!$B14*10)</f>
        <v/>
      </c>
      <c r="L216" s="391" t="str">
        <f>IF(Reserve3!G14=(""),(""),Reserve3!G14/Reserve3!$B14*10)</f>
        <v/>
      </c>
      <c r="M216" s="381" t="str">
        <f>IF(Reserve3!H14=(""),(""),Reserve3!H14/Reserve3!$B14*10)</f>
        <v/>
      </c>
      <c r="N216" s="370" t="str">
        <f>IF(Reserve3!I14=(""),(""),Reserve3!I14/Reserve3!$B14*10)</f>
        <v/>
      </c>
      <c r="O216" s="381" t="str">
        <f>IF(Reserve3!O14=(""),(""),Reserve3!O14/Reserve3!$N14*10)</f>
        <v/>
      </c>
      <c r="P216" s="381" t="str">
        <f>IF(Reserve3!P14=(""),(""),Reserve3!P14/Reserve3!$N14*10)</f>
        <v/>
      </c>
      <c r="Q216" s="379" t="str">
        <f>IF(Reserve3!Q14=(""),(""),Reserve3!Q14/Reserve3!$N14*10)</f>
        <v/>
      </c>
      <c r="R216" s="381" t="str">
        <f>IF(Reserve3!R14=(""),(""),Reserve3!R14/Reserve3!$N14*10)</f>
        <v/>
      </c>
      <c r="S216" s="381" t="str">
        <f>IF(Reserve3!S14=(""),(""),Reserve3!S14/Reserve3!$N14*10)</f>
        <v/>
      </c>
      <c r="T216" s="381" t="str">
        <f>IF(Reserve3!T14=(""),(""),Reserve3!T14/Reserve3!$N14*10)</f>
        <v/>
      </c>
      <c r="U216" s="381" t="str">
        <f>IF(Reserve3!U14=(""),(""),Reserve3!U14/Reserve3!$N14*10)</f>
        <v/>
      </c>
    </row>
    <row r="217" spans="1:21" ht="15" customHeight="1">
      <c r="B217" s="345">
        <f>Reserve3!A18</f>
        <v>0</v>
      </c>
      <c r="F217" s="379" t="str">
        <f>IF(Reserve3!Z15=0," ",SUM(H217:U217))</f>
        <v xml:space="preserve"> </v>
      </c>
      <c r="H217" s="381" t="str">
        <f>IF(Reserve3!C15=(""),(""),Reserve3!C15/Reserve3!$B15*10)</f>
        <v/>
      </c>
      <c r="I217" s="381" t="str">
        <f>IF(Reserve3!D15=(""),(""),Reserve3!D15/Reserve3!$B15*10)</f>
        <v/>
      </c>
      <c r="J217" s="381" t="str">
        <f>IF(Reserve3!E15=(""),(""),Reserve3!E15/Reserve3!$B15*10)</f>
        <v/>
      </c>
      <c r="K217" s="381" t="str">
        <f>IF(Reserve3!F15=(""),(""),Reserve3!F15/Reserve3!$B15*10)</f>
        <v/>
      </c>
      <c r="L217" s="391" t="str">
        <f>IF(Reserve3!G15=(""),(""),Reserve3!G15/Reserve3!$B15*10)</f>
        <v/>
      </c>
      <c r="M217" s="381" t="str">
        <f>IF(Reserve3!H15=(""),(""),Reserve3!H15/Reserve3!$B15*10)</f>
        <v/>
      </c>
      <c r="N217" s="370" t="str">
        <f>IF(Reserve3!I15=(""),(""),Reserve3!I15/Reserve3!$B15*10)</f>
        <v/>
      </c>
      <c r="O217" s="381" t="str">
        <f>IF(Reserve3!O15=(""),(""),Reserve3!O15/Reserve3!$N15*10)</f>
        <v/>
      </c>
      <c r="P217" s="381" t="str">
        <f>IF(Reserve3!P15=(""),(""),Reserve3!P15/Reserve3!$N15*10)</f>
        <v/>
      </c>
      <c r="Q217" s="379" t="str">
        <f>IF(Reserve3!Q15=(""),(""),Reserve3!Q15/Reserve3!$N15*10)</f>
        <v/>
      </c>
      <c r="R217" s="381" t="str">
        <f>IF(Reserve3!R15=(""),(""),Reserve3!R15/Reserve3!$N15*10)</f>
        <v/>
      </c>
      <c r="S217" s="381" t="str">
        <f>IF(Reserve3!S15=(""),(""),Reserve3!S15/Reserve3!$N15*10)</f>
        <v/>
      </c>
      <c r="T217" s="381" t="str">
        <f>IF(Reserve3!T15=(""),(""),Reserve3!T15/Reserve3!$N15*10)</f>
        <v/>
      </c>
      <c r="U217" s="381" t="str">
        <f>IF(Reserve3!U15=(""),(""),Reserve3!U15/Reserve3!$N15*10)</f>
        <v/>
      </c>
    </row>
    <row r="218" spans="1:21" ht="25.05" customHeight="1">
      <c r="F218" s="336"/>
      <c r="G218" s="177"/>
      <c r="H218" s="385" t="str">
        <f>IF(SUM(H203:H217)=0, "", SUM(H203:H217))</f>
        <v/>
      </c>
      <c r="I218" s="385" t="str">
        <f>IF(SUM(I203:I217)=0, "", SUM(I203:I217))</f>
        <v/>
      </c>
      <c r="J218" s="385" t="str">
        <f t="shared" ref="J218:U218" si="44">IF(SUM(J203:J217)=0, "", SUM(J203:J217))</f>
        <v/>
      </c>
      <c r="K218" s="385" t="str">
        <f t="shared" si="44"/>
        <v/>
      </c>
      <c r="L218" s="385" t="str">
        <f t="shared" si="44"/>
        <v/>
      </c>
      <c r="M218" s="385" t="str">
        <f t="shared" si="44"/>
        <v/>
      </c>
      <c r="N218" s="385" t="str">
        <f t="shared" si="44"/>
        <v/>
      </c>
      <c r="O218" s="385" t="str">
        <f t="shared" si="44"/>
        <v/>
      </c>
      <c r="P218" s="385" t="str">
        <f t="shared" si="44"/>
        <v/>
      </c>
      <c r="Q218" s="385" t="str">
        <f t="shared" si="44"/>
        <v/>
      </c>
      <c r="R218" s="385" t="str">
        <f t="shared" si="44"/>
        <v/>
      </c>
      <c r="S218" s="385" t="str">
        <f t="shared" si="44"/>
        <v/>
      </c>
      <c r="T218" s="385" t="str">
        <f t="shared" si="44"/>
        <v/>
      </c>
      <c r="U218" s="385" t="str">
        <f t="shared" si="44"/>
        <v/>
      </c>
    </row>
    <row r="219" spans="1:21" ht="15" customHeight="1">
      <c r="B219" s="376">
        <f>ROWS(B203:B217)</f>
        <v>15</v>
      </c>
      <c r="F219" s="369">
        <f>SUM(F203:F217)</f>
        <v>0</v>
      </c>
      <c r="G219" s="190"/>
      <c r="H219" s="199" t="str">
        <f>IF(SUM(H203:H217)=0, "", SUM(H203:H217))</f>
        <v/>
      </c>
      <c r="I219" s="199" t="str">
        <f>IF(I218="", "", ROUND(SUM($H218:I218), 3))</f>
        <v/>
      </c>
      <c r="J219" s="199" t="str">
        <f>IF(J218="", "", ROUND(SUM($H218:J218), 3))</f>
        <v/>
      </c>
      <c r="K219" s="199" t="str">
        <f>IF(K218="", "", ROUND(SUM($H218:K218), 3))</f>
        <v/>
      </c>
      <c r="L219" s="199" t="str">
        <f>IF(L218="", "", ROUND(SUM($H218:L218), 3))</f>
        <v/>
      </c>
      <c r="M219" s="199" t="str">
        <f>IF(M218="", "", ROUND(SUM($H218:M218), 3))</f>
        <v/>
      </c>
      <c r="N219" s="199" t="str">
        <f>IF(N218="", "", ROUND(SUM($H218:N218), 3))</f>
        <v/>
      </c>
      <c r="O219" s="199" t="str">
        <f>IF(O218="", "", ROUND(SUM($H218:O218), 3))</f>
        <v/>
      </c>
      <c r="P219" s="199" t="str">
        <f>IF(P218="", "", ROUND(SUM($H218:P218), 3))</f>
        <v/>
      </c>
      <c r="Q219" s="199" t="str">
        <f>IF(Q218="", "", ROUND(SUM($H218:Q218), 3))</f>
        <v/>
      </c>
      <c r="R219" s="199" t="str">
        <f>IF(R218="", "", ROUND(SUM($H218:R218), 3))</f>
        <v/>
      </c>
      <c r="S219" s="199" t="str">
        <f>IF(S218="", "", ROUND(SUM($H218:S218), 3))</f>
        <v/>
      </c>
      <c r="T219" s="199" t="str">
        <f>IF(T218="", "", ROUND(SUM($H218:T218), 3))</f>
        <v/>
      </c>
      <c r="U219" s="199" t="str">
        <f>IF(U218="", "", ROUND(SUM($H218:U218), 3))</f>
        <v/>
      </c>
    </row>
    <row r="221" spans="1:21" ht="15" customHeight="1">
      <c r="A221" s="187" t="str">
        <f t="shared" ref="A221:A235" si="45">IF(SUM(H222:U222)=0,(" "),COUNTIF(H222:U222,"&gt;0"))</f>
        <v xml:space="preserve"> </v>
      </c>
      <c r="B221" s="229" t="s">
        <v>92</v>
      </c>
      <c r="C221" s="229"/>
      <c r="D221" s="229"/>
      <c r="E221" s="229"/>
      <c r="H221" s="187">
        <v>1</v>
      </c>
      <c r="I221" s="187">
        <v>2</v>
      </c>
      <c r="J221" s="187">
        <v>3</v>
      </c>
      <c r="K221" s="187">
        <v>4</v>
      </c>
      <c r="L221" s="187">
        <v>5</v>
      </c>
      <c r="M221" s="187">
        <v>6</v>
      </c>
      <c r="N221" s="187">
        <v>7</v>
      </c>
      <c r="O221" s="187">
        <v>8</v>
      </c>
      <c r="P221" s="187">
        <v>9</v>
      </c>
      <c r="Q221" s="187">
        <v>10</v>
      </c>
      <c r="R221" s="187">
        <v>11</v>
      </c>
      <c r="S221" s="187">
        <v>12</v>
      </c>
      <c r="T221" s="187">
        <v>13</v>
      </c>
      <c r="U221" s="187">
        <v>14</v>
      </c>
    </row>
    <row r="222" spans="1:21" ht="15" customHeight="1">
      <c r="A222" s="187" t="str">
        <f t="shared" si="45"/>
        <v xml:space="preserve"> </v>
      </c>
      <c r="B222" s="345">
        <f>Reserve4!A4</f>
        <v>0</v>
      </c>
      <c r="F222" s="379" t="str">
        <f>IF(Reserve4!Z4=0," ",SUM(H222:U222))</f>
        <v xml:space="preserve"> </v>
      </c>
      <c r="H222" s="387" t="str">
        <f>IF(Kerkuilen!D168="", "", ROUND(Kerkuilen!D168 / IF(AND(COUNT(Kerkuilen!$D168:D168) &lt;= 3, ISNUMBER($C222)), $C222, $D222) * 10, 3))</f>
        <v/>
      </c>
      <c r="I222" s="387" t="str">
        <f>IF(Kerkuilen!E168="", "", ROUND(Kerkuilen!E168 / IF(AND(COUNT(Kerkuilen!$D168:E168) &lt;= 3, ISNUMBER($C222)), $C222, $D222) * 10, 3))</f>
        <v/>
      </c>
      <c r="J222" s="387" t="str">
        <f>IF(Kerkuilen!F168="", "", ROUND(Kerkuilen!F168 / IF(AND(COUNT(Kerkuilen!$D168:F168) &lt;= 3, ISNUMBER($C222)), $C222, $D222) * 10, 3))</f>
        <v/>
      </c>
      <c r="K222" s="387" t="str">
        <f>IF(Kerkuilen!G168="", "", ROUND(Kerkuilen!G168 / IF(AND(COUNT(Kerkuilen!$D168:G168) &lt;= 3, ISNUMBER($C222)), $C222, $D222) * 10, 3))</f>
        <v/>
      </c>
      <c r="L222" s="387" t="str">
        <f>IF(Kerkuilen!H168="", "", ROUND(Kerkuilen!H168 / IF(AND(COUNT(Kerkuilen!$D168:H168) &lt;= 3, ISNUMBER($C222)), $C222, $D222) * 10, 3))</f>
        <v/>
      </c>
      <c r="M222" s="387" t="str">
        <f>IF(Kerkuilen!I168="", "", ROUND(Kerkuilen!I168 / IF(AND(COUNT(Kerkuilen!$D168:I168) &lt;= 3, ISNUMBER($C222)), $C222, $D222) * 10, 3))</f>
        <v/>
      </c>
      <c r="N222" s="387" t="str">
        <f>IF(Kerkuilen!J168="", "", ROUND(Kerkuilen!J168 / IF(AND(COUNT(Kerkuilen!$D168:J168) &lt;= 3, ISNUMBER($C222)), $C222, $D222) * 10, 3))</f>
        <v/>
      </c>
      <c r="O222" s="387" t="str">
        <f>IF(Kerkuilen!P168="", "", ROUND(Kerkuilen!P168 / IF(AND(COUNT(Kerkuilen!$D168:$J168,Kerkuilen!$P168:P168) &lt;= 3, ISNUMBER($C222)), $C222, $E222) * 10, 3))</f>
        <v/>
      </c>
      <c r="P222" s="387" t="str">
        <f>IF(Kerkuilen!Q168="", "", ROUND(Kerkuilen!Q168 / IF(AND(COUNT(Kerkuilen!$D168:$J168,Kerkuilen!$P168:Q168) &lt;= 3, ISNUMBER($C222)), $C222, $E222) * 10, 3))</f>
        <v/>
      </c>
      <c r="Q222" s="387" t="str">
        <f>IF(Kerkuilen!R168="", "", ROUND(Kerkuilen!R168 / IF(AND(COUNT(Kerkuilen!$D168:$J168,Kerkuilen!$P168:R168) &lt;= 3, ISNUMBER($C222)), $C222, $E222) * 10, 3))</f>
        <v/>
      </c>
      <c r="R222" s="387" t="str">
        <f>IF(Kerkuilen!S168="", "", ROUND(Kerkuilen!S168 / IF(AND(COUNT(Kerkuilen!$D168:$J168,Kerkuilen!$P168:S168) &lt;= 3, ISNUMBER($C222)), $C222, $E222) * 10, 3))</f>
        <v/>
      </c>
      <c r="S222" s="387" t="str">
        <f>IF(Kerkuilen!T168="", "", ROUND(Kerkuilen!T168 / IF(AND(COUNT(Kerkuilen!$D168:$J168,Kerkuilen!$P168:T168) &lt;= 3, ISNUMBER($C222)), $C222, $E222) * 10, 3))</f>
        <v/>
      </c>
      <c r="T222" s="387" t="str">
        <f>IF(Kerkuilen!U168="", "", ROUND(Kerkuilen!U168 / IF(AND(COUNT(Kerkuilen!$D168:$J168,Kerkuilen!$P168:U168) &lt;= 3, ISNUMBER($C222)), $C222, $E222) * 10, 3))</f>
        <v/>
      </c>
      <c r="U222" s="387" t="str">
        <f>IF(Kerkuilen!V168="", "", ROUND(Kerkuilen!V168 / IF(AND(COUNT(Kerkuilen!$D168:$J168,Kerkuilen!$P168:V168) &lt;= 3, ISNUMBER($C222)), $C222, $E222) * 10, 3))</f>
        <v/>
      </c>
    </row>
    <row r="223" spans="1:21" ht="15" customHeight="1">
      <c r="A223" s="187" t="str">
        <f t="shared" si="45"/>
        <v xml:space="preserve"> </v>
      </c>
      <c r="B223" s="345">
        <f>Reserve4!A5</f>
        <v>0</v>
      </c>
      <c r="F223" s="379" t="str">
        <f>IF(Reserve4!Z5=0," ",SUM(H223:U223))</f>
        <v xml:space="preserve"> </v>
      </c>
      <c r="H223" s="381" t="str">
        <f>IF(Reserve4!C5=(""),(""),Reserve4!C5/Reserve4!$B5*10)</f>
        <v/>
      </c>
      <c r="I223" s="381" t="str">
        <f>IF(Reserve4!D5=(""),(""),Reserve4!D5/Reserve4!$B5*10)</f>
        <v/>
      </c>
      <c r="J223" s="381" t="str">
        <f>IF(Reserve4!E5=(""),(""),Reserve4!E5/Reserve4!$B5*10)</f>
        <v/>
      </c>
      <c r="K223" s="381" t="str">
        <f>IF(Reserve4!F5=(""),(""),Reserve4!F5/Reserve4!$B5*10)</f>
        <v/>
      </c>
      <c r="L223" s="381" t="str">
        <f>IF(Reserve4!G5=(""),(""),Reserve4!G5/Reserve4!$B5*10)</f>
        <v/>
      </c>
      <c r="M223" s="381" t="str">
        <f>IF(Reserve4!H5=(""),(""),Reserve4!H5/Reserve4!$B5*10)</f>
        <v/>
      </c>
      <c r="N223" s="381" t="str">
        <f>IF(Reserve4!I5=(""),(""),Reserve4!I5/Reserve4!$B5*10)</f>
        <v/>
      </c>
      <c r="O223" s="381" t="str">
        <f>IF(Reserve4!O5=(""),(""),Reserve4!O5/Reserve4!$N5*10)</f>
        <v/>
      </c>
      <c r="P223" s="381" t="str">
        <f>IF(Reserve4!P5=(""),(""),Reserve4!P5/Reserve4!$N5*10)</f>
        <v/>
      </c>
      <c r="Q223" s="379" t="str">
        <f>IF(Reserve4!Q5=(""),(""),Reserve4!Q5/Reserve4!$N5*10)</f>
        <v/>
      </c>
      <c r="R223" s="381" t="str">
        <f>IF(Reserve4!R5=(""),(""),Reserve4!R5/Reserve4!$N5*10)</f>
        <v/>
      </c>
      <c r="S223" s="381" t="str">
        <f>IF(Reserve4!S5=(""),(""),Reserve4!S5/Reserve4!$N5*10)</f>
        <v/>
      </c>
      <c r="T223" s="381" t="str">
        <f>IF(Reserve4!T5=(""),(""),Reserve4!T5/Reserve4!$N5*10)</f>
        <v/>
      </c>
      <c r="U223" s="381" t="str">
        <f>IF(Reserve4!U5=(""),(""),Reserve4!U5/Reserve4!$N5*10)</f>
        <v/>
      </c>
    </row>
    <row r="224" spans="1:21" ht="15" customHeight="1">
      <c r="A224" s="187" t="str">
        <f t="shared" si="45"/>
        <v xml:space="preserve"> </v>
      </c>
      <c r="B224" s="345">
        <f>Reserve4!A6</f>
        <v>0</v>
      </c>
      <c r="F224" s="379" t="str">
        <f>IF(Reserve4!Z6=0," ",SUM(H224:U224))</f>
        <v xml:space="preserve"> </v>
      </c>
      <c r="H224" s="381" t="str">
        <f>IF(Reserve4!C6=(""),(""),Reserve4!C6/Reserve4!$B6*10)</f>
        <v/>
      </c>
      <c r="I224" s="381" t="str">
        <f>IF(Reserve4!D6=(""),(""),Reserve4!D6/Reserve4!$B6*10)</f>
        <v/>
      </c>
      <c r="J224" s="381" t="str">
        <f>IF(Reserve4!E6=(""),(""),Reserve4!E6/Reserve4!$B6*10)</f>
        <v/>
      </c>
      <c r="K224" s="381" t="str">
        <f>IF(Reserve4!F6=(""),(""),Reserve4!F6/Reserve4!$B6*10)</f>
        <v/>
      </c>
      <c r="L224" s="381" t="str">
        <f>IF(Reserve4!G6=(""),(""),Reserve4!G6/Reserve4!$B6*10)</f>
        <v/>
      </c>
      <c r="M224" s="381" t="str">
        <f>IF(Reserve4!H6=(""),(""),Reserve4!H6/Reserve4!$B6*10)</f>
        <v/>
      </c>
      <c r="N224" s="381" t="str">
        <f>IF(Reserve4!I6=(""),(""),Reserve4!I6/Reserve4!$B6*10)</f>
        <v/>
      </c>
      <c r="O224" s="381" t="str">
        <f>IF(Reserve4!O6=(""),(""),Reserve4!O6/Reserve4!$N6*10)</f>
        <v/>
      </c>
      <c r="P224" s="381" t="str">
        <f>IF(Reserve4!P6=(""),(""),Reserve4!P6/Reserve4!$N6*10)</f>
        <v/>
      </c>
      <c r="Q224" s="379" t="str">
        <f>IF(Reserve4!Q6=(""),(""),Reserve4!Q6/Reserve4!$N6*10)</f>
        <v/>
      </c>
      <c r="R224" s="381" t="str">
        <f>IF(Reserve4!R6=(""),(""),Reserve4!R6/Reserve4!$N6*10)</f>
        <v/>
      </c>
      <c r="S224" s="381" t="str">
        <f>IF(Reserve4!S6=(""),(""),Reserve4!S6/Reserve4!$N6*10)</f>
        <v/>
      </c>
      <c r="T224" s="381" t="str">
        <f>IF(Reserve4!T6=(""),(""),Reserve4!T6/Reserve4!$N6*10)</f>
        <v/>
      </c>
      <c r="U224" s="381" t="str">
        <f>IF(Reserve4!U6=(""),(""),Reserve4!U6/Reserve4!$N6*10)</f>
        <v/>
      </c>
    </row>
    <row r="225" spans="1:21" ht="15" customHeight="1">
      <c r="A225" s="187" t="str">
        <f t="shared" si="45"/>
        <v xml:space="preserve"> </v>
      </c>
      <c r="B225" s="345">
        <f>Reserve4!A7</f>
        <v>0</v>
      </c>
      <c r="F225" s="379" t="str">
        <f>IF(Reserve4!Z7=0," ",SUM(H225:U225))</f>
        <v xml:space="preserve"> </v>
      </c>
      <c r="H225" s="381" t="str">
        <f>IF(Reserve4!C7=(""),(""),Reserve4!C7/Reserve4!$B7*10)</f>
        <v/>
      </c>
      <c r="I225" s="381" t="str">
        <f>IF(Reserve4!D7=(""),(""),Reserve4!D7/Reserve4!$B7*10)</f>
        <v/>
      </c>
      <c r="J225" s="381" t="str">
        <f>IF(Reserve4!E7=(""),(""),Reserve4!E7/Reserve4!$B7*10)</f>
        <v/>
      </c>
      <c r="K225" s="381" t="str">
        <f>IF(Reserve4!F7=(""),(""),Reserve4!F7/Reserve4!$B7*10)</f>
        <v/>
      </c>
      <c r="L225" s="381" t="str">
        <f>IF(Reserve4!G7=(""),(""),Reserve4!G7/Reserve4!$B7*10)</f>
        <v/>
      </c>
      <c r="M225" s="381" t="str">
        <f>IF(Reserve4!H7=(""),(""),Reserve4!H7/Reserve4!$B7*10)</f>
        <v/>
      </c>
      <c r="N225" s="381" t="str">
        <f>IF(Reserve4!I7=(""),(""),Reserve4!I7/Reserve4!$B7*10)</f>
        <v/>
      </c>
      <c r="O225" s="381" t="str">
        <f>IF(Reserve4!O7=(""),(""),Reserve4!O7/Reserve4!$N7*10)</f>
        <v/>
      </c>
      <c r="P225" s="381" t="str">
        <f>IF(Reserve4!P7=(""),(""),Reserve4!P7/Reserve4!$N7*10)</f>
        <v/>
      </c>
      <c r="Q225" s="379" t="str">
        <f>IF(Reserve4!Q7=(""),(""),Reserve4!Q7/Reserve4!$N7*10)</f>
        <v/>
      </c>
      <c r="R225" s="381" t="str">
        <f>IF(Reserve4!R7=(""),(""),Reserve4!R7/Reserve4!$N7*10)</f>
        <v/>
      </c>
      <c r="S225" s="381" t="str">
        <f>IF(Reserve4!S7=(""),(""),Reserve4!S7/Reserve4!$N7*10)</f>
        <v/>
      </c>
      <c r="T225" s="381" t="str">
        <f>IF(Reserve4!T7=(""),(""),Reserve4!T7/Reserve4!$N7*10)</f>
        <v/>
      </c>
      <c r="U225" s="381" t="str">
        <f>IF(Reserve4!U7=(""),(""),Reserve4!U7/Reserve4!$N7*10)</f>
        <v/>
      </c>
    </row>
    <row r="226" spans="1:21" ht="15" customHeight="1">
      <c r="A226" s="187" t="str">
        <f t="shared" si="45"/>
        <v xml:space="preserve"> </v>
      </c>
      <c r="B226" s="345">
        <f>Reserve4!A8</f>
        <v>0</v>
      </c>
      <c r="F226" s="379" t="str">
        <f>IF(Reserve4!Z8=0," ",SUM(H226:U226))</f>
        <v xml:space="preserve"> </v>
      </c>
      <c r="H226" s="381" t="str">
        <f>IF(Reserve4!C8=(""),(""),Reserve4!C8/Reserve4!$B8*10)</f>
        <v/>
      </c>
      <c r="I226" s="381" t="str">
        <f>IF(Reserve4!D8=(""),(""),Reserve4!D8/Reserve4!$B8*10)</f>
        <v/>
      </c>
      <c r="J226" s="381" t="str">
        <f>IF(Reserve4!E8=(""),(""),Reserve4!E8/Reserve4!$B8*10)</f>
        <v/>
      </c>
      <c r="K226" s="381" t="str">
        <f>IF(Reserve4!F8=(""),(""),Reserve4!F8/Reserve4!$B8*10)</f>
        <v/>
      </c>
      <c r="L226" s="381" t="str">
        <f>IF(Reserve4!G8=(""),(""),Reserve4!G8/Reserve4!$B8*10)</f>
        <v/>
      </c>
      <c r="M226" s="381" t="str">
        <f>IF(Reserve4!H8=(""),(""),Reserve4!H8/Reserve4!$B8*10)</f>
        <v/>
      </c>
      <c r="N226" s="381" t="str">
        <f>IF(Reserve4!I8=(""),(""),Reserve4!I8/Reserve4!$B8*10)</f>
        <v/>
      </c>
      <c r="O226" s="381" t="str">
        <f>IF(Reserve4!O8=(""),(""),Reserve4!O8/Reserve4!$N8*10)</f>
        <v/>
      </c>
      <c r="P226" s="381" t="str">
        <f>IF(Reserve4!P8=(""),(""),Reserve4!P8/Reserve4!$N8*10)</f>
        <v/>
      </c>
      <c r="Q226" s="379" t="str">
        <f>IF(Reserve4!Q8=(""),(""),Reserve4!Q8/Reserve4!$N8*10)</f>
        <v/>
      </c>
      <c r="R226" s="381" t="str">
        <f>IF(Reserve4!R8=(""),(""),Reserve4!R8/Reserve4!$N8*10)</f>
        <v/>
      </c>
      <c r="S226" s="381" t="str">
        <f>IF(Reserve4!S8=(""),(""),Reserve4!S8/Reserve4!$N8*10)</f>
        <v/>
      </c>
      <c r="T226" s="381" t="str">
        <f>IF(Reserve4!T8=(""),(""),Reserve4!T8/Reserve4!$N8*10)</f>
        <v/>
      </c>
      <c r="U226" s="381" t="str">
        <f>IF(Reserve4!U8=(""),(""),Reserve4!U8/Reserve4!$N8*10)</f>
        <v/>
      </c>
    </row>
    <row r="227" spans="1:21" ht="15" customHeight="1">
      <c r="A227" s="187" t="str">
        <f>IF(SUM(H231:U231)=0,(" "),COUNTIF(H231:U231,"&gt;0"))</f>
        <v xml:space="preserve"> </v>
      </c>
      <c r="B227" s="345">
        <f>Reserve4!A9</f>
        <v>0</v>
      </c>
      <c r="F227" s="379" t="str">
        <f>IF(Reserve4!Z9=0," ",SUM(H227:U227))</f>
        <v xml:space="preserve"> </v>
      </c>
      <c r="H227" s="381" t="str">
        <f>IF(Reserve4!C9=(""),(""),Reserve4!C9/Reserve4!$B9*10)</f>
        <v/>
      </c>
      <c r="I227" s="381" t="str">
        <f>IF(Reserve4!D9=(""),(""),Reserve4!D9/Reserve4!$B9*10)</f>
        <v/>
      </c>
      <c r="J227" s="381" t="str">
        <f>IF(Reserve4!E9=(""),(""),Reserve4!E9/Reserve4!$B9*10)</f>
        <v/>
      </c>
      <c r="K227" s="381" t="str">
        <f>IF(Reserve4!F9=(""),(""),Reserve4!F9/Reserve4!$B9*10)</f>
        <v/>
      </c>
      <c r="L227" s="381" t="str">
        <f>IF(Reserve4!G9=(""),(""),Reserve4!G9/Reserve4!$B9*10)</f>
        <v/>
      </c>
      <c r="M227" s="381" t="str">
        <f>IF(Reserve4!H9=(""),(""),Reserve4!H9/Reserve4!$B9*10)</f>
        <v/>
      </c>
      <c r="N227" s="381" t="str">
        <f>IF(Reserve4!I9=(""),(""),Reserve4!I9/Reserve4!$B9*10)</f>
        <v/>
      </c>
      <c r="O227" s="381" t="str">
        <f>IF(Reserve4!O9=(""),(""),Reserve4!O9/Reserve4!$N9*10)</f>
        <v/>
      </c>
      <c r="P227" s="381" t="str">
        <f>IF(Reserve4!P9=(""),(""),Reserve4!P9/Reserve4!$N9*10)</f>
        <v/>
      </c>
      <c r="Q227" s="379" t="str">
        <f>IF(Reserve4!Q9=(""),(""),Reserve4!Q9/Reserve4!$N9*10)</f>
        <v/>
      </c>
      <c r="R227" s="381" t="str">
        <f>IF(Reserve4!R9=(""),(""),Reserve4!R9/Reserve4!$N9*10)</f>
        <v/>
      </c>
      <c r="S227" s="381" t="str">
        <f>IF(Reserve4!S9=(""),(""),Reserve4!S9/Reserve4!$N9*10)</f>
        <v/>
      </c>
      <c r="T227" s="381" t="str">
        <f>IF(Reserve4!T9=(""),(""),Reserve4!T9/Reserve4!$N9*10)</f>
        <v/>
      </c>
      <c r="U227" s="381" t="str">
        <f>IF(Reserve4!U9=(""),(""),Reserve4!U9/Reserve4!$N9*10)</f>
        <v/>
      </c>
    </row>
    <row r="228" spans="1:21" ht="15" customHeight="1">
      <c r="B228" s="345">
        <f>Reserve4!A10</f>
        <v>0</v>
      </c>
      <c r="F228" s="379"/>
      <c r="H228" s="381"/>
      <c r="I228" s="381"/>
      <c r="J228" s="381"/>
      <c r="K228" s="381"/>
      <c r="L228" s="381"/>
      <c r="M228" s="381"/>
      <c r="N228" s="381"/>
      <c r="O228" s="381"/>
      <c r="P228" s="381"/>
      <c r="Q228" s="379"/>
      <c r="R228" s="381"/>
      <c r="S228" s="381"/>
      <c r="T228" s="381"/>
      <c r="U228" s="381"/>
    </row>
    <row r="229" spans="1:21" ht="15" customHeight="1">
      <c r="B229" s="345">
        <f>Reserve4!A11</f>
        <v>0</v>
      </c>
      <c r="F229" s="379"/>
      <c r="H229" s="381"/>
      <c r="I229" s="381"/>
      <c r="J229" s="381"/>
      <c r="K229" s="381"/>
      <c r="L229" s="381"/>
      <c r="M229" s="381"/>
      <c r="N229" s="381"/>
      <c r="O229" s="381"/>
      <c r="P229" s="381"/>
      <c r="Q229" s="379"/>
      <c r="R229" s="381"/>
      <c r="S229" s="381"/>
      <c r="T229" s="381"/>
      <c r="U229" s="381"/>
    </row>
    <row r="230" spans="1:21" ht="15" customHeight="1">
      <c r="B230" s="345">
        <f>Reserve4!A12</f>
        <v>0</v>
      </c>
      <c r="F230" s="379"/>
      <c r="H230" s="381"/>
      <c r="I230" s="381"/>
      <c r="J230" s="381"/>
      <c r="K230" s="381"/>
      <c r="L230" s="381"/>
      <c r="M230" s="381"/>
      <c r="N230" s="381"/>
      <c r="O230" s="381"/>
      <c r="P230" s="381"/>
      <c r="Q230" s="379"/>
      <c r="R230" s="381"/>
      <c r="S230" s="381"/>
      <c r="T230" s="381"/>
      <c r="U230" s="381"/>
    </row>
    <row r="231" spans="1:21" ht="15" customHeight="1">
      <c r="A231" s="187" t="str">
        <f t="shared" si="45"/>
        <v xml:space="preserve"> </v>
      </c>
      <c r="B231" s="345">
        <f>Reserve4!A13</f>
        <v>0</v>
      </c>
      <c r="F231" s="379" t="str">
        <f>IF(Reserve4!Z10=0," ",SUM(H231:U231))</f>
        <v xml:space="preserve"> </v>
      </c>
      <c r="H231" s="381" t="str">
        <f>IF(Reserve4!C10=(""),(""),Reserve4!C10/Reserve4!$B10*10)</f>
        <v/>
      </c>
      <c r="I231" s="381" t="str">
        <f>IF(Reserve4!D10=(""),(""),Reserve4!D10/Reserve4!$B10*10)</f>
        <v/>
      </c>
      <c r="J231" s="381" t="str">
        <f>IF(Reserve4!E10=(""),(""),Reserve4!E10/Reserve4!$B10*10)</f>
        <v/>
      </c>
      <c r="K231" s="381" t="str">
        <f>IF(Reserve4!F10=(""),(""),Reserve4!F10/Reserve4!$B10*10)</f>
        <v/>
      </c>
      <c r="L231" s="381" t="str">
        <f>IF(Reserve4!G10=(""),(""),Reserve4!G10/Reserve4!$B10*10)</f>
        <v/>
      </c>
      <c r="M231" s="381" t="str">
        <f>IF(Reserve4!H10=(""),(""),Reserve4!H10/Reserve4!$B10*10)</f>
        <v/>
      </c>
      <c r="N231" s="381" t="str">
        <f>IF(Reserve4!I10=(""),(""),Reserve4!I10/Reserve4!$B10*10)</f>
        <v/>
      </c>
      <c r="O231" s="381" t="str">
        <f>IF(Reserve4!O10=(""),(""),Reserve4!O10/Reserve4!$N10*10)</f>
        <v/>
      </c>
      <c r="P231" s="381" t="str">
        <f>IF(Reserve4!P10=(""),(""),Reserve4!P10/Reserve4!$N10*10)</f>
        <v/>
      </c>
      <c r="Q231" s="379" t="str">
        <f>IF(Reserve4!Q10=(""),(""),Reserve4!Q10/Reserve4!$N10*10)</f>
        <v/>
      </c>
      <c r="R231" s="381" t="str">
        <f>IF(Reserve4!R10=(""),(""),Reserve4!R10/Reserve4!$N10*10)</f>
        <v/>
      </c>
      <c r="S231" s="381" t="str">
        <f>IF(Reserve4!S10=(""),(""),Reserve4!S10/Reserve4!$N10*10)</f>
        <v/>
      </c>
      <c r="T231" s="381" t="str">
        <f>IF(Reserve4!T10=(""),(""),Reserve4!T10/Reserve4!$N10*10)</f>
        <v/>
      </c>
      <c r="U231" s="381" t="str">
        <f>IF(Reserve4!U10=(""),(""),Reserve4!U10/Reserve4!$N10*10)</f>
        <v/>
      </c>
    </row>
    <row r="232" spans="1:21" ht="15" customHeight="1">
      <c r="A232" s="187" t="str">
        <f t="shared" si="45"/>
        <v xml:space="preserve"> </v>
      </c>
      <c r="B232" s="345">
        <f>Reserve4!A14</f>
        <v>0</v>
      </c>
      <c r="C232" s="388"/>
      <c r="D232" s="388"/>
      <c r="E232" s="388"/>
      <c r="F232" s="379" t="str">
        <f>IF(Reserve4!Z11=0," ",SUM(H232:U232))</f>
        <v xml:space="preserve"> </v>
      </c>
      <c r="H232" s="381" t="str">
        <f>IF(Reserve4!C11=(""),(""),Reserve4!C11/Reserve4!$B11*10)</f>
        <v/>
      </c>
      <c r="I232" s="381" t="str">
        <f>IF(Reserve4!D11=(""),(""),Reserve4!D11/Reserve4!$B11*10)</f>
        <v/>
      </c>
      <c r="J232" s="381" t="str">
        <f>IF(Reserve4!E11=(""),(""),Reserve4!E11/Reserve4!$B11*10)</f>
        <v/>
      </c>
      <c r="K232" s="381" t="str">
        <f>IF(Reserve4!F11=(""),(""),Reserve4!F11/Reserve4!$B11*10)</f>
        <v/>
      </c>
      <c r="L232" s="381" t="str">
        <f>IF(Reserve4!G11=(""),(""),Reserve4!G11/Reserve4!$B11*10)</f>
        <v/>
      </c>
      <c r="M232" s="381" t="str">
        <f>IF(Reserve4!H11=(""),(""),Reserve4!H11/Reserve4!$B11*10)</f>
        <v/>
      </c>
      <c r="N232" s="381" t="str">
        <f>IF(Reserve4!I11=(""),(""),Reserve4!I11/Reserve4!$B11*10)</f>
        <v/>
      </c>
      <c r="O232" s="381" t="str">
        <f>IF(Reserve4!O11=(""),(""),Reserve4!O11/Reserve4!$N11*10)</f>
        <v/>
      </c>
      <c r="P232" s="381" t="str">
        <f>IF(Reserve4!P11=(""),(""),Reserve4!P11/Reserve4!$N11*10)</f>
        <v/>
      </c>
      <c r="Q232" s="379" t="str">
        <f>IF(Reserve4!Q11=(""),(""),Reserve4!Q11/Reserve4!$N11*10)</f>
        <v/>
      </c>
      <c r="R232" s="381" t="str">
        <f>IF(Reserve4!R11=(""),(""),Reserve4!R11/Reserve4!$N11*10)</f>
        <v/>
      </c>
      <c r="S232" s="381" t="str">
        <f>IF(Reserve4!S11=(""),(""),Reserve4!S11/Reserve4!$N11*10)</f>
        <v/>
      </c>
      <c r="T232" s="381" t="str">
        <f>IF(Reserve4!T11=(""),(""),Reserve4!T11/Reserve4!$N11*10)</f>
        <v/>
      </c>
      <c r="U232" s="381" t="str">
        <f>IF(Reserve4!U11=(""),(""),Reserve4!U11/Reserve4!$N11*10)</f>
        <v/>
      </c>
    </row>
    <row r="233" spans="1:21" ht="15" customHeight="1">
      <c r="A233" s="187" t="str">
        <f t="shared" si="45"/>
        <v xml:space="preserve"> </v>
      </c>
      <c r="B233" s="345">
        <f>Reserve4!A15</f>
        <v>0</v>
      </c>
      <c r="F233" s="379" t="str">
        <f>IF(Reserve4!Z12=0," ",SUM(H233:U233))</f>
        <v xml:space="preserve"> </v>
      </c>
      <c r="H233" s="381" t="str">
        <f>IF(Reserve4!C12=(""),(""),Reserve4!C12/Reserve4!$B12*10)</f>
        <v/>
      </c>
      <c r="I233" s="381" t="str">
        <f>IF(Reserve4!D12=(""),(""),Reserve4!D12/Reserve4!$B12*10)</f>
        <v/>
      </c>
      <c r="J233" s="381" t="str">
        <f>IF(Reserve4!E12=(""),(""),Reserve4!E12/Reserve4!$B12*10)</f>
        <v/>
      </c>
      <c r="K233" s="381" t="str">
        <f>IF(Reserve4!F12=(""),(""),Reserve4!F12/Reserve4!$B12*10)</f>
        <v/>
      </c>
      <c r="L233" s="381" t="str">
        <f>IF(Reserve4!G12=(""),(""),Reserve4!G12/Reserve4!$B12*10)</f>
        <v/>
      </c>
      <c r="M233" s="381" t="str">
        <f>IF(Reserve4!H12=(""),(""),Reserve4!H12/Reserve4!$B12*10)</f>
        <v/>
      </c>
      <c r="N233" s="381" t="str">
        <f>IF(Reserve4!I12=(""),(""),Reserve4!I12/Reserve4!$B12*10)</f>
        <v/>
      </c>
      <c r="O233" s="381" t="str">
        <f>IF(Reserve4!O12=(""),(""),Reserve4!O12/Reserve4!$N12*10)</f>
        <v/>
      </c>
      <c r="P233" s="381" t="str">
        <f>IF(Reserve4!P12=(""),(""),Reserve4!P12/Reserve4!$N12*10)</f>
        <v/>
      </c>
      <c r="Q233" s="379" t="str">
        <f>IF(Reserve4!Q12=(""),(""),Reserve4!Q12/Reserve4!$N12*10)</f>
        <v/>
      </c>
      <c r="R233" s="381" t="str">
        <f>IF(Reserve4!R12=(""),(""),Reserve4!R12/Reserve4!$N12*10)</f>
        <v/>
      </c>
      <c r="S233" s="381" t="str">
        <f>IF(Reserve4!S12=(""),(""),Reserve4!S12/Reserve4!$N12*10)</f>
        <v/>
      </c>
      <c r="T233" s="381" t="str">
        <f>IF(Reserve4!T12=(""),(""),Reserve4!T12/Reserve4!$N12*10)</f>
        <v/>
      </c>
      <c r="U233" s="381" t="str">
        <f>IF(Reserve4!U12=(""),(""),Reserve4!U12/Reserve4!$N12*10)</f>
        <v/>
      </c>
    </row>
    <row r="234" spans="1:21" ht="15" customHeight="1">
      <c r="A234" s="187" t="str">
        <f t="shared" si="45"/>
        <v xml:space="preserve"> </v>
      </c>
      <c r="B234" s="345">
        <f>Reserve4!A16</f>
        <v>0</v>
      </c>
      <c r="F234" s="379" t="str">
        <f>IF(Reserve4!Z13=0," ",SUM(H234:U234))</f>
        <v xml:space="preserve"> </v>
      </c>
      <c r="H234" s="381" t="str">
        <f>IF(Reserve4!C13=(""),(""),Reserve4!C13/Reserve4!$B13*10)</f>
        <v/>
      </c>
      <c r="I234" s="381" t="str">
        <f>IF(Reserve4!D13=(""),(""),Reserve4!D13/Reserve4!$B13*10)</f>
        <v/>
      </c>
      <c r="J234" s="381" t="str">
        <f>IF(Reserve4!E13=(""),(""),Reserve4!E13/Reserve4!$B13*10)</f>
        <v/>
      </c>
      <c r="K234" s="381" t="str">
        <f>IF(Reserve4!F13=(""),(""),Reserve4!F13/Reserve4!$B13*10)</f>
        <v/>
      </c>
      <c r="L234" s="381" t="str">
        <f>IF(Reserve4!G13=(""),(""),Reserve4!G13/Reserve4!$B13*10)</f>
        <v/>
      </c>
      <c r="M234" s="381" t="str">
        <f>IF(Reserve4!H13=(""),(""),Reserve4!H13/Reserve4!$B13*10)</f>
        <v/>
      </c>
      <c r="N234" s="381" t="str">
        <f>IF(Reserve4!I13=(""),(""),Reserve4!I13/Reserve4!$B13*10)</f>
        <v/>
      </c>
      <c r="O234" s="381" t="str">
        <f>IF(Reserve4!O13=(""),(""),Reserve4!O13/Reserve4!$N13*10)</f>
        <v/>
      </c>
      <c r="P234" s="381" t="str">
        <f>IF(Reserve4!P13=(""),(""),Reserve4!P13/Reserve4!$N13*10)</f>
        <v/>
      </c>
      <c r="Q234" s="379" t="str">
        <f>IF(Reserve4!Q13=(""),(""),Reserve4!Q13/Reserve4!$N13*10)</f>
        <v/>
      </c>
      <c r="R234" s="381" t="str">
        <f>IF(Reserve4!R13=(""),(""),Reserve4!R13/Reserve4!$N13*10)</f>
        <v/>
      </c>
      <c r="S234" s="381" t="str">
        <f>IF(Reserve4!S13=(""),(""),Reserve4!S13/Reserve4!$N13*10)</f>
        <v/>
      </c>
      <c r="T234" s="381" t="str">
        <f>IF(Reserve4!T13=(""),(""),Reserve4!T13/Reserve4!$N13*10)</f>
        <v/>
      </c>
      <c r="U234" s="381" t="str">
        <f>IF(Reserve4!U13=(""),(""),Reserve4!U13/Reserve4!$N13*10)</f>
        <v/>
      </c>
    </row>
    <row r="235" spans="1:21" ht="15" customHeight="1">
      <c r="A235" s="187" t="str">
        <f t="shared" si="45"/>
        <v xml:space="preserve"> </v>
      </c>
      <c r="B235" s="345">
        <f>Reserve4!A17</f>
        <v>0</v>
      </c>
      <c r="F235" s="379" t="str">
        <f>IF(Reserve4!Z14=0," ",SUM(H235:U235))</f>
        <v xml:space="preserve"> </v>
      </c>
      <c r="H235" s="381" t="str">
        <f>IF(Reserve4!C14=(""),(""),Reserve4!C14/Reserve4!$B14*10)</f>
        <v/>
      </c>
      <c r="I235" s="381" t="str">
        <f>IF(Reserve4!D14=(""),(""),Reserve4!D14/Reserve4!$B14*10)</f>
        <v/>
      </c>
      <c r="J235" s="381" t="str">
        <f>IF(Reserve4!E14=(""),(""),Reserve4!E14/Reserve4!$B14*10)</f>
        <v/>
      </c>
      <c r="K235" s="381" t="str">
        <f>IF(Reserve4!F14=(""),(""),Reserve4!F14/Reserve4!$B14*10)</f>
        <v/>
      </c>
      <c r="L235" s="381" t="str">
        <f>IF(Reserve4!G14=(""),(""),Reserve4!G14/Reserve4!$B14*10)</f>
        <v/>
      </c>
      <c r="M235" s="381" t="str">
        <f>IF(Reserve4!H14=(""),(""),Reserve4!H14/Reserve4!$B14*10)</f>
        <v/>
      </c>
      <c r="N235" s="381" t="str">
        <f>IF(Reserve4!I14=(""),(""),Reserve4!I14/Reserve4!$B14*10)</f>
        <v/>
      </c>
      <c r="O235" s="381" t="str">
        <f>IF(Reserve4!O14=(""),(""),Reserve4!O14/Reserve4!$N14*10)</f>
        <v/>
      </c>
      <c r="P235" s="381" t="str">
        <f>IF(Reserve4!P14=(""),(""),Reserve4!P14/Reserve4!$N14*10)</f>
        <v/>
      </c>
      <c r="Q235" s="379" t="str">
        <f>IF(Reserve4!Q14=(""),(""),Reserve4!Q14/Reserve4!$N14*10)</f>
        <v/>
      </c>
      <c r="R235" s="381" t="str">
        <f>IF(Reserve4!R14=(""),(""),Reserve4!R14/Reserve4!$N14*10)</f>
        <v/>
      </c>
      <c r="S235" s="381" t="str">
        <f>IF(Reserve4!S14=(""),(""),Reserve4!S14/Reserve4!$N14*10)</f>
        <v/>
      </c>
      <c r="T235" s="381" t="str">
        <f>IF(Reserve4!T14=(""),(""),Reserve4!T14/Reserve4!$N14*10)</f>
        <v/>
      </c>
      <c r="U235" s="381" t="str">
        <f>IF(Reserve4!U14=(""),(""),Reserve4!U14/Reserve4!$N14*10)</f>
        <v/>
      </c>
    </row>
    <row r="236" spans="1:21" ht="15" customHeight="1">
      <c r="B236" s="345">
        <f>Reserve4!A18</f>
        <v>0</v>
      </c>
      <c r="F236" s="379" t="str">
        <f>IF(Reserve4!Z15=0," ",SUM(H236:U236))</f>
        <v xml:space="preserve"> </v>
      </c>
      <c r="H236" s="381" t="str">
        <f>IF(Reserve4!C15=(""),(""),Reserve4!C15/Reserve4!$B15*10)</f>
        <v/>
      </c>
      <c r="I236" s="381" t="str">
        <f>IF(Reserve4!D15=(""),(""),Reserve4!D15/Reserve4!$B15*10)</f>
        <v/>
      </c>
      <c r="J236" s="381" t="str">
        <f>IF(Reserve4!E15=(""),(""),Reserve4!E15/Reserve4!$B15*10)</f>
        <v/>
      </c>
      <c r="K236" s="381" t="str">
        <f>IF(Reserve4!F15=(""),(""),Reserve4!F15/Reserve4!$B15*10)</f>
        <v/>
      </c>
      <c r="L236" s="381" t="str">
        <f>IF(Reserve4!G15=(""),(""),Reserve4!G15/Reserve4!$B15*10)</f>
        <v/>
      </c>
      <c r="M236" s="381" t="str">
        <f>IF(Reserve4!H15=(""),(""),Reserve4!H15/Reserve4!$B15*10)</f>
        <v/>
      </c>
      <c r="N236" s="381" t="str">
        <f>IF(Reserve4!I15=(""),(""),Reserve4!I15/Reserve4!$B15*10)</f>
        <v/>
      </c>
      <c r="O236" s="381" t="str">
        <f>IF(Reserve4!O15=(""),(""),Reserve4!O15/Reserve4!$N15*10)</f>
        <v/>
      </c>
      <c r="P236" s="381" t="str">
        <f>IF(Reserve4!P15=(""),(""),Reserve4!P15/Reserve4!$N15*10)</f>
        <v/>
      </c>
      <c r="Q236" s="379" t="str">
        <f>IF(Reserve4!Q15=(""),(""),Reserve4!Q15/Reserve4!$N15*10)</f>
        <v/>
      </c>
      <c r="R236" s="381" t="str">
        <f>IF(Reserve4!R15=(""),(""),Reserve4!R15/Reserve4!$N15*10)</f>
        <v/>
      </c>
      <c r="S236" s="381" t="str">
        <f>IF(Reserve4!S15=(""),(""),Reserve4!S15/Reserve4!$N15*10)</f>
        <v/>
      </c>
      <c r="T236" s="381" t="str">
        <f>IF(Reserve4!T15=(""),(""),Reserve4!T15/Reserve4!$N15*10)</f>
        <v/>
      </c>
      <c r="U236" s="381" t="str">
        <f>IF(Reserve4!U15=(""),(""),Reserve4!U15/Reserve4!$N15*10)</f>
        <v/>
      </c>
    </row>
    <row r="237" spans="1:21" ht="25.05" customHeight="1">
      <c r="F237" s="336"/>
      <c r="G237" s="177"/>
      <c r="H237" s="385">
        <f>IF(SUM(H219:H236)=0, "", SUM(H219:H236))</f>
        <v>1</v>
      </c>
      <c r="I237" s="385">
        <f>IF(SUM(I219:I236)=0, "", SUM(I219:I236))</f>
        <v>2</v>
      </c>
      <c r="J237" s="387" t="str">
        <f t="shared" ref="J237:U237" si="46">IF(SUM(J222:J235)=0,(" "),SUM(J222:J236))</f>
        <v xml:space="preserve"> </v>
      </c>
      <c r="K237" s="387" t="str">
        <f t="shared" si="46"/>
        <v xml:space="preserve"> </v>
      </c>
      <c r="L237" s="387" t="str">
        <f t="shared" si="46"/>
        <v xml:space="preserve"> </v>
      </c>
      <c r="M237" s="387" t="str">
        <f t="shared" si="46"/>
        <v xml:space="preserve"> </v>
      </c>
      <c r="N237" s="387" t="str">
        <f t="shared" si="46"/>
        <v xml:space="preserve"> </v>
      </c>
      <c r="O237" s="387" t="str">
        <f t="shared" si="46"/>
        <v xml:space="preserve"> </v>
      </c>
      <c r="P237" s="387" t="str">
        <f t="shared" si="46"/>
        <v xml:space="preserve"> </v>
      </c>
      <c r="Q237" s="389" t="str">
        <f t="shared" si="46"/>
        <v xml:space="preserve"> </v>
      </c>
      <c r="R237" s="387" t="str">
        <f t="shared" si="46"/>
        <v xml:space="preserve"> </v>
      </c>
      <c r="S237" s="387" t="str">
        <f t="shared" si="46"/>
        <v xml:space="preserve"> </v>
      </c>
      <c r="T237" s="387" t="str">
        <f t="shared" si="46"/>
        <v xml:space="preserve"> </v>
      </c>
      <c r="U237" s="387" t="str">
        <f t="shared" si="46"/>
        <v xml:space="preserve"> </v>
      </c>
    </row>
    <row r="238" spans="1:21" ht="15" customHeight="1">
      <c r="B238" s="376">
        <f>ROWS(B222:B236)</f>
        <v>15</v>
      </c>
      <c r="F238" s="369">
        <f>SUM(F222:F236)</f>
        <v>0</v>
      </c>
      <c r="G238" s="190"/>
      <c r="H238" s="199" t="str">
        <f>IF(SUM(H222:H236)=0, "", SUM(H222:H236))</f>
        <v/>
      </c>
      <c r="I238" s="199">
        <f>IF(I237="", "", ROUND(SUM($H237:I237), 3))</f>
        <v>3</v>
      </c>
      <c r="J238" s="370" t="str">
        <f t="shared" ref="J238:U238" si="47">IF(J237=(" "),(" "),I238+J237)</f>
        <v xml:space="preserve"> </v>
      </c>
      <c r="K238" s="370" t="str">
        <f t="shared" si="47"/>
        <v xml:space="preserve"> </v>
      </c>
      <c r="L238" s="370" t="str">
        <f t="shared" si="47"/>
        <v xml:space="preserve"> </v>
      </c>
      <c r="M238" s="370" t="str">
        <f t="shared" si="47"/>
        <v xml:space="preserve"> </v>
      </c>
      <c r="N238" s="370" t="str">
        <f t="shared" si="47"/>
        <v xml:space="preserve"> </v>
      </c>
      <c r="O238" s="370" t="str">
        <f>IF(O237=(" "),(" "),N238+O237)</f>
        <v xml:space="preserve"> </v>
      </c>
      <c r="P238" s="370" t="str">
        <f t="shared" si="47"/>
        <v xml:space="preserve"> </v>
      </c>
      <c r="Q238" s="371" t="str">
        <f t="shared" si="47"/>
        <v xml:space="preserve"> </v>
      </c>
      <c r="R238" s="370" t="str">
        <f t="shared" si="47"/>
        <v xml:space="preserve"> </v>
      </c>
      <c r="S238" s="370" t="str">
        <f t="shared" si="47"/>
        <v xml:space="preserve"> </v>
      </c>
      <c r="T238" s="370" t="str">
        <f t="shared" si="47"/>
        <v xml:space="preserve"> </v>
      </c>
      <c r="U238" s="370" t="str">
        <f t="shared" si="47"/>
        <v xml:space="preserve"> </v>
      </c>
    </row>
  </sheetData>
  <sheetProtection algorithmName="SHA-512" hashValue="7vfJBByuT+NZS3xBFa/wa3lrnkXmKavvCKqhPhM7WjZp6QCFa2h5r+iUQLX/7g1GgJraO/jdTJTCkWVg5JPPeQ==" saltValue="57uNAf/270Xf0akcZk9++g==" spinCount="100000" sheet="1" objects="1" scenarios="1"/>
  <conditionalFormatting sqref="B15:B18">
    <cfRule type="cellIs" dxfId="141" priority="4" operator="equal">
      <formula>0</formula>
    </cfRule>
  </conditionalFormatting>
  <conditionalFormatting sqref="B130:B133 D130:E133">
    <cfRule type="cellIs" dxfId="140" priority="13" operator="equal">
      <formula>0</formula>
    </cfRule>
  </conditionalFormatting>
  <conditionalFormatting sqref="B148:B152 D148:E152">
    <cfRule type="cellIs" dxfId="139" priority="14" operator="equal">
      <formula>0</formula>
    </cfRule>
  </conditionalFormatting>
  <conditionalFormatting sqref="B33:E37">
    <cfRule type="cellIs" dxfId="138" priority="9" operator="equal">
      <formula>0</formula>
    </cfRule>
  </conditionalFormatting>
  <conditionalFormatting sqref="B56:E56">
    <cfRule type="cellIs" dxfId="137" priority="3" operator="equal">
      <formula>0</formula>
    </cfRule>
  </conditionalFormatting>
  <conditionalFormatting sqref="B75:E75">
    <cfRule type="cellIs" dxfId="136" priority="10" operator="equal">
      <formula>0</formula>
    </cfRule>
  </conditionalFormatting>
  <conditionalFormatting sqref="B91:E95">
    <cfRule type="cellIs" dxfId="135" priority="1" operator="equal">
      <formula>0</formula>
    </cfRule>
  </conditionalFormatting>
  <conditionalFormatting sqref="B114:E114">
    <cfRule type="cellIs" dxfId="134" priority="12" operator="equal">
      <formula>0</formula>
    </cfRule>
  </conditionalFormatting>
  <conditionalFormatting sqref="C14:E18">
    <cfRule type="cellIs" dxfId="133" priority="8" operator="equal">
      <formula>0</formula>
    </cfRule>
  </conditionalFormatting>
  <conditionalFormatting sqref="H4:U18">
    <cfRule type="cellIs" dxfId="132" priority="54" operator="equal">
      <formula>0</formula>
    </cfRule>
  </conditionalFormatting>
  <conditionalFormatting sqref="H23:U37">
    <cfRule type="cellIs" dxfId="131" priority="35" operator="equal">
      <formula>0</formula>
    </cfRule>
  </conditionalFormatting>
  <conditionalFormatting sqref="H42:U56">
    <cfRule type="cellIs" dxfId="130" priority="34" operator="equal">
      <formula>0</formula>
    </cfRule>
  </conditionalFormatting>
  <conditionalFormatting sqref="H61:U75">
    <cfRule type="cellIs" dxfId="129" priority="21" operator="equal">
      <formula>0</formula>
    </cfRule>
  </conditionalFormatting>
  <conditionalFormatting sqref="H81:U95">
    <cfRule type="cellIs" dxfId="128" priority="20" operator="equal">
      <formula>0</formula>
    </cfRule>
  </conditionalFormatting>
  <conditionalFormatting sqref="H100:U114">
    <cfRule type="cellIs" dxfId="127" priority="19" operator="equal">
      <formula>0</formula>
    </cfRule>
  </conditionalFormatting>
  <conditionalFormatting sqref="H119:U133">
    <cfRule type="cellIs" dxfId="126" priority="18" operator="equal">
      <formula>0</formula>
    </cfRule>
  </conditionalFormatting>
  <conditionalFormatting sqref="H138:U152">
    <cfRule type="cellIs" dxfId="125" priority="15" operator="equal">
      <formula>0</formula>
    </cfRule>
  </conditionalFormatting>
  <conditionalFormatting sqref="H165:U165">
    <cfRule type="cellIs" dxfId="124" priority="7" operator="equal">
      <formula>0</formula>
    </cfRule>
  </conditionalFormatting>
  <conditionalFormatting sqref="H184:U184">
    <cfRule type="cellIs" dxfId="123" priority="24" operator="equal">
      <formula>0</formula>
    </cfRule>
  </conditionalFormatting>
  <conditionalFormatting sqref="H203:U203">
    <cfRule type="cellIs" dxfId="122" priority="23" operator="equal">
      <formula>0</formula>
    </cfRule>
  </conditionalFormatting>
  <conditionalFormatting sqref="H222:U222">
    <cfRule type="cellIs" dxfId="121" priority="22" operator="equal">
      <formula>0</formula>
    </cfRule>
  </conditionalFormatting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4"/>
  <dimension ref="A1:H262"/>
  <sheetViews>
    <sheetView showGridLines="0" showRowColHeaders="0" zoomScaleNormal="100" workbookViewId="0">
      <selection activeCell="A78" sqref="A7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/>
  <cols>
    <col min="1" max="1" width="29.88671875" style="227" customWidth="1"/>
    <col min="2" max="2" width="20.44140625" style="187" customWidth="1"/>
    <col min="3" max="3" width="18.44140625" style="187" customWidth="1"/>
    <col min="4" max="4" width="16" style="187" customWidth="1"/>
    <col min="5" max="5" width="15.33203125" style="187" customWidth="1"/>
    <col min="6" max="16384" width="8.88671875" style="163"/>
  </cols>
  <sheetData>
    <row r="1" spans="1:8" ht="15" customHeight="1"/>
    <row r="2" spans="1:8" s="229" customFormat="1" ht="25.2" customHeight="1">
      <c r="A2" s="412" t="s">
        <v>239</v>
      </c>
      <c r="B2" s="413"/>
      <c r="C2" s="413"/>
      <c r="D2" s="413"/>
      <c r="E2" s="422" t="s">
        <v>202</v>
      </c>
      <c r="F2" s="422"/>
    </row>
    <row r="3" spans="1:8" s="229" customFormat="1" ht="25.2" customHeight="1">
      <c r="A3" s="412" t="s">
        <v>220</v>
      </c>
      <c r="B3" s="413"/>
      <c r="C3" s="413"/>
      <c r="D3" s="413"/>
      <c r="E3" s="392">
        <v>46302</v>
      </c>
    </row>
    <row r="4" spans="1:8" ht="18" customHeight="1">
      <c r="B4" s="419" t="s">
        <v>241</v>
      </c>
      <c r="C4" s="420"/>
      <c r="D4" s="231"/>
    </row>
    <row r="5" spans="1:8" ht="15" customHeight="1">
      <c r="B5" s="230"/>
    </row>
    <row r="6" spans="1:8" ht="19.95" customHeight="1">
      <c r="A6" s="232" t="s">
        <v>184</v>
      </c>
      <c r="B6" s="231" t="s">
        <v>185</v>
      </c>
      <c r="C6" s="231" t="s">
        <v>186</v>
      </c>
      <c r="D6" s="231" t="s">
        <v>50</v>
      </c>
      <c r="E6" s="231" t="s">
        <v>50</v>
      </c>
    </row>
    <row r="7" spans="1:8" ht="10.199999999999999" customHeight="1">
      <c r="A7" s="232"/>
      <c r="B7" s="231"/>
      <c r="C7" s="231"/>
      <c r="D7" s="231"/>
      <c r="E7" s="231"/>
    </row>
    <row r="8" spans="1:8" s="236" customFormat="1" ht="19.95" customHeight="1">
      <c r="A8" s="239">
        <v>46258</v>
      </c>
      <c r="B8" s="240" t="s">
        <v>232</v>
      </c>
      <c r="C8" s="240" t="s">
        <v>183</v>
      </c>
      <c r="D8" s="235">
        <f>VLOOKUP(B8,Punten!$F$3:$U$156,3,0)</f>
        <v>49.27</v>
      </c>
      <c r="E8" s="235">
        <f>VLOOKUP(C8,Punten!$F$3:$U$156,3,0)</f>
        <v>48.048999999999999</v>
      </c>
    </row>
    <row r="9" spans="1:8" s="236" customFormat="1" ht="19.95" customHeight="1">
      <c r="A9" s="237">
        <v>46260</v>
      </c>
      <c r="B9" s="238" t="s">
        <v>140</v>
      </c>
      <c r="C9" s="238" t="s">
        <v>51</v>
      </c>
      <c r="D9" s="235">
        <f>VLOOKUP(B9,Punten!$F$3:$U$156,3,0)</f>
        <v>54.042999999999999</v>
      </c>
      <c r="E9" s="235">
        <f>VLOOKUP(C9,Punten!$F$3:$U$156,3,0)</f>
        <v>57.655000000000001</v>
      </c>
    </row>
    <row r="10" spans="1:8" s="236" customFormat="1" ht="19.95" customHeight="1">
      <c r="A10" s="237">
        <v>46261</v>
      </c>
      <c r="B10" s="238" t="s">
        <v>110</v>
      </c>
      <c r="C10" s="238" t="s">
        <v>130</v>
      </c>
      <c r="D10" s="235">
        <f>VLOOKUP(B10,Punten!$F$3:$U$156,3,0)</f>
        <v>61.597000000000001</v>
      </c>
      <c r="E10" s="235">
        <f>VLOOKUP(C10,Punten!$F$3:$U$156,3,0)</f>
        <v>67.914000000000001</v>
      </c>
    </row>
    <row r="11" spans="1:8" s="236" customFormat="1" ht="19.95" customHeight="1">
      <c r="A11" s="237">
        <v>46261</v>
      </c>
      <c r="B11" s="238" t="s">
        <v>53</v>
      </c>
      <c r="C11" s="238" t="s">
        <v>142</v>
      </c>
      <c r="D11" s="235">
        <f>VLOOKUP(B11,Punten!$F$3:$U$156,3,0)</f>
        <v>63.924999999999997</v>
      </c>
      <c r="E11" s="235">
        <f>VLOOKUP(C11,Punten!$F$3:$U$156,3,0)</f>
        <v>62.866</v>
      </c>
    </row>
    <row r="12" spans="1:8" s="236" customFormat="1" ht="4.95" customHeight="1">
      <c r="A12" s="237"/>
      <c r="B12" s="238"/>
      <c r="C12" s="238"/>
      <c r="D12" s="235"/>
      <c r="E12" s="235"/>
    </row>
    <row r="13" spans="1:8" s="236" customFormat="1" ht="10.199999999999999" customHeight="1">
      <c r="A13" s="237"/>
      <c r="B13" s="238"/>
      <c r="C13" s="238"/>
      <c r="D13" s="235"/>
      <c r="E13" s="235"/>
      <c r="H13" s="236" t="s">
        <v>231</v>
      </c>
    </row>
    <row r="14" spans="1:8" s="236" customFormat="1" ht="19.95" customHeight="1">
      <c r="A14" s="237">
        <v>46272</v>
      </c>
      <c r="B14" s="238" t="s">
        <v>183</v>
      </c>
      <c r="C14" s="238" t="s">
        <v>140</v>
      </c>
      <c r="D14" s="235">
        <f>VLOOKUP(B14,Punten!$F$3:$U$156,4,0)</f>
        <v>53.443999999999996</v>
      </c>
      <c r="E14" s="235">
        <f>VLOOKUP(C14,Punten!$F$3:$U$156,4,0)</f>
        <v>53.296000000000006</v>
      </c>
    </row>
    <row r="15" spans="1:8" s="236" customFormat="1" ht="19.95" customHeight="1">
      <c r="A15" s="237">
        <v>46272</v>
      </c>
      <c r="B15" s="238" t="s">
        <v>130</v>
      </c>
      <c r="C15" s="238" t="s">
        <v>142</v>
      </c>
      <c r="D15" s="235">
        <f>VLOOKUP(B15,Punten!$F$3:$U$156,4,0)</f>
        <v>61.385999999999996</v>
      </c>
      <c r="E15" s="235">
        <f>VLOOKUP(C15,Punten!$F$3:$U$156,4,0)</f>
        <v>58.298999999999992</v>
      </c>
    </row>
    <row r="16" spans="1:8" s="236" customFormat="1" ht="19.95" customHeight="1">
      <c r="A16" s="237">
        <v>46274</v>
      </c>
      <c r="B16" s="238" t="s">
        <v>232</v>
      </c>
      <c r="C16" s="238" t="s">
        <v>51</v>
      </c>
      <c r="D16" s="235">
        <f>VLOOKUP(B16,Punten!$F$3:$U$156,4,0)</f>
        <v>55.943999999999996</v>
      </c>
      <c r="E16" s="235">
        <f>VLOOKUP(C16,Punten!$F$3:$U$156,4,0)</f>
        <v>69.5</v>
      </c>
    </row>
    <row r="17" spans="1:5" s="236" customFormat="1" ht="19.95" customHeight="1">
      <c r="A17" s="237">
        <v>46275</v>
      </c>
      <c r="B17" s="238" t="s">
        <v>53</v>
      </c>
      <c r="C17" s="238" t="s">
        <v>110</v>
      </c>
      <c r="D17" s="235">
        <f>VLOOKUP(B17,Punten!$F$3:$U$156,4,0)</f>
        <v>65.918999999999997</v>
      </c>
      <c r="E17" s="235">
        <f>VLOOKUP(C17,Punten!$F$3:$U$156,4,0)</f>
        <v>46.762</v>
      </c>
    </row>
    <row r="18" spans="1:5" s="236" customFormat="1" ht="4.95" customHeight="1">
      <c r="A18" s="237"/>
      <c r="B18" s="238"/>
      <c r="C18" s="238"/>
      <c r="D18" s="235"/>
      <c r="E18" s="235"/>
    </row>
    <row r="19" spans="1:5" s="236" customFormat="1" ht="10.199999999999999" customHeight="1">
      <c r="A19" s="237"/>
      <c r="B19" s="238"/>
      <c r="C19" s="238"/>
      <c r="D19" s="235"/>
      <c r="E19" s="235"/>
    </row>
    <row r="20" spans="1:5" s="236" customFormat="1" ht="19.95" customHeight="1">
      <c r="A20" s="237">
        <v>46287</v>
      </c>
      <c r="B20" s="238" t="s">
        <v>142</v>
      </c>
      <c r="C20" s="238" t="s">
        <v>183</v>
      </c>
      <c r="D20" s="235">
        <f>VLOOKUP(B20,Punten!$F$3:$U$156,5,0)</f>
        <v>61</v>
      </c>
      <c r="E20" s="235">
        <f>VLOOKUP(C20,Punten!$F$3:$U$156,5,0)</f>
        <v>49.482999999999997</v>
      </c>
    </row>
    <row r="21" spans="1:5" s="236" customFormat="1" ht="19.95" customHeight="1">
      <c r="A21" s="237">
        <v>46288</v>
      </c>
      <c r="B21" s="238" t="s">
        <v>51</v>
      </c>
      <c r="C21" s="238" t="s">
        <v>130</v>
      </c>
      <c r="D21" s="241">
        <f>VLOOKUP(B21,Punten!$F$3:$U$156,5,0)</f>
        <v>52.227000000000004</v>
      </c>
      <c r="E21" s="241">
        <f>VLOOKUP(C21,Punten!$F$3:$U$156,5,0)</f>
        <v>55.882999999999996</v>
      </c>
    </row>
    <row r="22" spans="1:5" s="236" customFormat="1" ht="19.95" customHeight="1">
      <c r="A22" s="237">
        <v>46288</v>
      </c>
      <c r="B22" s="238" t="s">
        <v>232</v>
      </c>
      <c r="C22" s="238" t="s">
        <v>53</v>
      </c>
      <c r="D22" s="235">
        <f>VLOOKUP(B22,Punten!$F$3:$U$156,5,0)</f>
        <v>53.375999999999998</v>
      </c>
      <c r="E22" s="235">
        <f>VLOOKUP(C22,Punten!$F$3:$U$156,5,0)</f>
        <v>51.71</v>
      </c>
    </row>
    <row r="23" spans="1:5" s="236" customFormat="1" ht="19.95" customHeight="1">
      <c r="A23" s="237">
        <v>46289</v>
      </c>
      <c r="B23" s="238" t="s">
        <v>110</v>
      </c>
      <c r="C23" s="238" t="s">
        <v>140</v>
      </c>
      <c r="D23" s="235">
        <f>VLOOKUP(B23,Punten!$F$3:$U$156,5,0)</f>
        <v>57.321000000000005</v>
      </c>
      <c r="E23" s="235">
        <f>VLOOKUP(C23,Punten!$F$3:$U$156,5,0)</f>
        <v>58.757999999999996</v>
      </c>
    </row>
    <row r="24" spans="1:5" s="236" customFormat="1" ht="4.95" customHeight="1">
      <c r="A24" s="237"/>
      <c r="B24" s="238"/>
      <c r="C24" s="238"/>
      <c r="D24" s="235"/>
      <c r="E24" s="235"/>
    </row>
    <row r="25" spans="1:5" s="236" customFormat="1" ht="10.199999999999999" customHeight="1">
      <c r="A25" s="237"/>
      <c r="B25" s="238"/>
      <c r="C25" s="238"/>
      <c r="D25" s="235"/>
      <c r="E25" s="235"/>
    </row>
    <row r="26" spans="1:5" s="236" customFormat="1" ht="19.95" customHeight="1">
      <c r="A26" s="237">
        <v>46300</v>
      </c>
      <c r="B26" s="238" t="s">
        <v>130</v>
      </c>
      <c r="C26" s="238" t="s">
        <v>232</v>
      </c>
      <c r="D26" s="235">
        <f>VLOOKUP(B26,Punten!$F$3:$U$156,6,0)</f>
        <v>61.983999999999995</v>
      </c>
      <c r="E26" s="235">
        <f>VLOOKUP(C26,Punten!$F$3:$U$156,6,0)</f>
        <v>46.908000000000008</v>
      </c>
    </row>
    <row r="27" spans="1:5" s="236" customFormat="1" ht="19.95" customHeight="1">
      <c r="A27" s="237">
        <v>46300</v>
      </c>
      <c r="B27" s="238" t="s">
        <v>183</v>
      </c>
      <c r="C27" s="238" t="s">
        <v>110</v>
      </c>
      <c r="D27" s="235">
        <f>VLOOKUP(B27,Punten!$F$3:$U$156,6,0)</f>
        <v>54.541999999999994</v>
      </c>
      <c r="E27" s="235">
        <f>VLOOKUP(C27,Punten!$F$3:$U$156,6,0)</f>
        <v>57.695999999999998</v>
      </c>
    </row>
    <row r="28" spans="1:5" s="236" customFormat="1" ht="19.95" customHeight="1">
      <c r="A28" s="237">
        <v>46302</v>
      </c>
      <c r="B28" s="238" t="s">
        <v>140</v>
      </c>
      <c r="C28" s="238" t="s">
        <v>53</v>
      </c>
      <c r="D28" s="235">
        <f>VLOOKUP(B28,Punten!$F$3:$U$156,6,0)</f>
        <v>56.464999999999996</v>
      </c>
      <c r="E28" s="235">
        <f>VLOOKUP(C28,Punten!$F$3:$U$156,6,0)</f>
        <v>72.936999999999998</v>
      </c>
    </row>
    <row r="29" spans="1:5" s="236" customFormat="1" ht="19.95" customHeight="1">
      <c r="A29" s="237">
        <v>46302</v>
      </c>
      <c r="B29" s="238" t="s">
        <v>51</v>
      </c>
      <c r="C29" s="238" t="s">
        <v>142</v>
      </c>
      <c r="D29" s="235">
        <f>VLOOKUP(B29,Punten!$F$3:$U$156,6,0)</f>
        <v>59.817000000000007</v>
      </c>
      <c r="E29" s="235">
        <f>VLOOKUP(C29,Punten!$F$3:$U$156,6,0)</f>
        <v>58.107999999999997</v>
      </c>
    </row>
    <row r="30" spans="1:5" s="236" customFormat="1" ht="4.95" customHeight="1">
      <c r="A30" s="237"/>
      <c r="B30" s="238"/>
      <c r="C30" s="238"/>
      <c r="D30" s="235"/>
      <c r="E30" s="235"/>
    </row>
    <row r="31" spans="1:5" s="236" customFormat="1" ht="10.199999999999999" customHeight="1">
      <c r="A31" s="237"/>
      <c r="B31" s="238"/>
      <c r="C31" s="238"/>
      <c r="D31" s="235"/>
      <c r="E31" s="235"/>
    </row>
    <row r="32" spans="1:5" s="236" customFormat="1" ht="19.95" customHeight="1">
      <c r="A32" s="237">
        <v>46314</v>
      </c>
      <c r="B32" s="238" t="s">
        <v>130</v>
      </c>
      <c r="C32" s="238" t="s">
        <v>140</v>
      </c>
      <c r="D32" s="235" t="str">
        <f>VLOOKUP(B32,Punten!$F$3:$U$156,7,0)</f>
        <v/>
      </c>
      <c r="E32" s="235" t="str">
        <f>VLOOKUP(C32,Punten!$F$3:$U$156,7,0)</f>
        <v/>
      </c>
    </row>
    <row r="33" spans="1:5" s="236" customFormat="1" ht="19.95" customHeight="1">
      <c r="A33" s="239">
        <v>46316</v>
      </c>
      <c r="B33" s="240" t="s">
        <v>142</v>
      </c>
      <c r="C33" s="240" t="s">
        <v>232</v>
      </c>
      <c r="D33" s="241" t="str">
        <f>VLOOKUP(B33,Punten!$F$3:$U$156,7,0)</f>
        <v/>
      </c>
      <c r="E33" s="235" t="str">
        <f>VLOOKUP(C33,Punten!$F$3:$U$156,7,0)</f>
        <v/>
      </c>
    </row>
    <row r="34" spans="1:5" s="236" customFormat="1" ht="19.95" customHeight="1">
      <c r="A34" s="237">
        <v>46317</v>
      </c>
      <c r="B34" s="238" t="s">
        <v>110</v>
      </c>
      <c r="C34" s="238" t="s">
        <v>51</v>
      </c>
      <c r="D34" s="235" t="str">
        <f>VLOOKUP(B34,Punten!$F$3:$U$156,7,0)</f>
        <v/>
      </c>
      <c r="E34" s="235" t="str">
        <f>VLOOKUP(C34,Punten!$F$3:$U$156,7,0)</f>
        <v/>
      </c>
    </row>
    <row r="35" spans="1:5" s="236" customFormat="1" ht="19.95" customHeight="1">
      <c r="A35" s="237">
        <v>46317</v>
      </c>
      <c r="B35" s="238" t="s">
        <v>53</v>
      </c>
      <c r="C35" s="238" t="s">
        <v>183</v>
      </c>
      <c r="D35" s="235" t="str">
        <f>VLOOKUP(B35,Punten!$F$3:$U$156,7,0)</f>
        <v/>
      </c>
      <c r="E35" s="235" t="str">
        <f>VLOOKUP(C35,Punten!$F$3:$U$156,7,0)</f>
        <v/>
      </c>
    </row>
    <row r="36" spans="1:5" s="236" customFormat="1" ht="10.199999999999999" customHeight="1">
      <c r="A36" s="237"/>
      <c r="B36" s="238"/>
      <c r="C36" s="238"/>
      <c r="D36" s="235"/>
      <c r="E36" s="235"/>
    </row>
    <row r="37" spans="1:5" s="236" customFormat="1" ht="10.199999999999999" customHeight="1">
      <c r="A37" s="237" t="s">
        <v>96</v>
      </c>
      <c r="B37" s="238"/>
      <c r="C37" s="238"/>
      <c r="D37" s="235"/>
      <c r="E37" s="235"/>
    </row>
    <row r="38" spans="1:5" s="236" customFormat="1" ht="19.95" customHeight="1">
      <c r="A38" s="237">
        <v>46328</v>
      </c>
      <c r="B38" s="238" t="s">
        <v>130</v>
      </c>
      <c r="C38" s="238" t="s">
        <v>53</v>
      </c>
      <c r="D38" s="241" t="str">
        <f>VLOOKUP(B38,Punten!$F$3:$U$156,8,0)</f>
        <v/>
      </c>
      <c r="E38" s="235" t="str">
        <f>VLOOKUP(C38,Punten!$F$3:$U$156,8,0)</f>
        <v/>
      </c>
    </row>
    <row r="39" spans="1:5" s="236" customFormat="1" ht="19.95" customHeight="1">
      <c r="A39" s="237">
        <v>46329</v>
      </c>
      <c r="B39" s="238" t="s">
        <v>142</v>
      </c>
      <c r="C39" s="238" t="s">
        <v>110</v>
      </c>
      <c r="D39" s="235" t="str">
        <f>VLOOKUP(B39,Punten!$F$3:$U$156,8,0)</f>
        <v/>
      </c>
      <c r="E39" s="235" t="str">
        <f>VLOOKUP(C39,Punten!$F$3:$U$156,8,0)</f>
        <v/>
      </c>
    </row>
    <row r="40" spans="1:5" s="236" customFormat="1" ht="19.95" customHeight="1">
      <c r="A40" s="237">
        <v>46330</v>
      </c>
      <c r="B40" s="238" t="s">
        <v>51</v>
      </c>
      <c r="C40" s="238" t="s">
        <v>183</v>
      </c>
      <c r="D40" s="235" t="str">
        <f>VLOOKUP(B40,Punten!$F$3:$U$156,8,0)</f>
        <v/>
      </c>
      <c r="E40" s="235" t="str">
        <f>VLOOKUP(C40,Punten!$F$3:$U$156,8,0)</f>
        <v/>
      </c>
    </row>
    <row r="41" spans="1:5" s="236" customFormat="1" ht="19.95" customHeight="1">
      <c r="A41" s="242">
        <v>46325</v>
      </c>
      <c r="B41" s="243" t="s">
        <v>140</v>
      </c>
      <c r="C41" s="243" t="s">
        <v>232</v>
      </c>
      <c r="D41" s="235" t="str">
        <f>VLOOKUP(B41,Punten!$F$3:$U$156,8,0)</f>
        <v/>
      </c>
      <c r="E41" s="235" t="str">
        <f>VLOOKUP(C41,Punten!$F$3:$U$156,8,0)</f>
        <v/>
      </c>
    </row>
    <row r="42" spans="1:5" s="236" customFormat="1" ht="4.95" customHeight="1">
      <c r="A42" s="237"/>
      <c r="B42" s="238"/>
      <c r="C42" s="238"/>
      <c r="D42" s="235"/>
      <c r="E42" s="235"/>
    </row>
    <row r="43" spans="1:5" s="236" customFormat="1" ht="10.199999999999999" customHeight="1">
      <c r="A43" s="237"/>
      <c r="B43" s="238"/>
      <c r="C43" s="238"/>
      <c r="D43" s="235"/>
      <c r="E43" s="235"/>
    </row>
    <row r="44" spans="1:5" s="236" customFormat="1" ht="19.95" customHeight="1">
      <c r="A44" s="237">
        <v>46342</v>
      </c>
      <c r="B44" s="238" t="s">
        <v>183</v>
      </c>
      <c r="C44" s="238" t="s">
        <v>130</v>
      </c>
      <c r="D44" s="247">
        <f>VLOOKUP(B44,Punten!$F$3:$U$156,9,0)</f>
        <v>0</v>
      </c>
      <c r="E44" s="235" t="str">
        <f>VLOOKUP(C44,Punten!$F$3:$U$156,9,0)</f>
        <v/>
      </c>
    </row>
    <row r="45" spans="1:5" s="236" customFormat="1" ht="19.95" customHeight="1">
      <c r="A45" s="237">
        <v>46344</v>
      </c>
      <c r="B45" s="238" t="s">
        <v>140</v>
      </c>
      <c r="C45" s="238" t="s">
        <v>142</v>
      </c>
      <c r="D45" s="235" t="str">
        <f>VLOOKUP(B45,Punten!$F$3:$U$156,9,0)</f>
        <v/>
      </c>
      <c r="E45" s="235" t="str">
        <f>VLOOKUP(C45,Punten!$F$3:$U$156,9,0)</f>
        <v/>
      </c>
    </row>
    <row r="46" spans="1:5" s="236" customFormat="1" ht="19.95" customHeight="1">
      <c r="A46" s="237">
        <v>46345</v>
      </c>
      <c r="B46" s="238" t="s">
        <v>110</v>
      </c>
      <c r="C46" s="238" t="s">
        <v>232</v>
      </c>
      <c r="D46" s="235" t="str">
        <f>VLOOKUP(B46,Punten!$F$3:$U$156,9,0)</f>
        <v/>
      </c>
      <c r="E46" s="235" t="str">
        <f>VLOOKUP(C46,Punten!$F$3:$U$156,9,0)</f>
        <v/>
      </c>
    </row>
    <row r="47" spans="1:5" s="236" customFormat="1" ht="19.95" customHeight="1">
      <c r="A47" s="237">
        <v>46345</v>
      </c>
      <c r="B47" s="238" t="s">
        <v>53</v>
      </c>
      <c r="C47" s="238" t="s">
        <v>51</v>
      </c>
      <c r="D47" s="235" t="str">
        <f>VLOOKUP(B47,Punten!$F$3:$U$156,9,0)</f>
        <v/>
      </c>
      <c r="E47" s="235" t="str">
        <f>VLOOKUP(C47,Punten!$F$3:$U$156,9,0)</f>
        <v/>
      </c>
    </row>
    <row r="48" spans="1:5" s="236" customFormat="1" ht="19.95" customHeight="1">
      <c r="A48" s="237"/>
      <c r="B48" s="238"/>
      <c r="C48" s="238"/>
      <c r="D48" s="235"/>
      <c r="E48" s="235"/>
    </row>
    <row r="49" spans="1:7" s="236" customFormat="1" ht="15.6" customHeight="1">
      <c r="A49" s="421"/>
      <c r="B49" s="420"/>
      <c r="C49" s="244"/>
      <c r="E49" s="245"/>
      <c r="F49" s="245"/>
      <c r="G49" s="245"/>
    </row>
    <row r="50" spans="1:7" s="236" customFormat="1" ht="15" customHeight="1">
      <c r="A50" s="237"/>
      <c r="B50" s="238"/>
      <c r="C50" s="238"/>
      <c r="D50" s="246"/>
      <c r="E50" s="246"/>
    </row>
    <row r="51" spans="1:7" s="229" customFormat="1" ht="25.2" customHeight="1">
      <c r="A51" s="412" t="s">
        <v>239</v>
      </c>
      <c r="B51" s="413"/>
      <c r="C51" s="413"/>
      <c r="D51" s="413"/>
      <c r="E51" s="228" t="s">
        <v>257</v>
      </c>
    </row>
    <row r="52" spans="1:7" s="229" customFormat="1" ht="25.2" customHeight="1">
      <c r="A52" s="412" t="s">
        <v>220</v>
      </c>
      <c r="B52" s="413"/>
      <c r="C52" s="413"/>
      <c r="D52" s="413"/>
      <c r="E52" s="226">
        <v>46419</v>
      </c>
    </row>
    <row r="53" spans="1:7" ht="19.95" customHeight="1">
      <c r="B53" s="418" t="s">
        <v>242</v>
      </c>
      <c r="C53" s="419"/>
      <c r="E53" s="231"/>
    </row>
    <row r="54" spans="1:7" ht="10.199999999999999" customHeight="1">
      <c r="B54" s="230"/>
    </row>
    <row r="55" spans="1:7" ht="19.95" customHeight="1">
      <c r="A55" s="232" t="s">
        <v>184</v>
      </c>
      <c r="B55" s="231" t="s">
        <v>185</v>
      </c>
      <c r="C55" s="231" t="s">
        <v>186</v>
      </c>
      <c r="D55" s="231" t="s">
        <v>50</v>
      </c>
      <c r="E55" s="231" t="s">
        <v>50</v>
      </c>
    </row>
    <row r="56" spans="1:7" ht="10.199999999999999" customHeight="1">
      <c r="A56" s="232"/>
      <c r="B56" s="231"/>
      <c r="C56" s="231"/>
      <c r="D56" s="231"/>
      <c r="E56" s="231"/>
    </row>
    <row r="57" spans="1:7" s="236" customFormat="1" ht="19.95" customHeight="1">
      <c r="A57" s="237">
        <v>46419</v>
      </c>
      <c r="B57" s="238" t="s">
        <v>183</v>
      </c>
      <c r="C57" s="238" t="s">
        <v>53</v>
      </c>
      <c r="D57" s="235" t="str">
        <f>VLOOKUP(B57,Punten!$F$3:$U$156,10,0)</f>
        <v/>
      </c>
      <c r="E57" s="235" t="str">
        <f>VLOOKUP(C57,Punten!$F$3:$U$156,10,0)</f>
        <v/>
      </c>
    </row>
    <row r="58" spans="1:7" s="236" customFormat="1" ht="19.95" customHeight="1">
      <c r="A58" s="237">
        <v>46421</v>
      </c>
      <c r="B58" s="238" t="s">
        <v>232</v>
      </c>
      <c r="C58" s="238" t="s">
        <v>142</v>
      </c>
      <c r="D58" s="235" t="str">
        <f>VLOOKUP(B58,Punten!$F$3:$U$156,10,0)</f>
        <v/>
      </c>
      <c r="E58" s="235" t="str">
        <f>VLOOKUP(C58,Punten!$F$3:$U$156,10,0)</f>
        <v/>
      </c>
    </row>
    <row r="59" spans="1:7" s="236" customFormat="1" ht="19.95" customHeight="1">
      <c r="A59" s="237">
        <v>46421</v>
      </c>
      <c r="B59" s="238" t="s">
        <v>140</v>
      </c>
      <c r="C59" s="238" t="s">
        <v>130</v>
      </c>
      <c r="D59" s="235" t="str">
        <f>VLOOKUP(B59,Punten!$F$3:$U$156,10,0)</f>
        <v/>
      </c>
      <c r="E59" s="235" t="str">
        <f>VLOOKUP(C59,Punten!$F$3:$U$156,10,0)</f>
        <v/>
      </c>
    </row>
    <row r="60" spans="1:7" s="236" customFormat="1" ht="19.95" customHeight="1">
      <c r="A60" s="237">
        <v>46421</v>
      </c>
      <c r="B60" s="238" t="s">
        <v>51</v>
      </c>
      <c r="C60" s="238" t="s">
        <v>110</v>
      </c>
      <c r="D60" s="235" t="str">
        <f>VLOOKUP(B60,Punten!$F$3:$U$156,10,0)</f>
        <v/>
      </c>
      <c r="E60" s="235" t="str">
        <f>VLOOKUP(C60,Punten!$F$3:$U$156,10,0)</f>
        <v/>
      </c>
    </row>
    <row r="61" spans="1:7" s="236" customFormat="1" ht="4.95" customHeight="1">
      <c r="A61" s="237"/>
      <c r="B61" s="238"/>
      <c r="C61" s="238"/>
      <c r="D61" s="235"/>
      <c r="E61" s="235"/>
    </row>
    <row r="62" spans="1:7" s="236" customFormat="1" ht="10.199999999999999" customHeight="1">
      <c r="A62" s="237"/>
      <c r="B62" s="238"/>
      <c r="C62" s="238"/>
      <c r="D62" s="238"/>
      <c r="E62" s="238"/>
    </row>
    <row r="63" spans="1:7" s="236" customFormat="1" ht="19.95" customHeight="1">
      <c r="A63" s="237">
        <v>46433</v>
      </c>
      <c r="B63" s="238" t="s">
        <v>183</v>
      </c>
      <c r="C63" s="238" t="s">
        <v>51</v>
      </c>
      <c r="D63" s="235" t="str">
        <f>VLOOKUP(B63,Punten!$F$3:$U$156,11,0)</f>
        <v/>
      </c>
      <c r="E63" s="235" t="str">
        <f>VLOOKUP(C63,Punten!$F$3:$U$156,11,0)</f>
        <v/>
      </c>
    </row>
    <row r="64" spans="1:7" s="236" customFormat="1" ht="19.95" customHeight="1">
      <c r="A64" s="233">
        <v>46435</v>
      </c>
      <c r="B64" s="234" t="s">
        <v>232</v>
      </c>
      <c r="C64" s="234" t="s">
        <v>140</v>
      </c>
      <c r="D64" s="235" t="str">
        <f>VLOOKUP(B64,Punten!$F$3:$U$156,11,0)</f>
        <v/>
      </c>
      <c r="E64" s="235" t="str">
        <f>VLOOKUP(C64,Punten!$F$3:$U$156,11,0)</f>
        <v/>
      </c>
    </row>
    <row r="65" spans="1:5" s="236" customFormat="1" ht="19.95" customHeight="1">
      <c r="A65" s="237">
        <v>46436</v>
      </c>
      <c r="B65" s="238" t="s">
        <v>110</v>
      </c>
      <c r="C65" s="238" t="s">
        <v>142</v>
      </c>
      <c r="D65" s="235" t="str">
        <f>VLOOKUP(B65,Punten!$F$3:$U$156,11,0)</f>
        <v/>
      </c>
      <c r="E65" s="235" t="str">
        <f>VLOOKUP(C65,Punten!$F$3:$U$156,11,0)</f>
        <v/>
      </c>
    </row>
    <row r="66" spans="1:5" s="236" customFormat="1" ht="19.95" customHeight="1">
      <c r="A66" s="239">
        <v>46437</v>
      </c>
      <c r="B66" s="240" t="s">
        <v>53</v>
      </c>
      <c r="C66" s="240" t="s">
        <v>130</v>
      </c>
      <c r="D66" s="235" t="str">
        <f>VLOOKUP(B66,Punten!$F$3:$U$156,11,0)</f>
        <v/>
      </c>
      <c r="E66" s="247" t="str">
        <f>VLOOKUP(C66,Punten!$F$3:$U$156,11,0)</f>
        <v/>
      </c>
    </row>
    <row r="67" spans="1:5" s="236" customFormat="1" ht="4.95" customHeight="1">
      <c r="A67" s="237"/>
      <c r="B67" s="238"/>
      <c r="C67" s="238"/>
      <c r="D67" s="235"/>
      <c r="E67" s="235"/>
    </row>
    <row r="68" spans="1:5" s="236" customFormat="1" ht="10.199999999999999" customHeight="1">
      <c r="A68" s="237"/>
      <c r="B68" s="238"/>
      <c r="C68" s="238"/>
      <c r="D68" s="238"/>
      <c r="E68" s="238"/>
    </row>
    <row r="69" spans="1:5" s="236" customFormat="1" ht="19.95" customHeight="1">
      <c r="A69" s="233">
        <v>46447</v>
      </c>
      <c r="B69" s="234" t="s">
        <v>183</v>
      </c>
      <c r="C69" s="234" t="s">
        <v>232</v>
      </c>
      <c r="D69" s="235" t="str">
        <f>VLOOKUP(B69,Punten!$F$3:$U$156,12,0)</f>
        <v/>
      </c>
      <c r="E69" s="235" t="str">
        <f>VLOOKUP(C69,Punten!$F$3:$U$156,12,0)</f>
        <v/>
      </c>
    </row>
    <row r="70" spans="1:5" s="236" customFormat="1" ht="19.95" customHeight="1">
      <c r="A70" s="237">
        <v>46447</v>
      </c>
      <c r="B70" s="238" t="s">
        <v>130</v>
      </c>
      <c r="C70" s="238" t="s">
        <v>110</v>
      </c>
      <c r="D70" s="235" t="str">
        <f>VLOOKUP(B70,Punten!$F$3:$U$156,12,0)</f>
        <v/>
      </c>
      <c r="E70" s="235" t="str">
        <f>VLOOKUP(C70,Punten!$F$3:$U$156,12,0)</f>
        <v/>
      </c>
    </row>
    <row r="71" spans="1:5" s="236" customFormat="1" ht="19.95" customHeight="1">
      <c r="A71" s="237">
        <v>46448</v>
      </c>
      <c r="B71" s="238" t="s">
        <v>142</v>
      </c>
      <c r="C71" s="238" t="s">
        <v>53</v>
      </c>
      <c r="D71" s="235" t="str">
        <f>VLOOKUP(B71,Punten!$F$3:$U$156,12,0)</f>
        <v/>
      </c>
      <c r="E71" s="235" t="str">
        <f>VLOOKUP(C71,Punten!$F$3:$U$156,12,0)</f>
        <v/>
      </c>
    </row>
    <row r="72" spans="1:5" s="236" customFormat="1" ht="19.95" customHeight="1">
      <c r="A72" s="237">
        <v>46449</v>
      </c>
      <c r="B72" s="238" t="s">
        <v>51</v>
      </c>
      <c r="C72" s="238" t="s">
        <v>140</v>
      </c>
      <c r="D72" s="235" t="str">
        <f>VLOOKUP(B72,Punten!$F$3:$U$156,12,0)</f>
        <v/>
      </c>
      <c r="E72" s="235" t="str">
        <f>VLOOKUP(C72,Punten!$F$3:$U$156,12,0)</f>
        <v/>
      </c>
    </row>
    <row r="73" spans="1:5" s="236" customFormat="1" ht="4.95" customHeight="1">
      <c r="A73" s="237"/>
      <c r="B73" s="238"/>
      <c r="C73" s="238"/>
      <c r="D73" s="235"/>
      <c r="E73" s="235"/>
    </row>
    <row r="74" spans="1:5" s="236" customFormat="1" ht="10.199999999999999" customHeight="1">
      <c r="A74" s="237"/>
      <c r="B74" s="238"/>
      <c r="C74" s="238"/>
      <c r="D74" s="238"/>
      <c r="E74" s="238"/>
    </row>
    <row r="75" spans="1:5" s="236" customFormat="1" ht="19.95" customHeight="1">
      <c r="A75" s="237">
        <v>46461</v>
      </c>
      <c r="B75" s="238" t="s">
        <v>130</v>
      </c>
      <c r="C75" s="238" t="s">
        <v>51</v>
      </c>
      <c r="D75" s="235" t="str">
        <f>VLOOKUP(B75,Punten!$F$3:$U$156,13,0)</f>
        <v/>
      </c>
      <c r="E75" s="235" t="str">
        <f>VLOOKUP(C75,Punten!$F$3:$U$156,13,0)</f>
        <v/>
      </c>
    </row>
    <row r="76" spans="1:5" s="236" customFormat="1" ht="19.95" customHeight="1">
      <c r="A76" s="237">
        <v>46462</v>
      </c>
      <c r="B76" s="238" t="s">
        <v>183</v>
      </c>
      <c r="C76" s="238" t="s">
        <v>142</v>
      </c>
      <c r="D76" s="235" t="str">
        <f>VLOOKUP(B76,Punten!$F$3:$U$156,13,0)</f>
        <v/>
      </c>
      <c r="E76" s="235" t="str">
        <f>VLOOKUP(C76,Punten!$F$3:$U$156,13,0)</f>
        <v/>
      </c>
    </row>
    <row r="77" spans="1:5" s="236" customFormat="1" ht="19.95" customHeight="1">
      <c r="A77" s="237">
        <v>46464</v>
      </c>
      <c r="B77" s="238" t="s">
        <v>140</v>
      </c>
      <c r="C77" s="238" t="s">
        <v>110</v>
      </c>
      <c r="D77" s="235" t="str">
        <f>VLOOKUP(B77,Punten!$F$3:$U$156,13,0)</f>
        <v/>
      </c>
      <c r="E77" s="235" t="str">
        <f>VLOOKUP(C77,Punten!$F$3:$U$156,13,0)</f>
        <v/>
      </c>
    </row>
    <row r="78" spans="1:5" s="236" customFormat="1" ht="19.95" customHeight="1">
      <c r="A78" s="237">
        <v>46464</v>
      </c>
      <c r="B78" s="238" t="s">
        <v>53</v>
      </c>
      <c r="C78" s="238" t="s">
        <v>232</v>
      </c>
      <c r="D78" s="235" t="str">
        <f>VLOOKUP(B78,Punten!$F$3:$U$156,13,0)</f>
        <v/>
      </c>
      <c r="E78" s="235" t="str">
        <f>VLOOKUP(C78,Punten!$F$3:$U$156,13,0)</f>
        <v/>
      </c>
    </row>
    <row r="79" spans="1:5" s="236" customFormat="1" ht="4.95" customHeight="1">
      <c r="A79" s="237"/>
      <c r="B79" s="238"/>
      <c r="C79" s="238"/>
      <c r="D79" s="235"/>
      <c r="E79" s="235"/>
    </row>
    <row r="80" spans="1:5" s="236" customFormat="1" ht="10.199999999999999" customHeight="1">
      <c r="A80" s="237"/>
      <c r="B80" s="238"/>
      <c r="C80" s="238"/>
      <c r="D80" s="238"/>
      <c r="E80" s="238"/>
    </row>
    <row r="81" spans="1:5" s="236" customFormat="1" ht="19.95" customHeight="1">
      <c r="A81" s="237">
        <v>46476</v>
      </c>
      <c r="B81" s="238" t="s">
        <v>142</v>
      </c>
      <c r="C81" s="238" t="s">
        <v>51</v>
      </c>
      <c r="D81" s="235" t="str">
        <f>VLOOKUP(B81,Punten!$F$3:$U$156,14,0)</f>
        <v/>
      </c>
      <c r="E81" s="235" t="str">
        <f>VLOOKUP(C81,Punten!$F$3:$U$156,14,0)</f>
        <v/>
      </c>
    </row>
    <row r="82" spans="1:5" s="236" customFormat="1" ht="19.95" customHeight="1">
      <c r="A82" s="237">
        <v>46477</v>
      </c>
      <c r="B82" s="238" t="s">
        <v>232</v>
      </c>
      <c r="C82" s="238" t="s">
        <v>130</v>
      </c>
      <c r="D82" s="235" t="str">
        <f>VLOOKUP(B82,Punten!$F$3:$U$156,14,0)</f>
        <v/>
      </c>
      <c r="E82" s="235" t="str">
        <f>VLOOKUP(C82,Punten!$F$3:$U$156,14,0)</f>
        <v/>
      </c>
    </row>
    <row r="83" spans="1:5" s="236" customFormat="1" ht="19.95" customHeight="1">
      <c r="A83" s="237">
        <v>46478</v>
      </c>
      <c r="B83" s="238" t="s">
        <v>110</v>
      </c>
      <c r="C83" s="238" t="s">
        <v>183</v>
      </c>
      <c r="D83" s="235" t="str">
        <f>VLOOKUP(B83,Punten!$F$3:$U$156,14,0)</f>
        <v/>
      </c>
      <c r="E83" s="235" t="str">
        <f>VLOOKUP(C83,Punten!$F$3:$U$156,14,0)</f>
        <v/>
      </c>
    </row>
    <row r="84" spans="1:5" s="236" customFormat="1" ht="19.95" customHeight="1">
      <c r="A84" s="237">
        <v>46478</v>
      </c>
      <c r="B84" s="238" t="s">
        <v>53</v>
      </c>
      <c r="C84" s="238" t="s">
        <v>140</v>
      </c>
      <c r="D84" s="235" t="str">
        <f>VLOOKUP(B84,Punten!$F$3:$U$156,14,0)</f>
        <v/>
      </c>
      <c r="E84" s="235" t="str">
        <f>VLOOKUP(C84,Punten!$F$3:$U$156,14,0)</f>
        <v/>
      </c>
    </row>
    <row r="85" spans="1:5" s="236" customFormat="1" ht="4.95" customHeight="1">
      <c r="A85" s="237"/>
      <c r="B85" s="238"/>
      <c r="C85" s="238"/>
      <c r="D85" s="235"/>
      <c r="E85" s="235"/>
    </row>
    <row r="86" spans="1:5" s="236" customFormat="1" ht="10.199999999999999" customHeight="1">
      <c r="A86" s="237"/>
      <c r="B86" s="238"/>
      <c r="C86" s="238"/>
      <c r="D86" s="238"/>
      <c r="E86" s="238"/>
    </row>
    <row r="87" spans="1:5" s="236" customFormat="1" ht="19.95" customHeight="1">
      <c r="A87" s="237">
        <v>46490</v>
      </c>
      <c r="B87" s="238" t="s">
        <v>142</v>
      </c>
      <c r="C87" s="238" t="s">
        <v>130</v>
      </c>
      <c r="D87" s="235" t="str">
        <f>VLOOKUP(B87,Punten!$F$3:$U$156,15,0)</f>
        <v/>
      </c>
      <c r="E87" s="235" t="str">
        <f>VLOOKUP(C87,Punten!$F$3:$U$156,15,0)</f>
        <v/>
      </c>
    </row>
    <row r="88" spans="1:5" s="236" customFormat="1" ht="19.95" customHeight="1">
      <c r="A88" s="237">
        <v>46491</v>
      </c>
      <c r="B88" s="238" t="s">
        <v>140</v>
      </c>
      <c r="C88" s="238" t="s">
        <v>183</v>
      </c>
      <c r="D88" s="235" t="str">
        <f>VLOOKUP(B88,Punten!$F$3:$U$156,15,0)</f>
        <v/>
      </c>
      <c r="E88" s="235" t="str">
        <f>VLOOKUP(C88,Punten!$F$3:$U$156,15,0)</f>
        <v/>
      </c>
    </row>
    <row r="89" spans="1:5" s="236" customFormat="1" ht="19.95" customHeight="1">
      <c r="A89" s="237">
        <v>46491</v>
      </c>
      <c r="B89" s="238" t="s">
        <v>51</v>
      </c>
      <c r="C89" s="238" t="s">
        <v>232</v>
      </c>
      <c r="D89" s="235" t="str">
        <f>VLOOKUP(B89,Punten!$F$3:$U$156,15,0)</f>
        <v/>
      </c>
      <c r="E89" s="235" t="str">
        <f>VLOOKUP(C89,Punten!$F$3:$U$156,15,0)</f>
        <v/>
      </c>
    </row>
    <row r="90" spans="1:5" s="236" customFormat="1" ht="19.95" customHeight="1">
      <c r="A90" s="237">
        <v>46492</v>
      </c>
      <c r="B90" s="238" t="s">
        <v>110</v>
      </c>
      <c r="C90" s="238" t="s">
        <v>53</v>
      </c>
      <c r="D90" s="235" t="str">
        <f>VLOOKUP(B90,Punten!$F$3:$U$156,15,0)</f>
        <v/>
      </c>
      <c r="E90" s="235" t="str">
        <f>VLOOKUP(C90,Punten!$F$3:$U$156,15,0)</f>
        <v/>
      </c>
    </row>
    <row r="91" spans="1:5" s="236" customFormat="1" ht="4.95" customHeight="1">
      <c r="A91" s="237"/>
      <c r="B91" s="238"/>
      <c r="C91" s="238"/>
      <c r="D91" s="235"/>
      <c r="E91" s="235"/>
    </row>
    <row r="92" spans="1:5" s="236" customFormat="1" ht="10.199999999999999" customHeight="1">
      <c r="A92" s="237"/>
      <c r="B92" s="238"/>
      <c r="C92" s="238"/>
      <c r="D92" s="238"/>
      <c r="E92" s="238"/>
    </row>
    <row r="93" spans="1:5" s="236" customFormat="1" ht="19.95" customHeight="1">
      <c r="A93" s="237">
        <v>46503</v>
      </c>
      <c r="B93" s="238" t="s">
        <v>130</v>
      </c>
      <c r="C93" s="238" t="s">
        <v>183</v>
      </c>
      <c r="D93" s="235" t="str">
        <f>VLOOKUP(B93,Punten!$F$3:$U$156,16,0)</f>
        <v/>
      </c>
      <c r="E93" s="235" t="str">
        <f>VLOOKUP(C93,Punten!$F$3:$U$156,16,0)</f>
        <v/>
      </c>
    </row>
    <row r="94" spans="1:5" s="236" customFormat="1" ht="19.95" customHeight="1">
      <c r="A94" s="237">
        <v>46504</v>
      </c>
      <c r="B94" s="238" t="s">
        <v>142</v>
      </c>
      <c r="C94" s="238" t="s">
        <v>140</v>
      </c>
      <c r="D94" s="235" t="str">
        <f>VLOOKUP(B94,Punten!$F$3:$U$156,16,0)</f>
        <v/>
      </c>
      <c r="E94" s="235" t="str">
        <f>VLOOKUP(C94,Punten!$F$3:$U$156,16,0)</f>
        <v/>
      </c>
    </row>
    <row r="95" spans="1:5" s="236" customFormat="1" ht="19.95" customHeight="1">
      <c r="A95" s="237">
        <v>46505</v>
      </c>
      <c r="B95" s="238" t="s">
        <v>232</v>
      </c>
      <c r="C95" s="238" t="s">
        <v>110</v>
      </c>
      <c r="D95" s="235" t="str">
        <f>VLOOKUP(B95,Punten!$F$3:$U$156,16,0)</f>
        <v/>
      </c>
      <c r="E95" s="235" t="str">
        <f>VLOOKUP(C95,Punten!$F$3:$U$156,16,0)</f>
        <v/>
      </c>
    </row>
    <row r="96" spans="1:5" s="236" customFormat="1" ht="19.95" customHeight="1">
      <c r="A96" s="237">
        <v>46505</v>
      </c>
      <c r="B96" s="238" t="s">
        <v>51</v>
      </c>
      <c r="C96" s="238" t="s">
        <v>53</v>
      </c>
      <c r="D96" s="235" t="str">
        <f>VLOOKUP(B96,Punten!$F$3:$U$156,16,0)</f>
        <v/>
      </c>
      <c r="E96" s="235" t="str">
        <f>VLOOKUP(C96,Punten!$F$3:$U$156,16,0)</f>
        <v/>
      </c>
    </row>
    <row r="97" spans="1:7" s="236" customFormat="1" ht="10.199999999999999" customHeight="1">
      <c r="A97" s="239"/>
      <c r="B97" s="240"/>
      <c r="C97" s="240"/>
      <c r="D97" s="235"/>
      <c r="E97" s="235"/>
    </row>
    <row r="98" spans="1:7" s="236" customFormat="1" ht="15.6" customHeight="1">
      <c r="A98" s="416" t="s">
        <v>190</v>
      </c>
      <c r="B98" s="417"/>
      <c r="C98" s="248" t="s">
        <v>189</v>
      </c>
      <c r="E98" s="245"/>
      <c r="F98" s="245"/>
      <c r="G98" s="245"/>
    </row>
    <row r="99" spans="1:7" s="236" customFormat="1" ht="15.6">
      <c r="A99" s="414" t="s">
        <v>216</v>
      </c>
      <c r="B99" s="415"/>
      <c r="C99" s="415"/>
      <c r="D99" s="415"/>
      <c r="E99" s="415"/>
    </row>
    <row r="100" spans="1:7" s="236" customFormat="1" ht="15.6">
      <c r="A100" s="249"/>
      <c r="B100" s="250"/>
      <c r="C100" s="250"/>
      <c r="D100" s="245"/>
      <c r="E100" s="245"/>
    </row>
    <row r="101" spans="1:7" s="236" customFormat="1" ht="15.6">
      <c r="A101" s="249"/>
      <c r="B101" s="250"/>
      <c r="C101" s="250"/>
      <c r="D101" s="245"/>
      <c r="E101" s="245"/>
    </row>
    <row r="102" spans="1:7" s="236" customFormat="1" ht="15.6">
      <c r="A102" s="249"/>
      <c r="B102" s="250"/>
      <c r="C102" s="250"/>
      <c r="D102" s="245"/>
      <c r="E102" s="245"/>
    </row>
    <row r="103" spans="1:7" s="236" customFormat="1" ht="15.6">
      <c r="A103" s="249"/>
      <c r="B103" s="250"/>
      <c r="C103" s="250"/>
      <c r="D103" s="245"/>
      <c r="E103" s="245"/>
    </row>
    <row r="104" spans="1:7" s="236" customFormat="1" ht="15.6">
      <c r="A104" s="251"/>
      <c r="B104" s="245"/>
      <c r="C104" s="245"/>
      <c r="D104" s="245"/>
      <c r="E104" s="245"/>
    </row>
    <row r="105" spans="1:7" s="236" customFormat="1" ht="15.6">
      <c r="A105" s="251"/>
      <c r="B105" s="245"/>
      <c r="C105" s="245"/>
      <c r="D105" s="245"/>
      <c r="E105" s="245"/>
    </row>
    <row r="106" spans="1:7" s="236" customFormat="1" ht="15.6">
      <c r="A106" s="251"/>
      <c r="B106" s="245"/>
      <c r="C106" s="245"/>
      <c r="D106" s="245"/>
      <c r="E106" s="245"/>
    </row>
    <row r="107" spans="1:7" s="236" customFormat="1" ht="15.6">
      <c r="A107" s="251"/>
      <c r="B107" s="245"/>
      <c r="C107" s="245"/>
      <c r="D107" s="245"/>
      <c r="E107" s="245"/>
    </row>
    <row r="108" spans="1:7" s="236" customFormat="1" ht="15.6">
      <c r="A108" s="251"/>
      <c r="B108" s="245"/>
      <c r="C108" s="245"/>
      <c r="D108" s="245"/>
      <c r="E108" s="245"/>
    </row>
    <row r="109" spans="1:7" s="236" customFormat="1" ht="15.6">
      <c r="A109" s="251"/>
      <c r="B109" s="245"/>
      <c r="C109" s="245"/>
      <c r="D109" s="245"/>
      <c r="E109" s="245"/>
    </row>
    <row r="110" spans="1:7" s="236" customFormat="1" ht="15.6">
      <c r="A110" s="251"/>
      <c r="B110" s="245"/>
      <c r="C110" s="245"/>
      <c r="D110" s="245"/>
      <c r="E110" s="245"/>
    </row>
    <row r="111" spans="1:7" s="236" customFormat="1" ht="15.6">
      <c r="A111" s="251"/>
      <c r="B111" s="245"/>
      <c r="C111" s="245"/>
      <c r="D111" s="245"/>
      <c r="E111" s="245"/>
    </row>
    <row r="112" spans="1:7" s="236" customFormat="1" ht="15.6">
      <c r="A112" s="251"/>
      <c r="B112" s="245"/>
      <c r="C112" s="245"/>
      <c r="D112" s="245"/>
      <c r="E112" s="245"/>
    </row>
    <row r="113" spans="1:5" s="236" customFormat="1" ht="15.6">
      <c r="A113" s="251"/>
      <c r="B113" s="245"/>
      <c r="C113" s="245"/>
      <c r="D113" s="245"/>
      <c r="E113" s="245"/>
    </row>
    <row r="114" spans="1:5" s="236" customFormat="1" ht="15.6">
      <c r="A114" s="251"/>
      <c r="B114" s="245"/>
      <c r="C114" s="245"/>
      <c r="D114" s="245"/>
      <c r="E114" s="245"/>
    </row>
    <row r="115" spans="1:5" s="236" customFormat="1" ht="15.6">
      <c r="A115" s="251"/>
      <c r="B115" s="245"/>
      <c r="C115" s="245"/>
      <c r="D115" s="245"/>
      <c r="E115" s="245"/>
    </row>
    <row r="116" spans="1:5" s="236" customFormat="1" ht="15.6">
      <c r="A116" s="251"/>
      <c r="B116" s="245"/>
      <c r="C116" s="245"/>
      <c r="D116" s="245"/>
      <c r="E116" s="245"/>
    </row>
    <row r="117" spans="1:5" s="236" customFormat="1" ht="15.6">
      <c r="A117" s="251"/>
      <c r="B117" s="245"/>
      <c r="C117" s="245"/>
      <c r="D117" s="245"/>
      <c r="E117" s="245"/>
    </row>
    <row r="118" spans="1:5" s="236" customFormat="1" ht="15.6">
      <c r="A118" s="251"/>
      <c r="B118" s="245"/>
      <c r="C118" s="245"/>
      <c r="D118" s="245"/>
      <c r="E118" s="245"/>
    </row>
    <row r="119" spans="1:5" s="236" customFormat="1" ht="15.6">
      <c r="A119" s="251"/>
      <c r="B119" s="245"/>
      <c r="C119" s="245"/>
      <c r="D119" s="245"/>
      <c r="E119" s="245"/>
    </row>
    <row r="120" spans="1:5" s="236" customFormat="1" ht="15.6">
      <c r="A120" s="251"/>
      <c r="B120" s="245"/>
      <c r="C120" s="245"/>
      <c r="D120" s="245"/>
      <c r="E120" s="245"/>
    </row>
    <row r="121" spans="1:5" s="236" customFormat="1" ht="15.6">
      <c r="A121" s="251"/>
      <c r="B121" s="245"/>
      <c r="C121" s="245"/>
      <c r="D121" s="245"/>
      <c r="E121" s="245"/>
    </row>
    <row r="122" spans="1:5" s="236" customFormat="1" ht="15.6">
      <c r="A122" s="251"/>
      <c r="B122" s="245"/>
      <c r="C122" s="245"/>
      <c r="D122" s="245"/>
      <c r="E122" s="245"/>
    </row>
    <row r="123" spans="1:5" s="236" customFormat="1" ht="15.6">
      <c r="A123" s="251"/>
      <c r="B123" s="245"/>
      <c r="C123" s="245"/>
      <c r="D123" s="245"/>
      <c r="E123" s="245"/>
    </row>
    <row r="124" spans="1:5" s="236" customFormat="1" ht="15.6">
      <c r="A124" s="251"/>
      <c r="B124" s="245"/>
      <c r="C124" s="245"/>
      <c r="D124" s="245"/>
      <c r="E124" s="245"/>
    </row>
    <row r="125" spans="1:5" s="236" customFormat="1" ht="15.6">
      <c r="A125" s="251"/>
      <c r="B125" s="245"/>
      <c r="C125" s="245"/>
      <c r="D125" s="245"/>
      <c r="E125" s="245"/>
    </row>
    <row r="126" spans="1:5" s="236" customFormat="1" ht="15.6">
      <c r="A126" s="251"/>
      <c r="B126" s="245"/>
      <c r="C126" s="245"/>
      <c r="D126" s="245"/>
      <c r="E126" s="245"/>
    </row>
    <row r="127" spans="1:5" s="236" customFormat="1" ht="15.6">
      <c r="A127" s="251"/>
      <c r="B127" s="245"/>
      <c r="C127" s="245"/>
      <c r="D127" s="245"/>
      <c r="E127" s="245"/>
    </row>
    <row r="128" spans="1:5" s="236" customFormat="1" ht="15.6">
      <c r="A128" s="251"/>
      <c r="B128" s="245"/>
      <c r="C128" s="245"/>
      <c r="D128" s="245"/>
      <c r="E128" s="245"/>
    </row>
    <row r="129" spans="1:5" s="236" customFormat="1" ht="15.6">
      <c r="A129" s="251"/>
      <c r="B129" s="245"/>
      <c r="C129" s="245"/>
      <c r="D129" s="245"/>
      <c r="E129" s="245"/>
    </row>
    <row r="130" spans="1:5" s="236" customFormat="1" ht="15.6">
      <c r="A130" s="251"/>
      <c r="B130" s="245"/>
      <c r="C130" s="245"/>
      <c r="D130" s="245"/>
      <c r="E130" s="245"/>
    </row>
    <row r="131" spans="1:5" s="236" customFormat="1" ht="15.6">
      <c r="A131" s="251"/>
      <c r="B131" s="245"/>
      <c r="C131" s="245"/>
      <c r="D131" s="245"/>
      <c r="E131" s="245"/>
    </row>
    <row r="132" spans="1:5" s="236" customFormat="1" ht="15.6">
      <c r="A132" s="251"/>
      <c r="B132" s="245"/>
      <c r="C132" s="245"/>
      <c r="D132" s="245"/>
      <c r="E132" s="245"/>
    </row>
    <row r="133" spans="1:5" s="236" customFormat="1" ht="15.6">
      <c r="A133" s="251"/>
      <c r="B133" s="245"/>
      <c r="C133" s="245"/>
      <c r="D133" s="245"/>
      <c r="E133" s="245"/>
    </row>
    <row r="134" spans="1:5" s="236" customFormat="1" ht="15.6">
      <c r="A134" s="251"/>
      <c r="B134" s="245"/>
      <c r="C134" s="245"/>
      <c r="D134" s="245"/>
      <c r="E134" s="245"/>
    </row>
    <row r="135" spans="1:5" s="236" customFormat="1" ht="15.6">
      <c r="A135" s="251"/>
      <c r="B135" s="245"/>
      <c r="C135" s="245"/>
      <c r="D135" s="245"/>
      <c r="E135" s="245"/>
    </row>
    <row r="136" spans="1:5" s="236" customFormat="1" ht="15.6">
      <c r="A136" s="251"/>
      <c r="B136" s="245"/>
      <c r="C136" s="245"/>
      <c r="D136" s="245"/>
      <c r="E136" s="245"/>
    </row>
    <row r="137" spans="1:5" s="236" customFormat="1" ht="15.6">
      <c r="A137" s="251"/>
      <c r="B137" s="245"/>
      <c r="C137" s="245"/>
      <c r="D137" s="245"/>
      <c r="E137" s="245"/>
    </row>
    <row r="138" spans="1:5" s="236" customFormat="1" ht="15.6">
      <c r="A138" s="251"/>
      <c r="B138" s="245"/>
      <c r="C138" s="245"/>
      <c r="D138" s="245"/>
      <c r="E138" s="245"/>
    </row>
    <row r="139" spans="1:5" s="236" customFormat="1" ht="15.6">
      <c r="A139" s="251"/>
      <c r="B139" s="245"/>
      <c r="C139" s="245"/>
      <c r="D139" s="245"/>
      <c r="E139" s="245"/>
    </row>
    <row r="140" spans="1:5" s="236" customFormat="1" ht="15.6">
      <c r="A140" s="251"/>
      <c r="B140" s="245"/>
      <c r="C140" s="245"/>
      <c r="D140" s="245"/>
      <c r="E140" s="245"/>
    </row>
    <row r="141" spans="1:5" s="236" customFormat="1" ht="15.6">
      <c r="A141" s="251"/>
      <c r="B141" s="245"/>
      <c r="C141" s="245"/>
      <c r="D141" s="245"/>
      <c r="E141" s="245"/>
    </row>
    <row r="142" spans="1:5" s="236" customFormat="1" ht="15.6">
      <c r="A142" s="251"/>
      <c r="B142" s="245"/>
      <c r="C142" s="245"/>
      <c r="D142" s="245"/>
      <c r="E142" s="245"/>
    </row>
    <row r="143" spans="1:5" s="236" customFormat="1" ht="15.6">
      <c r="A143" s="251"/>
      <c r="B143" s="245"/>
      <c r="C143" s="245"/>
      <c r="D143" s="245"/>
      <c r="E143" s="245"/>
    </row>
    <row r="144" spans="1:5" s="236" customFormat="1" ht="15.6">
      <c r="A144" s="251"/>
      <c r="B144" s="245"/>
      <c r="C144" s="245"/>
      <c r="D144" s="245"/>
      <c r="E144" s="245"/>
    </row>
    <row r="145" spans="1:5" s="236" customFormat="1" ht="15.6">
      <c r="A145" s="251"/>
      <c r="B145" s="245"/>
      <c r="C145" s="245"/>
      <c r="D145" s="245"/>
      <c r="E145" s="245"/>
    </row>
    <row r="146" spans="1:5" s="236" customFormat="1" ht="15.6">
      <c r="A146" s="251"/>
      <c r="B146" s="245"/>
      <c r="C146" s="245"/>
      <c r="D146" s="245"/>
      <c r="E146" s="245"/>
    </row>
    <row r="147" spans="1:5" s="236" customFormat="1" ht="15.6">
      <c r="A147" s="251"/>
      <c r="B147" s="245"/>
      <c r="C147" s="245"/>
      <c r="D147" s="245"/>
      <c r="E147" s="245"/>
    </row>
    <row r="148" spans="1:5" s="236" customFormat="1" ht="15.6">
      <c r="A148" s="251"/>
      <c r="B148" s="245"/>
      <c r="C148" s="245"/>
      <c r="D148" s="245"/>
      <c r="E148" s="245"/>
    </row>
    <row r="149" spans="1:5" s="236" customFormat="1" ht="15.6">
      <c r="A149" s="251"/>
      <c r="B149" s="245"/>
      <c r="C149" s="245"/>
      <c r="D149" s="245"/>
      <c r="E149" s="245"/>
    </row>
    <row r="150" spans="1:5" s="236" customFormat="1" ht="15.6">
      <c r="A150" s="251"/>
      <c r="B150" s="245"/>
      <c r="C150" s="245"/>
      <c r="D150" s="245"/>
      <c r="E150" s="245"/>
    </row>
    <row r="151" spans="1:5" s="236" customFormat="1" ht="15.6">
      <c r="A151" s="251"/>
      <c r="B151" s="245"/>
      <c r="C151" s="245"/>
      <c r="D151" s="245"/>
      <c r="E151" s="245"/>
    </row>
    <row r="152" spans="1:5" s="236" customFormat="1" ht="15.6">
      <c r="A152" s="251"/>
      <c r="B152" s="245"/>
      <c r="C152" s="245"/>
      <c r="D152" s="245"/>
      <c r="E152" s="245"/>
    </row>
    <row r="153" spans="1:5" s="236" customFormat="1" ht="15.6">
      <c r="A153" s="251"/>
      <c r="B153" s="245"/>
      <c r="C153" s="245"/>
      <c r="D153" s="245"/>
      <c r="E153" s="245"/>
    </row>
    <row r="154" spans="1:5" s="236" customFormat="1" ht="15.6">
      <c r="A154" s="251"/>
      <c r="B154" s="245"/>
      <c r="C154" s="245"/>
      <c r="D154" s="245"/>
      <c r="E154" s="245"/>
    </row>
    <row r="155" spans="1:5" s="236" customFormat="1" ht="15.6">
      <c r="A155" s="251"/>
      <c r="B155" s="245"/>
      <c r="C155" s="245"/>
      <c r="D155" s="245"/>
      <c r="E155" s="245"/>
    </row>
    <row r="156" spans="1:5" s="236" customFormat="1" ht="15.6">
      <c r="A156" s="251"/>
      <c r="B156" s="245"/>
      <c r="C156" s="245"/>
      <c r="D156" s="245"/>
      <c r="E156" s="245"/>
    </row>
    <row r="157" spans="1:5" s="236" customFormat="1" ht="15.6">
      <c r="A157" s="251"/>
      <c r="B157" s="245"/>
      <c r="C157" s="245"/>
      <c r="D157" s="245"/>
      <c r="E157" s="245"/>
    </row>
    <row r="158" spans="1:5" s="236" customFormat="1" ht="15.6">
      <c r="A158" s="251"/>
      <c r="B158" s="245"/>
      <c r="C158" s="245"/>
      <c r="D158" s="245"/>
      <c r="E158" s="245"/>
    </row>
    <row r="159" spans="1:5" s="236" customFormat="1" ht="15.6">
      <c r="A159" s="251"/>
      <c r="B159" s="245"/>
      <c r="C159" s="245"/>
      <c r="D159" s="245"/>
      <c r="E159" s="245"/>
    </row>
    <row r="160" spans="1:5" s="236" customFormat="1" ht="15.6">
      <c r="A160" s="251"/>
      <c r="B160" s="245"/>
      <c r="C160" s="245"/>
      <c r="D160" s="245"/>
      <c r="E160" s="245"/>
    </row>
    <row r="161" spans="1:5" s="236" customFormat="1" ht="15.6">
      <c r="A161" s="251"/>
      <c r="B161" s="245"/>
      <c r="C161" s="245"/>
      <c r="D161" s="245"/>
      <c r="E161" s="245"/>
    </row>
    <row r="162" spans="1:5" s="236" customFormat="1" ht="15.6">
      <c r="A162" s="251"/>
      <c r="B162" s="245"/>
      <c r="C162" s="245"/>
      <c r="D162" s="245"/>
      <c r="E162" s="245"/>
    </row>
    <row r="163" spans="1:5" s="236" customFormat="1" ht="15.6">
      <c r="A163" s="251"/>
      <c r="B163" s="245"/>
      <c r="C163" s="245"/>
      <c r="D163" s="245"/>
      <c r="E163" s="245"/>
    </row>
    <row r="164" spans="1:5" s="236" customFormat="1" ht="15.6">
      <c r="A164" s="251"/>
      <c r="B164" s="245"/>
      <c r="C164" s="245"/>
      <c r="D164" s="245"/>
      <c r="E164" s="245"/>
    </row>
    <row r="165" spans="1:5" s="236" customFormat="1" ht="15.6">
      <c r="A165" s="251"/>
      <c r="B165" s="245"/>
      <c r="C165" s="245"/>
      <c r="D165" s="245"/>
      <c r="E165" s="245"/>
    </row>
    <row r="166" spans="1:5" s="236" customFormat="1" ht="15.6">
      <c r="A166" s="251"/>
      <c r="B166" s="245"/>
      <c r="C166" s="245"/>
      <c r="D166" s="245"/>
      <c r="E166" s="245"/>
    </row>
    <row r="167" spans="1:5" s="236" customFormat="1" ht="15.6">
      <c r="A167" s="251"/>
      <c r="B167" s="245"/>
      <c r="C167" s="245"/>
      <c r="D167" s="245"/>
      <c r="E167" s="245"/>
    </row>
    <row r="168" spans="1:5" s="236" customFormat="1" ht="15.6">
      <c r="A168" s="251"/>
      <c r="B168" s="245"/>
      <c r="C168" s="245"/>
      <c r="D168" s="245"/>
      <c r="E168" s="245"/>
    </row>
    <row r="169" spans="1:5" s="236" customFormat="1" ht="15.6">
      <c r="A169" s="251"/>
      <c r="B169" s="245"/>
      <c r="C169" s="245"/>
      <c r="D169" s="245"/>
      <c r="E169" s="245"/>
    </row>
    <row r="170" spans="1:5" s="236" customFormat="1" ht="15.6">
      <c r="A170" s="251"/>
      <c r="B170" s="245"/>
      <c r="C170" s="245"/>
      <c r="D170" s="245"/>
      <c r="E170" s="245"/>
    </row>
    <row r="171" spans="1:5" s="236" customFormat="1" ht="15.6">
      <c r="A171" s="251"/>
      <c r="B171" s="245"/>
      <c r="C171" s="245"/>
      <c r="D171" s="245"/>
      <c r="E171" s="245"/>
    </row>
    <row r="172" spans="1:5" s="236" customFormat="1" ht="15.6">
      <c r="A172" s="251"/>
      <c r="B172" s="245"/>
      <c r="C172" s="245"/>
      <c r="D172" s="245"/>
      <c r="E172" s="245"/>
    </row>
    <row r="173" spans="1:5" s="236" customFormat="1" ht="15.6">
      <c r="A173" s="251"/>
      <c r="B173" s="245"/>
      <c r="C173" s="245"/>
      <c r="D173" s="245"/>
      <c r="E173" s="245"/>
    </row>
    <row r="174" spans="1:5" s="236" customFormat="1" ht="15.6">
      <c r="A174" s="251"/>
      <c r="B174" s="245"/>
      <c r="C174" s="245"/>
      <c r="D174" s="245"/>
      <c r="E174" s="245"/>
    </row>
    <row r="175" spans="1:5" s="236" customFormat="1" ht="15.6">
      <c r="A175" s="251"/>
      <c r="B175" s="245"/>
      <c r="C175" s="245"/>
      <c r="D175" s="245"/>
      <c r="E175" s="245"/>
    </row>
    <row r="176" spans="1:5" s="236" customFormat="1" ht="15.6">
      <c r="A176" s="251"/>
      <c r="B176" s="245"/>
      <c r="C176" s="245"/>
      <c r="D176" s="245"/>
      <c r="E176" s="245"/>
    </row>
    <row r="177" spans="1:5" s="236" customFormat="1" ht="15.6">
      <c r="A177" s="251"/>
      <c r="B177" s="245"/>
      <c r="C177" s="245"/>
      <c r="D177" s="245"/>
      <c r="E177" s="245"/>
    </row>
    <row r="178" spans="1:5" s="236" customFormat="1" ht="15.6">
      <c r="A178" s="251"/>
      <c r="B178" s="245"/>
      <c r="C178" s="245"/>
      <c r="D178" s="245"/>
      <c r="E178" s="245"/>
    </row>
    <row r="179" spans="1:5" s="236" customFormat="1" ht="15.6">
      <c r="A179" s="251"/>
      <c r="B179" s="245"/>
      <c r="C179" s="245"/>
      <c r="D179" s="245"/>
      <c r="E179" s="245"/>
    </row>
    <row r="180" spans="1:5" s="236" customFormat="1" ht="15.6">
      <c r="A180" s="251"/>
      <c r="B180" s="245"/>
      <c r="C180" s="245"/>
      <c r="D180" s="245"/>
      <c r="E180" s="245"/>
    </row>
    <row r="181" spans="1:5" s="236" customFormat="1" ht="15.6">
      <c r="A181" s="251"/>
      <c r="B181" s="245"/>
      <c r="C181" s="245"/>
      <c r="D181" s="245"/>
      <c r="E181" s="245"/>
    </row>
    <row r="182" spans="1:5" s="236" customFormat="1" ht="15.6">
      <c r="A182" s="251"/>
      <c r="B182" s="245"/>
      <c r="C182" s="245"/>
      <c r="D182" s="245"/>
      <c r="E182" s="245"/>
    </row>
    <row r="183" spans="1:5" s="236" customFormat="1" ht="15.6">
      <c r="A183" s="251"/>
      <c r="B183" s="245"/>
      <c r="C183" s="245"/>
      <c r="D183" s="245"/>
      <c r="E183" s="245"/>
    </row>
    <row r="184" spans="1:5" s="236" customFormat="1" ht="15.6">
      <c r="A184" s="251"/>
      <c r="B184" s="245"/>
      <c r="C184" s="245"/>
      <c r="D184" s="245"/>
      <c r="E184" s="245"/>
    </row>
    <row r="185" spans="1:5" s="236" customFormat="1" ht="15.6">
      <c r="A185" s="251"/>
      <c r="B185" s="245"/>
      <c r="C185" s="245"/>
      <c r="D185" s="245"/>
      <c r="E185" s="245"/>
    </row>
    <row r="186" spans="1:5" s="236" customFormat="1" ht="15.6">
      <c r="A186" s="251"/>
      <c r="B186" s="245"/>
      <c r="C186" s="245"/>
      <c r="D186" s="245"/>
      <c r="E186" s="245"/>
    </row>
    <row r="187" spans="1:5" s="236" customFormat="1" ht="15.6">
      <c r="A187" s="251"/>
      <c r="B187" s="245"/>
      <c r="C187" s="245"/>
      <c r="D187" s="245"/>
      <c r="E187" s="245"/>
    </row>
    <row r="188" spans="1:5" s="236" customFormat="1" ht="15.6">
      <c r="A188" s="251"/>
      <c r="B188" s="245"/>
      <c r="C188" s="245"/>
      <c r="D188" s="245"/>
      <c r="E188" s="245"/>
    </row>
    <row r="189" spans="1:5" s="236" customFormat="1" ht="15.6">
      <c r="A189" s="251"/>
      <c r="B189" s="245"/>
      <c r="C189" s="245"/>
      <c r="D189" s="245"/>
      <c r="E189" s="245"/>
    </row>
    <row r="190" spans="1:5" s="236" customFormat="1" ht="15.6">
      <c r="A190" s="251"/>
      <c r="B190" s="245"/>
      <c r="C190" s="245"/>
      <c r="D190" s="245"/>
      <c r="E190" s="245"/>
    </row>
    <row r="191" spans="1:5" s="236" customFormat="1" ht="15.6">
      <c r="A191" s="251"/>
      <c r="B191" s="245"/>
      <c r="C191" s="245"/>
      <c r="D191" s="245"/>
      <c r="E191" s="245"/>
    </row>
    <row r="192" spans="1:5" s="236" customFormat="1" ht="15.6">
      <c r="A192" s="251"/>
      <c r="B192" s="245"/>
      <c r="C192" s="245"/>
      <c r="D192" s="245"/>
      <c r="E192" s="245"/>
    </row>
    <row r="193" spans="1:5" s="236" customFormat="1" ht="15.6">
      <c r="A193" s="251"/>
      <c r="B193" s="245"/>
      <c r="C193" s="245"/>
      <c r="D193" s="245"/>
      <c r="E193" s="245"/>
    </row>
    <row r="194" spans="1:5" s="236" customFormat="1" ht="15.6">
      <c r="A194" s="251"/>
      <c r="B194" s="245"/>
      <c r="C194" s="245"/>
      <c r="D194" s="245"/>
      <c r="E194" s="245"/>
    </row>
    <row r="195" spans="1:5" s="236" customFormat="1" ht="15.6">
      <c r="A195" s="251"/>
      <c r="B195" s="245"/>
      <c r="C195" s="245"/>
      <c r="D195" s="245"/>
      <c r="E195" s="245"/>
    </row>
    <row r="196" spans="1:5" s="236" customFormat="1" ht="15.6">
      <c r="A196" s="251"/>
      <c r="B196" s="245"/>
      <c r="C196" s="245"/>
      <c r="D196" s="245"/>
      <c r="E196" s="245"/>
    </row>
    <row r="197" spans="1:5" s="236" customFormat="1" ht="15.6">
      <c r="A197" s="251"/>
      <c r="B197" s="245"/>
      <c r="C197" s="245"/>
      <c r="D197" s="245"/>
      <c r="E197" s="245"/>
    </row>
    <row r="198" spans="1:5" s="236" customFormat="1" ht="15.6">
      <c r="A198" s="251"/>
      <c r="B198" s="245"/>
      <c r="C198" s="245"/>
      <c r="D198" s="245"/>
      <c r="E198" s="245"/>
    </row>
    <row r="199" spans="1:5" s="236" customFormat="1" ht="15.6">
      <c r="A199" s="251"/>
      <c r="B199" s="245"/>
      <c r="C199" s="245"/>
      <c r="D199" s="245"/>
      <c r="E199" s="245"/>
    </row>
    <row r="200" spans="1:5" s="236" customFormat="1" ht="15.6">
      <c r="A200" s="251"/>
      <c r="B200" s="245"/>
      <c r="C200" s="245"/>
      <c r="D200" s="245"/>
      <c r="E200" s="245"/>
    </row>
    <row r="201" spans="1:5" s="236" customFormat="1" ht="15.6">
      <c r="A201" s="251"/>
      <c r="B201" s="245"/>
      <c r="C201" s="245"/>
      <c r="D201" s="245"/>
      <c r="E201" s="245"/>
    </row>
    <row r="202" spans="1:5" s="236" customFormat="1" ht="15.6">
      <c r="A202" s="251"/>
      <c r="B202" s="245"/>
      <c r="C202" s="245"/>
      <c r="D202" s="245"/>
      <c r="E202" s="245"/>
    </row>
    <row r="203" spans="1:5" s="236" customFormat="1" ht="15.6">
      <c r="A203" s="251"/>
      <c r="B203" s="245"/>
      <c r="C203" s="245"/>
      <c r="D203" s="245"/>
      <c r="E203" s="245"/>
    </row>
    <row r="204" spans="1:5" s="236" customFormat="1" ht="15.6">
      <c r="A204" s="251"/>
      <c r="B204" s="245"/>
      <c r="C204" s="245"/>
      <c r="D204" s="245"/>
      <c r="E204" s="245"/>
    </row>
    <row r="205" spans="1:5" s="236" customFormat="1" ht="15.6">
      <c r="A205" s="251"/>
      <c r="B205" s="245"/>
      <c r="C205" s="245"/>
      <c r="D205" s="245"/>
      <c r="E205" s="245"/>
    </row>
    <row r="206" spans="1:5" s="236" customFormat="1" ht="15.6">
      <c r="A206" s="251"/>
      <c r="B206" s="245"/>
      <c r="C206" s="245"/>
      <c r="D206" s="245"/>
      <c r="E206" s="245"/>
    </row>
    <row r="207" spans="1:5" s="236" customFormat="1" ht="15.6">
      <c r="A207" s="251"/>
      <c r="B207" s="245"/>
      <c r="C207" s="245"/>
      <c r="D207" s="245"/>
      <c r="E207" s="245"/>
    </row>
    <row r="208" spans="1:5" s="236" customFormat="1" ht="15.6">
      <c r="A208" s="251"/>
      <c r="B208" s="245"/>
      <c r="C208" s="245"/>
      <c r="D208" s="245"/>
      <c r="E208" s="245"/>
    </row>
    <row r="209" spans="1:5" s="236" customFormat="1" ht="15.6">
      <c r="A209" s="251"/>
      <c r="B209" s="245"/>
      <c r="C209" s="245"/>
      <c r="D209" s="245"/>
      <c r="E209" s="245"/>
    </row>
    <row r="210" spans="1:5" s="236" customFormat="1" ht="15.6">
      <c r="A210" s="251"/>
      <c r="B210" s="245"/>
      <c r="C210" s="245"/>
      <c r="D210" s="245"/>
      <c r="E210" s="245"/>
    </row>
    <row r="211" spans="1:5" s="236" customFormat="1" ht="15.6">
      <c r="A211" s="251"/>
      <c r="B211" s="245"/>
      <c r="C211" s="245"/>
      <c r="D211" s="245"/>
      <c r="E211" s="245"/>
    </row>
    <row r="212" spans="1:5" s="236" customFormat="1" ht="15.6">
      <c r="A212" s="251"/>
      <c r="B212" s="245"/>
      <c r="C212" s="245"/>
      <c r="D212" s="245"/>
      <c r="E212" s="245"/>
    </row>
    <row r="213" spans="1:5" s="236" customFormat="1" ht="15.6">
      <c r="A213" s="251"/>
      <c r="B213" s="245"/>
      <c r="C213" s="245"/>
      <c r="D213" s="245"/>
      <c r="E213" s="245"/>
    </row>
    <row r="214" spans="1:5" s="236" customFormat="1" ht="15.6">
      <c r="A214" s="251"/>
      <c r="B214" s="245"/>
      <c r="C214" s="245"/>
      <c r="D214" s="245"/>
      <c r="E214" s="245"/>
    </row>
    <row r="215" spans="1:5" s="236" customFormat="1" ht="15.6">
      <c r="A215" s="251"/>
      <c r="B215" s="245"/>
      <c r="C215" s="245"/>
      <c r="D215" s="245"/>
      <c r="E215" s="245"/>
    </row>
    <row r="216" spans="1:5" s="236" customFormat="1" ht="15.6">
      <c r="A216" s="251"/>
      <c r="B216" s="245"/>
      <c r="C216" s="245"/>
      <c r="D216" s="245"/>
      <c r="E216" s="245"/>
    </row>
    <row r="217" spans="1:5" s="236" customFormat="1" ht="15.6">
      <c r="A217" s="251"/>
      <c r="B217" s="245"/>
      <c r="C217" s="245"/>
      <c r="D217" s="245"/>
      <c r="E217" s="245"/>
    </row>
    <row r="218" spans="1:5" s="236" customFormat="1" ht="15.6">
      <c r="A218" s="251"/>
      <c r="B218" s="245"/>
      <c r="C218" s="245"/>
      <c r="D218" s="245"/>
      <c r="E218" s="245"/>
    </row>
    <row r="219" spans="1:5" s="236" customFormat="1" ht="15.6">
      <c r="A219" s="251"/>
      <c r="B219" s="245"/>
      <c r="C219" s="245"/>
      <c r="D219" s="245"/>
      <c r="E219" s="245"/>
    </row>
    <row r="220" spans="1:5" s="236" customFormat="1" ht="15.6">
      <c r="A220" s="251"/>
      <c r="B220" s="245"/>
      <c r="C220" s="245"/>
      <c r="D220" s="245"/>
      <c r="E220" s="245"/>
    </row>
    <row r="221" spans="1:5" s="236" customFormat="1" ht="15.6">
      <c r="A221" s="251"/>
      <c r="B221" s="245"/>
      <c r="C221" s="245"/>
      <c r="D221" s="245"/>
      <c r="E221" s="245"/>
    </row>
    <row r="222" spans="1:5" s="236" customFormat="1" ht="15.6">
      <c r="A222" s="251"/>
      <c r="B222" s="245"/>
      <c r="C222" s="245"/>
      <c r="D222" s="245"/>
      <c r="E222" s="245"/>
    </row>
    <row r="223" spans="1:5" s="236" customFormat="1" ht="15.6">
      <c r="A223" s="251"/>
      <c r="B223" s="245"/>
      <c r="C223" s="245"/>
      <c r="D223" s="245"/>
      <c r="E223" s="245"/>
    </row>
    <row r="224" spans="1:5" s="236" customFormat="1" ht="15.6">
      <c r="A224" s="251"/>
      <c r="B224" s="245"/>
      <c r="C224" s="245"/>
      <c r="D224" s="245"/>
      <c r="E224" s="245"/>
    </row>
    <row r="225" spans="1:5" s="236" customFormat="1" ht="15.6">
      <c r="A225" s="251"/>
      <c r="B225" s="245"/>
      <c r="C225" s="245"/>
      <c r="D225" s="245"/>
      <c r="E225" s="245"/>
    </row>
    <row r="226" spans="1:5" s="236" customFormat="1" ht="15.6">
      <c r="A226" s="251"/>
      <c r="B226" s="245"/>
      <c r="C226" s="245"/>
      <c r="D226" s="245"/>
      <c r="E226" s="245"/>
    </row>
    <row r="227" spans="1:5" s="236" customFormat="1" ht="15.6">
      <c r="A227" s="251"/>
      <c r="B227" s="245"/>
      <c r="C227" s="245"/>
      <c r="D227" s="245"/>
      <c r="E227" s="245"/>
    </row>
    <row r="228" spans="1:5" s="236" customFormat="1" ht="15.6">
      <c r="A228" s="251"/>
      <c r="B228" s="245"/>
      <c r="C228" s="245"/>
      <c r="D228" s="245"/>
      <c r="E228" s="245"/>
    </row>
    <row r="229" spans="1:5" s="236" customFormat="1" ht="15.6">
      <c r="A229" s="251"/>
      <c r="B229" s="245"/>
      <c r="C229" s="245"/>
      <c r="D229" s="245"/>
      <c r="E229" s="245"/>
    </row>
    <row r="230" spans="1:5" s="236" customFormat="1" ht="15.6">
      <c r="A230" s="251"/>
      <c r="B230" s="245"/>
      <c r="C230" s="245"/>
      <c r="D230" s="245"/>
      <c r="E230" s="245"/>
    </row>
    <row r="231" spans="1:5" s="236" customFormat="1" ht="15.6">
      <c r="A231" s="251"/>
      <c r="B231" s="245"/>
      <c r="C231" s="245"/>
      <c r="D231" s="245"/>
      <c r="E231" s="245"/>
    </row>
    <row r="232" spans="1:5" s="236" customFormat="1" ht="15.6">
      <c r="A232" s="251"/>
      <c r="B232" s="245"/>
      <c r="C232" s="245"/>
      <c r="D232" s="245"/>
      <c r="E232" s="245"/>
    </row>
    <row r="233" spans="1:5" s="236" customFormat="1" ht="15.6">
      <c r="A233" s="251"/>
      <c r="B233" s="245"/>
      <c r="C233" s="245"/>
      <c r="D233" s="245"/>
      <c r="E233" s="245"/>
    </row>
    <row r="234" spans="1:5" s="236" customFormat="1" ht="15.6">
      <c r="A234" s="251"/>
      <c r="B234" s="245"/>
      <c r="C234" s="245"/>
      <c r="D234" s="245"/>
      <c r="E234" s="245"/>
    </row>
    <row r="235" spans="1:5" s="236" customFormat="1" ht="15.6">
      <c r="A235" s="251"/>
      <c r="B235" s="245"/>
      <c r="C235" s="245"/>
      <c r="D235" s="245"/>
      <c r="E235" s="245"/>
    </row>
    <row r="236" spans="1:5" s="236" customFormat="1" ht="15.6">
      <c r="A236" s="251"/>
      <c r="B236" s="245"/>
      <c r="C236" s="245"/>
      <c r="D236" s="245"/>
      <c r="E236" s="245"/>
    </row>
    <row r="237" spans="1:5" s="236" customFormat="1" ht="15.6">
      <c r="A237" s="251"/>
      <c r="B237" s="245"/>
      <c r="C237" s="245"/>
      <c r="D237" s="245"/>
      <c r="E237" s="245"/>
    </row>
    <row r="238" spans="1:5" s="236" customFormat="1" ht="15.6">
      <c r="A238" s="251"/>
      <c r="B238" s="245"/>
      <c r="C238" s="245"/>
      <c r="D238" s="245"/>
      <c r="E238" s="245"/>
    </row>
    <row r="239" spans="1:5" s="236" customFormat="1" ht="15.6">
      <c r="A239" s="251"/>
      <c r="B239" s="245"/>
      <c r="C239" s="245"/>
      <c r="D239" s="245"/>
      <c r="E239" s="245"/>
    </row>
    <row r="240" spans="1:5" s="236" customFormat="1" ht="15.6">
      <c r="A240" s="251"/>
      <c r="B240" s="245"/>
      <c r="C240" s="245"/>
      <c r="D240" s="245"/>
      <c r="E240" s="245"/>
    </row>
    <row r="241" spans="1:5" s="236" customFormat="1" ht="15.6">
      <c r="A241" s="251"/>
      <c r="B241" s="245"/>
      <c r="C241" s="245"/>
      <c r="D241" s="245"/>
      <c r="E241" s="245"/>
    </row>
    <row r="242" spans="1:5" s="236" customFormat="1" ht="15.6">
      <c r="A242" s="251"/>
      <c r="B242" s="245"/>
      <c r="C242" s="245"/>
      <c r="D242" s="245"/>
      <c r="E242" s="245"/>
    </row>
    <row r="243" spans="1:5" s="236" customFormat="1" ht="15.6">
      <c r="A243" s="251"/>
      <c r="B243" s="245"/>
      <c r="C243" s="245"/>
      <c r="D243" s="245"/>
      <c r="E243" s="245"/>
    </row>
    <row r="244" spans="1:5" s="236" customFormat="1" ht="15.6">
      <c r="A244" s="251"/>
      <c r="B244" s="245"/>
      <c r="C244" s="245"/>
      <c r="D244" s="245"/>
      <c r="E244" s="245"/>
    </row>
    <row r="245" spans="1:5" s="236" customFormat="1" ht="15.6">
      <c r="A245" s="251"/>
      <c r="B245" s="245"/>
      <c r="C245" s="245"/>
      <c r="D245" s="245"/>
      <c r="E245" s="245"/>
    </row>
    <row r="246" spans="1:5" s="236" customFormat="1" ht="15.6">
      <c r="A246" s="251"/>
      <c r="B246" s="245"/>
      <c r="C246" s="245"/>
      <c r="D246" s="245"/>
      <c r="E246" s="245"/>
    </row>
    <row r="247" spans="1:5" s="236" customFormat="1" ht="15.6">
      <c r="A247" s="251"/>
      <c r="B247" s="245"/>
      <c r="C247" s="245"/>
      <c r="D247" s="245"/>
      <c r="E247" s="245"/>
    </row>
    <row r="248" spans="1:5" s="236" customFormat="1" ht="15.6">
      <c r="A248" s="251"/>
      <c r="B248" s="245"/>
      <c r="C248" s="245"/>
      <c r="D248" s="245"/>
      <c r="E248" s="245"/>
    </row>
    <row r="249" spans="1:5" s="236" customFormat="1" ht="15.6">
      <c r="A249" s="251"/>
      <c r="B249" s="245"/>
      <c r="C249" s="245"/>
      <c r="D249" s="245"/>
      <c r="E249" s="245"/>
    </row>
    <row r="250" spans="1:5" s="236" customFormat="1" ht="15.6">
      <c r="A250" s="251"/>
      <c r="B250" s="245"/>
      <c r="C250" s="245"/>
      <c r="D250" s="245"/>
      <c r="E250" s="245"/>
    </row>
    <row r="251" spans="1:5" s="236" customFormat="1" ht="15.6">
      <c r="A251" s="251"/>
      <c r="B251" s="245"/>
      <c r="C251" s="245"/>
      <c r="D251" s="245"/>
      <c r="E251" s="245"/>
    </row>
    <row r="252" spans="1:5" s="236" customFormat="1" ht="15.6">
      <c r="A252" s="251"/>
      <c r="B252" s="245"/>
      <c r="C252" s="245"/>
      <c r="D252" s="245"/>
      <c r="E252" s="245"/>
    </row>
    <row r="253" spans="1:5" s="236" customFormat="1" ht="15.6">
      <c r="A253" s="251"/>
      <c r="B253" s="245"/>
      <c r="C253" s="245"/>
      <c r="D253" s="245"/>
      <c r="E253" s="245"/>
    </row>
    <row r="254" spans="1:5" s="236" customFormat="1" ht="15.6">
      <c r="A254" s="251"/>
      <c r="B254" s="245"/>
      <c r="C254" s="245"/>
      <c r="D254" s="245"/>
      <c r="E254" s="245"/>
    </row>
    <row r="255" spans="1:5" s="236" customFormat="1" ht="15.6">
      <c r="A255" s="251"/>
      <c r="B255" s="245"/>
      <c r="C255" s="245"/>
      <c r="D255" s="245"/>
      <c r="E255" s="245"/>
    </row>
    <row r="256" spans="1:5" s="236" customFormat="1" ht="15.6">
      <c r="A256" s="251"/>
      <c r="B256" s="245"/>
      <c r="C256" s="245"/>
      <c r="D256" s="245"/>
      <c r="E256" s="245"/>
    </row>
    <row r="257" spans="1:5" s="236" customFormat="1" ht="15.6">
      <c r="A257" s="251"/>
      <c r="B257" s="245"/>
      <c r="C257" s="245"/>
      <c r="D257" s="245"/>
      <c r="E257" s="245"/>
    </row>
    <row r="258" spans="1:5" s="236" customFormat="1" ht="15.6">
      <c r="A258" s="251"/>
      <c r="B258" s="245"/>
      <c r="C258" s="245"/>
      <c r="D258" s="245"/>
      <c r="E258" s="245"/>
    </row>
    <row r="259" spans="1:5" s="236" customFormat="1" ht="15.6">
      <c r="A259" s="251"/>
      <c r="B259" s="245"/>
      <c r="C259" s="245"/>
      <c r="D259" s="245"/>
      <c r="E259" s="245"/>
    </row>
    <row r="260" spans="1:5" s="236" customFormat="1" ht="15.6">
      <c r="A260" s="251"/>
      <c r="B260" s="245"/>
      <c r="C260" s="245"/>
      <c r="D260" s="245"/>
      <c r="E260" s="245"/>
    </row>
    <row r="261" spans="1:5" s="236" customFormat="1" ht="15.6">
      <c r="A261" s="251"/>
      <c r="B261" s="245"/>
      <c r="C261" s="245"/>
      <c r="D261" s="245"/>
      <c r="E261" s="245"/>
    </row>
    <row r="262" spans="1:5" s="236" customFormat="1" ht="15.6">
      <c r="A262" s="251"/>
      <c r="B262" s="245"/>
      <c r="C262" s="245"/>
      <c r="D262" s="245"/>
      <c r="E262" s="245"/>
    </row>
  </sheetData>
  <sheetProtection algorithmName="SHA-512" hashValue="KM1chr/v/J4bzP+i0sY9QqgAPuivzmGOOQqoJCf+pZ4+4BfRYTQK28qMNcu35K0R6oM3EduCig8hxpEt5ShRPg==" saltValue="j3MykGMoL1ATSQmqJgbr7A==" spinCount="100000" sheet="1" objects="1" scenarios="1"/>
  <sortState xmlns:xlrd2="http://schemas.microsoft.com/office/spreadsheetml/2017/richdata2" ref="A63:C66">
    <sortCondition ref="A63:A66"/>
  </sortState>
  <mergeCells count="10">
    <mergeCell ref="A2:D2"/>
    <mergeCell ref="A3:D3"/>
    <mergeCell ref="A51:D51"/>
    <mergeCell ref="A52:D52"/>
    <mergeCell ref="A99:E99"/>
    <mergeCell ref="A98:B98"/>
    <mergeCell ref="B53:C53"/>
    <mergeCell ref="B4:C4"/>
    <mergeCell ref="A49:B49"/>
    <mergeCell ref="E2:F2"/>
  </mergeCells>
  <conditionalFormatting sqref="D8:E11">
    <cfRule type="containsErrors" dxfId="120" priority="15">
      <formula>ISERROR(D8)</formula>
    </cfRule>
  </conditionalFormatting>
  <conditionalFormatting sqref="D14:E17">
    <cfRule type="containsErrors" dxfId="119" priority="14">
      <formula>ISERROR(D14)</formula>
    </cfRule>
  </conditionalFormatting>
  <conditionalFormatting sqref="D20:E23">
    <cfRule type="containsErrors" dxfId="118" priority="13">
      <formula>ISERROR(D20)</formula>
    </cfRule>
  </conditionalFormatting>
  <conditionalFormatting sqref="D26:E29">
    <cfRule type="containsErrors" dxfId="117" priority="12">
      <formula>ISERROR(D26)</formula>
    </cfRule>
  </conditionalFormatting>
  <conditionalFormatting sqref="D32:E35">
    <cfRule type="containsErrors" dxfId="116" priority="11">
      <formula>ISERROR(D32)</formula>
    </cfRule>
  </conditionalFormatting>
  <conditionalFormatting sqref="D38:E41">
    <cfRule type="containsErrors" dxfId="115" priority="10">
      <formula>ISERROR(D38)</formula>
    </cfRule>
  </conditionalFormatting>
  <conditionalFormatting sqref="D44:E48">
    <cfRule type="containsErrors" dxfId="114" priority="9">
      <formula>ISERROR(D44)</formula>
    </cfRule>
  </conditionalFormatting>
  <conditionalFormatting sqref="D57:E61">
    <cfRule type="containsErrors" dxfId="113" priority="8">
      <formula>ISERROR(D57)</formula>
    </cfRule>
  </conditionalFormatting>
  <conditionalFormatting sqref="D63:E67">
    <cfRule type="containsErrors" dxfId="112" priority="7">
      <formula>ISERROR(D63)</formula>
    </cfRule>
  </conditionalFormatting>
  <conditionalFormatting sqref="D69:E73">
    <cfRule type="containsErrors" dxfId="111" priority="6">
      <formula>ISERROR(D69)</formula>
    </cfRule>
  </conditionalFormatting>
  <conditionalFormatting sqref="D75:E79">
    <cfRule type="containsErrors" dxfId="110" priority="5">
      <formula>ISERROR(D75)</formula>
    </cfRule>
  </conditionalFormatting>
  <conditionalFormatting sqref="D81:E85">
    <cfRule type="containsErrors" dxfId="109" priority="4">
      <formula>ISERROR(D81)</formula>
    </cfRule>
  </conditionalFormatting>
  <conditionalFormatting sqref="D87:E91">
    <cfRule type="containsErrors" dxfId="108" priority="3">
      <formula>ISERROR(D87)</formula>
    </cfRule>
  </conditionalFormatting>
  <conditionalFormatting sqref="D93:E97">
    <cfRule type="containsErrors" dxfId="107" priority="2">
      <formula>ISERROR(D93)</formula>
    </cfRule>
  </conditionalFormatting>
  <conditionalFormatting sqref="E21">
    <cfRule type="cellIs" dxfId="106" priority="1" operator="equal">
      <formula>0</formula>
    </cfRule>
  </conditionalFormatting>
  <pageMargins left="0.19685039370078741" right="3.937007874015748E-2" top="3.937007874015748E-2" bottom="3.937007874015748E-2" header="0.31496062992125984" footer="0.31496062992125984"/>
  <pageSetup paperSize="9" fitToWidth="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3">
    <pageSetUpPr fitToPage="1"/>
  </sheetPr>
  <dimension ref="B1:AF25"/>
  <sheetViews>
    <sheetView showGridLines="0" showRowColHeaders="0" zoomScale="80" zoomScaleNormal="80" workbookViewId="0">
      <selection activeCell="G8" sqref="G8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6640625" customWidth="1"/>
    <col min="27" max="30" width="4.66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95" t="s">
        <v>240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1"/>
      <c r="AA2" s="396" t="s">
        <v>7</v>
      </c>
      <c r="AB2" s="397"/>
      <c r="AC2" s="397"/>
      <c r="AD2" s="398"/>
      <c r="AE2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399" t="s">
        <v>10</v>
      </c>
      <c r="C3" s="269" t="s">
        <v>266</v>
      </c>
      <c r="D3" s="272"/>
      <c r="E3" s="401" t="s">
        <v>268</v>
      </c>
      <c r="F3" s="402"/>
      <c r="G3" s="402"/>
      <c r="H3" s="402"/>
      <c r="I3" s="402"/>
      <c r="J3" s="12"/>
      <c r="K3" s="280" t="s">
        <v>1</v>
      </c>
      <c r="L3" s="281" t="s">
        <v>2</v>
      </c>
      <c r="M3" s="281" t="s">
        <v>3</v>
      </c>
      <c r="N3" s="276" t="s">
        <v>267</v>
      </c>
      <c r="O3" s="269" t="s">
        <v>4</v>
      </c>
      <c r="P3" s="273"/>
      <c r="Q3" s="401" t="s">
        <v>269</v>
      </c>
      <c r="R3" s="402"/>
      <c r="S3" s="402"/>
      <c r="T3" s="402"/>
      <c r="U3" s="402"/>
      <c r="V3" s="274"/>
      <c r="W3" s="282" t="s">
        <v>1</v>
      </c>
      <c r="X3" s="281" t="s">
        <v>2</v>
      </c>
      <c r="Y3" s="295" t="s">
        <v>5</v>
      </c>
      <c r="Z3" s="7"/>
      <c r="AA3" s="282" t="s">
        <v>1</v>
      </c>
      <c r="AB3" s="281" t="s">
        <v>2</v>
      </c>
      <c r="AC3" s="281" t="s">
        <v>6</v>
      </c>
      <c r="AD3" s="295" t="s">
        <v>267</v>
      </c>
      <c r="AF3" s="320" t="str">
        <f>IF(ISNUMBER($AF$2), "Gemiddelde 2027-28", "")</f>
        <v/>
      </c>
    </row>
    <row r="4" spans="2:32" ht="15.75" customHeight="1" thickBot="1">
      <c r="B4" s="400"/>
      <c r="C4" s="270"/>
      <c r="D4" s="6">
        <v>1</v>
      </c>
      <c r="E4" s="2">
        <v>2</v>
      </c>
      <c r="F4" s="192">
        <v>3</v>
      </c>
      <c r="G4" s="2">
        <v>4</v>
      </c>
      <c r="H4" s="2">
        <v>5</v>
      </c>
      <c r="I4" s="2">
        <v>6</v>
      </c>
      <c r="J4" s="2">
        <v>7</v>
      </c>
      <c r="K4" s="259"/>
      <c r="L4" s="260"/>
      <c r="M4" s="260"/>
      <c r="N4" s="261"/>
      <c r="O4" s="262"/>
      <c r="P4" s="102">
        <v>8</v>
      </c>
      <c r="Q4" s="52">
        <v>9</v>
      </c>
      <c r="R4" s="52">
        <v>10</v>
      </c>
      <c r="S4" s="52">
        <v>11</v>
      </c>
      <c r="T4" s="52">
        <v>12</v>
      </c>
      <c r="U4" s="52">
        <v>13</v>
      </c>
      <c r="V4" s="52">
        <v>14</v>
      </c>
      <c r="W4" s="288"/>
      <c r="X4" s="289"/>
      <c r="Y4" s="290"/>
      <c r="Z4" s="8"/>
      <c r="AA4" s="303"/>
      <c r="AB4" s="300"/>
      <c r="AC4" s="300"/>
      <c r="AD4" s="305"/>
      <c r="AF4" s="319"/>
    </row>
    <row r="5" spans="2:32" s="19" customFormat="1" ht="20.100000000000001" customHeight="1">
      <c r="B5" s="315" t="s">
        <v>17</v>
      </c>
      <c r="C5" s="213">
        <v>23</v>
      </c>
      <c r="D5" s="130">
        <v>24</v>
      </c>
      <c r="E5" s="131">
        <v>19</v>
      </c>
      <c r="F5" s="131"/>
      <c r="G5" s="131">
        <v>26</v>
      </c>
      <c r="H5" s="131"/>
      <c r="I5" s="131"/>
      <c r="J5" s="132"/>
      <c r="K5" s="17">
        <f t="shared" ref="K5:K15" si="0">SUM(D5:J5)</f>
        <v>69</v>
      </c>
      <c r="L5" s="14">
        <f t="shared" ref="L5:L15" si="1">COUNTIF(D5:J5,"&gt;0")</f>
        <v>3</v>
      </c>
      <c r="M5" s="14">
        <f>IF(K5=0," ",K5/L5)</f>
        <v>23</v>
      </c>
      <c r="N5" s="81">
        <f t="shared" ref="N5:N15" si="2">IF(K5=0," ",K5/(L5*C5)*100)</f>
        <v>100</v>
      </c>
      <c r="O5" s="213">
        <v>23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69</v>
      </c>
      <c r="AB5" s="14">
        <f t="shared" ref="AB5:AB19" si="6">L5+X5</f>
        <v>3</v>
      </c>
      <c r="AC5" s="14">
        <f>IF(AA5=0," ",AA5/AB5)</f>
        <v>23</v>
      </c>
      <c r="AD5" s="81">
        <f t="shared" ref="AD5:AD15" si="7">IF(AA5=0," ",AA5/(AB5*O5)*100)</f>
        <v>100</v>
      </c>
      <c r="AE5" s="157">
        <f>IF(AB5&gt;=$AE$2,AA5/(AB5*O5)*100,"0")</f>
        <v>100</v>
      </c>
      <c r="AF5" s="253" t="str">
        <f>IF(ISNUMBER($AF$2), IF(AB5&gt;=4, IFERROR(ROUND(MAX(AA5/AB5, O5*0.9, 15), 0), 0), O5), "")</f>
        <v/>
      </c>
    </row>
    <row r="6" spans="2:32" s="19" customFormat="1" ht="20.100000000000001" customHeight="1">
      <c r="B6" s="308" t="s">
        <v>182</v>
      </c>
      <c r="C6" s="214">
        <v>47</v>
      </c>
      <c r="D6" s="133"/>
      <c r="E6" s="134"/>
      <c r="F6" s="134"/>
      <c r="G6" s="134"/>
      <c r="H6" s="134"/>
      <c r="I6" s="134"/>
      <c r="J6" s="135"/>
      <c r="K6" s="25">
        <f t="shared" si="0"/>
        <v>0</v>
      </c>
      <c r="L6" s="23">
        <f t="shared" si="1"/>
        <v>0</v>
      </c>
      <c r="M6" s="23" t="str">
        <f>IF(K6=0," ",K6/L6)</f>
        <v xml:space="preserve"> </v>
      </c>
      <c r="N6" s="24" t="str">
        <f t="shared" si="2"/>
        <v xml:space="preserve"> </v>
      </c>
      <c r="O6" s="214">
        <v>47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0</v>
      </c>
      <c r="AB6" s="23">
        <f t="shared" si="6"/>
        <v>0</v>
      </c>
      <c r="AC6" s="23" t="str">
        <f>IF(AA6=0," ",AA6/AB6)</f>
        <v xml:space="preserve"> </v>
      </c>
      <c r="AD6" s="24" t="str">
        <f t="shared" si="7"/>
        <v xml:space="preserve"> </v>
      </c>
      <c r="AE6" s="157" t="str">
        <f t="shared" ref="AE6:AE19" si="8">IF(AB6&gt;=$AE$2,AA6/(AB6*O6)*100,"0")</f>
        <v>0</v>
      </c>
      <c r="AF6" s="254" t="str">
        <f t="shared" ref="AF6:AF19" si="9">IF(ISNUMBER($AF$2), IF(AB6&gt;=4, IFERROR(ROUND(MAX(AA6/AB6, O6*0.9, 15), 0), 0), O6), "")</f>
        <v/>
      </c>
    </row>
    <row r="7" spans="2:32" s="19" customFormat="1" ht="20.100000000000001" customHeight="1">
      <c r="B7" s="308" t="s">
        <v>18</v>
      </c>
      <c r="C7" s="214">
        <v>23</v>
      </c>
      <c r="D7" s="133">
        <v>24</v>
      </c>
      <c r="E7" s="134"/>
      <c r="F7" s="134"/>
      <c r="G7" s="134"/>
      <c r="H7" s="134"/>
      <c r="I7" s="134"/>
      <c r="J7" s="135"/>
      <c r="K7" s="25">
        <f t="shared" si="0"/>
        <v>24</v>
      </c>
      <c r="L7" s="23">
        <f t="shared" si="1"/>
        <v>1</v>
      </c>
      <c r="M7" s="23">
        <f t="shared" ref="M7:M15" si="10">IF(K7=0," ",K7/L7)</f>
        <v>24</v>
      </c>
      <c r="N7" s="24">
        <f t="shared" si="2"/>
        <v>104.34782608695652</v>
      </c>
      <c r="O7" s="214">
        <v>23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7" si="11">IF(W7=0," ",W7/X7)</f>
        <v xml:space="preserve"> </v>
      </c>
      <c r="Z7" s="18"/>
      <c r="AA7" s="25">
        <f t="shared" si="5"/>
        <v>24</v>
      </c>
      <c r="AB7" s="23">
        <f t="shared" si="6"/>
        <v>1</v>
      </c>
      <c r="AC7" s="23">
        <f t="shared" ref="AC7:AC19" si="12">IF(AA7=0," ",AA7/AB7)</f>
        <v>24</v>
      </c>
      <c r="AD7" s="24">
        <f t="shared" si="7"/>
        <v>104.34782608695652</v>
      </c>
      <c r="AE7" s="157" t="str">
        <f t="shared" si="8"/>
        <v>0</v>
      </c>
      <c r="AF7" s="221" t="str">
        <f t="shared" si="9"/>
        <v/>
      </c>
    </row>
    <row r="8" spans="2:32" s="19" customFormat="1" ht="20.100000000000001" customHeight="1">
      <c r="B8" s="308" t="s">
        <v>101</v>
      </c>
      <c r="C8" s="214">
        <v>39</v>
      </c>
      <c r="D8" s="133">
        <v>29</v>
      </c>
      <c r="E8" s="134"/>
      <c r="F8" s="134">
        <v>44</v>
      </c>
      <c r="G8" s="134">
        <v>48</v>
      </c>
      <c r="H8" s="134"/>
      <c r="I8" s="134"/>
      <c r="J8" s="135"/>
      <c r="K8" s="25">
        <f t="shared" si="0"/>
        <v>121</v>
      </c>
      <c r="L8" s="23">
        <f t="shared" si="1"/>
        <v>3</v>
      </c>
      <c r="M8" s="23">
        <f t="shared" si="10"/>
        <v>40.333333333333336</v>
      </c>
      <c r="N8" s="24">
        <f t="shared" si="2"/>
        <v>103.41880341880344</v>
      </c>
      <c r="O8" s="214">
        <v>39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121</v>
      </c>
      <c r="AB8" s="23">
        <f t="shared" si="6"/>
        <v>3</v>
      </c>
      <c r="AC8" s="23">
        <f t="shared" si="12"/>
        <v>40.333333333333336</v>
      </c>
      <c r="AD8" s="24">
        <f t="shared" si="7"/>
        <v>103.41880341880344</v>
      </c>
      <c r="AE8" s="157">
        <f t="shared" si="8"/>
        <v>103.41880341880344</v>
      </c>
      <c r="AF8" s="221" t="str">
        <f t="shared" si="9"/>
        <v/>
      </c>
    </row>
    <row r="9" spans="2:32" s="19" customFormat="1" ht="20.100000000000001" customHeight="1">
      <c r="B9" s="310" t="s">
        <v>19</v>
      </c>
      <c r="C9" s="214">
        <v>20</v>
      </c>
      <c r="D9" s="133"/>
      <c r="E9" s="134">
        <v>19</v>
      </c>
      <c r="F9" s="134">
        <v>15</v>
      </c>
      <c r="G9" s="134"/>
      <c r="H9" s="134"/>
      <c r="I9" s="134"/>
      <c r="J9" s="135"/>
      <c r="K9" s="25">
        <f t="shared" si="0"/>
        <v>34</v>
      </c>
      <c r="L9" s="23">
        <f t="shared" si="1"/>
        <v>2</v>
      </c>
      <c r="M9" s="23">
        <f t="shared" si="10"/>
        <v>17</v>
      </c>
      <c r="N9" s="24">
        <f t="shared" si="2"/>
        <v>85</v>
      </c>
      <c r="O9" s="214">
        <v>20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34</v>
      </c>
      <c r="AB9" s="23">
        <f t="shared" si="6"/>
        <v>2</v>
      </c>
      <c r="AC9" s="23">
        <f t="shared" si="12"/>
        <v>17</v>
      </c>
      <c r="AD9" s="24">
        <f t="shared" si="7"/>
        <v>85</v>
      </c>
      <c r="AE9" s="157">
        <f t="shared" si="8"/>
        <v>85</v>
      </c>
      <c r="AF9" s="221" t="str">
        <f t="shared" si="9"/>
        <v/>
      </c>
    </row>
    <row r="10" spans="2:32" s="19" customFormat="1" ht="20.100000000000001" customHeight="1">
      <c r="B10" s="308" t="s">
        <v>134</v>
      </c>
      <c r="C10" s="214">
        <v>15</v>
      </c>
      <c r="D10" s="133">
        <v>7</v>
      </c>
      <c r="E10" s="134">
        <v>24</v>
      </c>
      <c r="F10" s="134"/>
      <c r="G10" s="134">
        <v>13</v>
      </c>
      <c r="H10" s="134"/>
      <c r="I10" s="134"/>
      <c r="J10" s="135"/>
      <c r="K10" s="25">
        <f t="shared" si="0"/>
        <v>44</v>
      </c>
      <c r="L10" s="23">
        <f t="shared" si="1"/>
        <v>3</v>
      </c>
      <c r="M10" s="23">
        <f t="shared" si="10"/>
        <v>14.666666666666666</v>
      </c>
      <c r="N10" s="24">
        <f t="shared" si="2"/>
        <v>97.777777777777771</v>
      </c>
      <c r="O10" s="214">
        <v>15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44</v>
      </c>
      <c r="AB10" s="23">
        <f t="shared" si="6"/>
        <v>3</v>
      </c>
      <c r="AC10" s="23">
        <f t="shared" si="12"/>
        <v>14.666666666666666</v>
      </c>
      <c r="AD10" s="24">
        <f t="shared" si="7"/>
        <v>97.777777777777771</v>
      </c>
      <c r="AE10" s="157">
        <f t="shared" si="8"/>
        <v>97.777777777777771</v>
      </c>
      <c r="AF10" s="221" t="str">
        <f t="shared" si="9"/>
        <v/>
      </c>
    </row>
    <row r="11" spans="2:32" s="19" customFormat="1" ht="20.100000000000001" customHeight="1">
      <c r="B11" s="308" t="s">
        <v>20</v>
      </c>
      <c r="C11" s="214">
        <v>26</v>
      </c>
      <c r="D11" s="133">
        <v>28</v>
      </c>
      <c r="E11" s="134">
        <v>39</v>
      </c>
      <c r="F11" s="134">
        <v>19</v>
      </c>
      <c r="G11" s="134">
        <v>17</v>
      </c>
      <c r="H11" s="134"/>
      <c r="I11" s="134"/>
      <c r="J11" s="135"/>
      <c r="K11" s="25">
        <f t="shared" si="0"/>
        <v>103</v>
      </c>
      <c r="L11" s="23">
        <f t="shared" si="1"/>
        <v>4</v>
      </c>
      <c r="M11" s="23">
        <f t="shared" si="10"/>
        <v>25.75</v>
      </c>
      <c r="N11" s="24">
        <f t="shared" si="2"/>
        <v>99.038461538461547</v>
      </c>
      <c r="O11" s="214">
        <v>26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103</v>
      </c>
      <c r="AB11" s="23">
        <f t="shared" si="6"/>
        <v>4</v>
      </c>
      <c r="AC11" s="23">
        <f t="shared" si="12"/>
        <v>25.75</v>
      </c>
      <c r="AD11" s="24">
        <f t="shared" si="7"/>
        <v>99.038461538461547</v>
      </c>
      <c r="AE11" s="157">
        <f t="shared" si="8"/>
        <v>99.038461538461547</v>
      </c>
      <c r="AF11" s="221" t="str">
        <f t="shared" si="9"/>
        <v/>
      </c>
    </row>
    <row r="12" spans="2:32" s="19" customFormat="1" ht="19.95" customHeight="1">
      <c r="B12" s="308" t="s">
        <v>223</v>
      </c>
      <c r="C12" s="214">
        <v>23</v>
      </c>
      <c r="D12" s="133">
        <v>32</v>
      </c>
      <c r="E12" s="134">
        <v>27</v>
      </c>
      <c r="F12" s="134">
        <v>20</v>
      </c>
      <c r="G12" s="134"/>
      <c r="H12" s="134"/>
      <c r="I12" s="134"/>
      <c r="J12" s="135"/>
      <c r="K12" s="25">
        <f t="shared" si="0"/>
        <v>79</v>
      </c>
      <c r="L12" s="23">
        <f t="shared" si="1"/>
        <v>3</v>
      </c>
      <c r="M12" s="23">
        <f t="shared" si="10"/>
        <v>26.333333333333332</v>
      </c>
      <c r="N12" s="24">
        <f t="shared" si="2"/>
        <v>114.49275362318841</v>
      </c>
      <c r="O12" s="214">
        <v>23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79</v>
      </c>
      <c r="AB12" s="23">
        <f t="shared" si="6"/>
        <v>3</v>
      </c>
      <c r="AC12" s="23">
        <f t="shared" si="12"/>
        <v>26.333333333333332</v>
      </c>
      <c r="AD12" s="24">
        <f t="shared" si="7"/>
        <v>114.49275362318841</v>
      </c>
      <c r="AE12" s="157">
        <f t="shared" si="8"/>
        <v>114.49275362318841</v>
      </c>
      <c r="AF12" s="221" t="str">
        <f t="shared" si="9"/>
        <v/>
      </c>
    </row>
    <row r="13" spans="2:32" s="19" customFormat="1" ht="19.95" customHeight="1">
      <c r="B13" s="308" t="s">
        <v>270</v>
      </c>
      <c r="C13" s="214">
        <v>31</v>
      </c>
      <c r="D13" s="133"/>
      <c r="E13" s="134"/>
      <c r="F13" s="134">
        <v>21</v>
      </c>
      <c r="G13" s="134"/>
      <c r="H13" s="134"/>
      <c r="I13" s="134"/>
      <c r="J13" s="135"/>
      <c r="K13" s="25">
        <f t="shared" si="0"/>
        <v>21</v>
      </c>
      <c r="L13" s="23">
        <f t="shared" si="1"/>
        <v>1</v>
      </c>
      <c r="M13" s="23">
        <f t="shared" si="10"/>
        <v>21</v>
      </c>
      <c r="N13" s="24">
        <f t="shared" si="2"/>
        <v>67.741935483870961</v>
      </c>
      <c r="O13" s="214">
        <v>31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21</v>
      </c>
      <c r="AB13" s="23">
        <f t="shared" si="6"/>
        <v>1</v>
      </c>
      <c r="AC13" s="23">
        <f t="shared" si="12"/>
        <v>21</v>
      </c>
      <c r="AD13" s="24">
        <f t="shared" si="7"/>
        <v>67.741935483870961</v>
      </c>
      <c r="AE13" s="157" t="str">
        <f t="shared" si="8"/>
        <v>0</v>
      </c>
      <c r="AF13" s="221" t="str">
        <f t="shared" si="9"/>
        <v/>
      </c>
    </row>
    <row r="14" spans="2:32" s="19" customFormat="1" ht="19.95" customHeight="1">
      <c r="B14" s="309" t="s">
        <v>247</v>
      </c>
      <c r="C14" s="216">
        <v>20</v>
      </c>
      <c r="D14" s="133"/>
      <c r="E14" s="134"/>
      <c r="F14" s="134"/>
      <c r="G14" s="134">
        <v>12</v>
      </c>
      <c r="H14" s="134"/>
      <c r="I14" s="134"/>
      <c r="J14" s="135"/>
      <c r="K14" s="25">
        <f t="shared" si="0"/>
        <v>12</v>
      </c>
      <c r="L14" s="23">
        <f t="shared" si="1"/>
        <v>1</v>
      </c>
      <c r="M14" s="23">
        <f t="shared" si="10"/>
        <v>12</v>
      </c>
      <c r="N14" s="24">
        <f t="shared" si="2"/>
        <v>60</v>
      </c>
      <c r="O14" s="216">
        <v>20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12</v>
      </c>
      <c r="AB14" s="23">
        <f t="shared" si="6"/>
        <v>1</v>
      </c>
      <c r="AC14" s="23">
        <f t="shared" si="12"/>
        <v>12</v>
      </c>
      <c r="AD14" s="24">
        <f t="shared" si="7"/>
        <v>60</v>
      </c>
      <c r="AE14" s="157" t="str">
        <f t="shared" si="8"/>
        <v>0</v>
      </c>
      <c r="AF14" s="221" t="str">
        <f t="shared" si="9"/>
        <v/>
      </c>
    </row>
    <row r="15" spans="2:32" s="19" customFormat="1" ht="19.95" customHeight="1">
      <c r="B15" s="308" t="s">
        <v>21</v>
      </c>
      <c r="C15" s="214">
        <v>30</v>
      </c>
      <c r="D15" s="133"/>
      <c r="E15" s="134">
        <v>27</v>
      </c>
      <c r="F15" s="134">
        <v>32</v>
      </c>
      <c r="G15" s="134">
        <v>45</v>
      </c>
      <c r="H15" s="134"/>
      <c r="I15" s="134"/>
      <c r="J15" s="135"/>
      <c r="K15" s="25">
        <f t="shared" si="0"/>
        <v>104</v>
      </c>
      <c r="L15" s="23">
        <f t="shared" si="1"/>
        <v>3</v>
      </c>
      <c r="M15" s="23">
        <f t="shared" si="10"/>
        <v>34.666666666666664</v>
      </c>
      <c r="N15" s="24">
        <f t="shared" si="2"/>
        <v>115.55555555555554</v>
      </c>
      <c r="O15" s="214">
        <v>30</v>
      </c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104</v>
      </c>
      <c r="AB15" s="23">
        <f t="shared" si="6"/>
        <v>3</v>
      </c>
      <c r="AC15" s="23">
        <f>IF(AA15=0," ",AA15/AB15)</f>
        <v>34.666666666666664</v>
      </c>
      <c r="AD15" s="24">
        <f t="shared" si="7"/>
        <v>115.55555555555554</v>
      </c>
      <c r="AE15" s="157">
        <f t="shared" si="8"/>
        <v>115.55555555555554</v>
      </c>
      <c r="AF15" s="221" t="str">
        <f t="shared" si="9"/>
        <v/>
      </c>
    </row>
    <row r="16" spans="2:32" s="19" customFormat="1" ht="19.95" customHeight="1">
      <c r="B16" s="308"/>
      <c r="C16" s="214"/>
      <c r="D16" s="133"/>
      <c r="E16" s="134"/>
      <c r="F16" s="134"/>
      <c r="G16" s="134"/>
      <c r="H16" s="134"/>
      <c r="I16" s="134"/>
      <c r="J16" s="135"/>
      <c r="K16" s="25">
        <f>SUM(D16:J16)</f>
        <v>0</v>
      </c>
      <c r="L16" s="23">
        <f>COUNTIF(D16:J16,"&gt;0")</f>
        <v>0</v>
      </c>
      <c r="M16" s="23" t="str">
        <f>IF(K16=0," ",K16/L16)</f>
        <v xml:space="preserve"> </v>
      </c>
      <c r="N16" s="24" t="str">
        <f>IF(K16=0," ",K16/(L16*C16)*100)</f>
        <v xml:space="preserve"> </v>
      </c>
      <c r="O16" s="214"/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ref="AA16" si="13">K16+W16</f>
        <v>0</v>
      </c>
      <c r="AB16" s="23">
        <f t="shared" ref="AB16" si="14">L16+X16</f>
        <v>0</v>
      </c>
      <c r="AC16" s="23" t="str">
        <f>IF(AA16=0," ",AA16/AB16)</f>
        <v xml:space="preserve"> </v>
      </c>
      <c r="AD16" s="24" t="str">
        <f t="shared" ref="AD16" si="15">IF(AA16=0," ",AA16/(AB16*O16)*100)</f>
        <v xml:space="preserve"> </v>
      </c>
      <c r="AE16" s="157" t="str">
        <f t="shared" si="8"/>
        <v>0</v>
      </c>
      <c r="AF16" s="221" t="str">
        <f t="shared" si="9"/>
        <v/>
      </c>
    </row>
    <row r="17" spans="2:32" s="19" customFormat="1" ht="19.95" customHeight="1">
      <c r="B17" s="308"/>
      <c r="C17" s="214"/>
      <c r="D17" s="133"/>
      <c r="E17" s="134"/>
      <c r="F17" s="134"/>
      <c r="G17" s="134"/>
      <c r="H17" s="134"/>
      <c r="I17" s="134"/>
      <c r="J17" s="135"/>
      <c r="K17" s="25">
        <f>SUM(D17:J17)</f>
        <v>0</v>
      </c>
      <c r="L17" s="23">
        <f>COUNTIF(D17:J17,"&gt;0")</f>
        <v>0</v>
      </c>
      <c r="M17" s="23" t="str">
        <f>IF(K17=0," ",K17/L17)</f>
        <v xml:space="preserve"> </v>
      </c>
      <c r="N17" s="24" t="str">
        <f>IF(K17=0," ",K17/(L17*C17)*100)</f>
        <v xml:space="preserve"> </v>
      </c>
      <c r="O17" s="214"/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 t="shared" si="11"/>
        <v xml:space="preserve"> </v>
      </c>
      <c r="Z17" s="18"/>
      <c r="AA17" s="25">
        <f t="shared" si="5"/>
        <v>0</v>
      </c>
      <c r="AB17" s="23">
        <f t="shared" si="6"/>
        <v>0</v>
      </c>
      <c r="AC17" s="23" t="str">
        <f t="shared" si="12"/>
        <v xml:space="preserve"> </v>
      </c>
      <c r="AD17" s="24" t="str">
        <f>IF(AA17=0," ",AA17/(AB17*O17)*100)</f>
        <v xml:space="preserve"> </v>
      </c>
      <c r="AE17" s="157" t="str">
        <f t="shared" si="8"/>
        <v>0</v>
      </c>
      <c r="AF17" s="221" t="str">
        <f t="shared" si="9"/>
        <v/>
      </c>
    </row>
    <row r="18" spans="2:32" s="19" customFormat="1" ht="19.95" customHeight="1">
      <c r="B18" s="308"/>
      <c r="C18" s="214">
        <v>0</v>
      </c>
      <c r="D18" s="133"/>
      <c r="E18" s="134"/>
      <c r="F18" s="134"/>
      <c r="G18" s="134"/>
      <c r="H18" s="134"/>
      <c r="I18" s="134"/>
      <c r="J18" s="135"/>
      <c r="K18" s="25">
        <f>SUM(D18:J18)</f>
        <v>0</v>
      </c>
      <c r="L18" s="23">
        <f>COUNTIF(D18:J18,"&gt;0")</f>
        <v>0</v>
      </c>
      <c r="M18" s="23" t="str">
        <f>IF(K18=0," ",K18/L18)</f>
        <v xml:space="preserve"> </v>
      </c>
      <c r="N18" s="24" t="str">
        <f>IF(K18=0," ",K18/(L18*C18)*100)</f>
        <v xml:space="preserve"> </v>
      </c>
      <c r="O18" s="214">
        <v>0</v>
      </c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>IF(W18=0," ",W18/X18)</f>
        <v xml:space="preserve"> </v>
      </c>
      <c r="Z18" s="18"/>
      <c r="AA18" s="25">
        <f t="shared" si="5"/>
        <v>0</v>
      </c>
      <c r="AB18" s="23">
        <f t="shared" si="6"/>
        <v>0</v>
      </c>
      <c r="AC18" s="23" t="str">
        <f t="shared" si="12"/>
        <v xml:space="preserve"> </v>
      </c>
      <c r="AD18" s="24" t="str">
        <f>IF(AA18=0," ",AA18/(AB18*O18)*100)</f>
        <v xml:space="preserve"> </v>
      </c>
      <c r="AE18" s="157" t="str">
        <f t="shared" si="8"/>
        <v>0</v>
      </c>
      <c r="AF18" s="221" t="str">
        <f t="shared" si="9"/>
        <v/>
      </c>
    </row>
    <row r="19" spans="2:32" s="19" customFormat="1" ht="19.95" customHeight="1" thickBot="1">
      <c r="B19" s="311"/>
      <c r="C19" s="215">
        <v>0</v>
      </c>
      <c r="D19" s="136"/>
      <c r="E19" s="137"/>
      <c r="F19" s="137"/>
      <c r="G19" s="137"/>
      <c r="H19" s="137"/>
      <c r="I19" s="137"/>
      <c r="J19" s="138"/>
      <c r="K19" s="32">
        <f>SUM(D19:J19)</f>
        <v>0</v>
      </c>
      <c r="L19" s="30">
        <f>COUNTIF(D19:J19,"&gt;0")</f>
        <v>0</v>
      </c>
      <c r="M19" s="30" t="str">
        <f>IF(K19=0," ",K19/L19)</f>
        <v xml:space="preserve"> </v>
      </c>
      <c r="N19" s="31" t="str">
        <f>IF(K19=0," ",K19/(L19*C19)*100)</f>
        <v xml:space="preserve"> </v>
      </c>
      <c r="O19" s="215">
        <v>0</v>
      </c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 t="shared" si="12"/>
        <v xml:space="preserve"> </v>
      </c>
      <c r="AD19" s="31" t="str">
        <f>IF(AA19=0," ",AA19/(AB19*O19)*100)</f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1" t="str">
        <f>"TOTAAL SPELERS "&amp;COUNTA(B5:B19)</f>
        <v>TOTAAL SPELERS 11</v>
      </c>
      <c r="C20" s="49">
        <f>SUM(C5:C19)</f>
        <v>297</v>
      </c>
      <c r="D20" s="36">
        <f t="shared" ref="D20:L20" si="16">SUM(D5:D19)</f>
        <v>144</v>
      </c>
      <c r="E20" s="36">
        <f t="shared" si="16"/>
        <v>155</v>
      </c>
      <c r="F20" s="36">
        <f t="shared" si="16"/>
        <v>151</v>
      </c>
      <c r="G20" s="36">
        <f t="shared" si="16"/>
        <v>161</v>
      </c>
      <c r="H20" s="36">
        <f t="shared" si="16"/>
        <v>0</v>
      </c>
      <c r="I20" s="36">
        <f t="shared" si="16"/>
        <v>0</v>
      </c>
      <c r="J20" s="36">
        <f t="shared" si="16"/>
        <v>0</v>
      </c>
      <c r="K20" s="104">
        <f t="shared" si="16"/>
        <v>611</v>
      </c>
      <c r="L20" s="36">
        <f t="shared" si="16"/>
        <v>24</v>
      </c>
      <c r="M20" s="35">
        <f>K20/L20</f>
        <v>25.458333333333332</v>
      </c>
      <c r="N20" s="37"/>
      <c r="O20" s="38">
        <f t="shared" ref="O20:X20" si="17">SUM(O5:O19)</f>
        <v>297</v>
      </c>
      <c r="P20" s="39">
        <f t="shared" si="17"/>
        <v>0</v>
      </c>
      <c r="Q20" s="36">
        <f t="shared" si="17"/>
        <v>0</v>
      </c>
      <c r="R20" s="36">
        <f t="shared" si="17"/>
        <v>0</v>
      </c>
      <c r="S20" s="36">
        <f t="shared" si="17"/>
        <v>0</v>
      </c>
      <c r="T20" s="36">
        <f t="shared" si="17"/>
        <v>0</v>
      </c>
      <c r="U20" s="36">
        <f t="shared" si="17"/>
        <v>0</v>
      </c>
      <c r="V20" s="36">
        <f t="shared" si="17"/>
        <v>0</v>
      </c>
      <c r="W20" s="34">
        <f t="shared" si="17"/>
        <v>0</v>
      </c>
      <c r="X20" s="35">
        <f t="shared" si="17"/>
        <v>0</v>
      </c>
      <c r="Y20" s="41" t="e">
        <f>W20/X20</f>
        <v>#DIV/0!</v>
      </c>
      <c r="Z20" s="44"/>
      <c r="AA20" s="43">
        <f>SUM(AA5:AA19)</f>
        <v>611</v>
      </c>
      <c r="AB20" s="35">
        <f>SUM(AB5:AB19)</f>
        <v>24</v>
      </c>
      <c r="AC20" s="35">
        <f>AA20/AB20</f>
        <v>25.458333333333332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  <row r="25" spans="2:32" ht="19.95" customHeight="1"/>
  </sheetData>
  <sheetProtection algorithmName="SHA-512" hashValue="5nPp++3eTVNVhdZP8xaNqdx6GjKP/a+oApPBq1ptAjI/7vVM5c+HOgEM2r5BclC8g/WqKJcKtQrp5Jv1LDrFKQ==" saltValue="HuH7PHQe/J4uD8IR4UWuNw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14:B16">
    <cfRule type="containsErrors" dxfId="105" priority="17">
      <formula>ISERROR(B14)</formula>
    </cfRule>
    <cfRule type="cellIs" dxfId="104" priority="18" operator="equal">
      <formula>0</formula>
    </cfRule>
  </conditionalFormatting>
  <conditionalFormatting sqref="B5:C19">
    <cfRule type="containsErrors" dxfId="103" priority="19">
      <formula>ISERROR(B5)</formula>
    </cfRule>
    <cfRule type="cellIs" dxfId="102" priority="20" operator="equal">
      <formula>0</formula>
    </cfRule>
  </conditionalFormatting>
  <conditionalFormatting sqref="K5:O19">
    <cfRule type="containsErrors" dxfId="101" priority="6">
      <formula>ISERROR(K5)</formula>
    </cfRule>
    <cfRule type="cellIs" dxfId="100" priority="7" operator="equal">
      <formula>0</formula>
    </cfRule>
  </conditionalFormatting>
  <conditionalFormatting sqref="W5:AD19 B20:AE20">
    <cfRule type="containsErrors" dxfId="99" priority="23">
      <formula>ISERROR(B5)</formula>
    </cfRule>
    <cfRule type="cellIs" dxfId="98" priority="24" operator="equal">
      <formula>0</formula>
    </cfRule>
  </conditionalFormatting>
  <conditionalFormatting sqref="AD2">
    <cfRule type="expression" dxfId="97" priority="10">
      <formula>$AF$2=14</formula>
    </cfRule>
  </conditionalFormatting>
  <conditionalFormatting sqref="AF2 AF5:AF20">
    <cfRule type="expression" dxfId="96" priority="3">
      <formula>NOT(ISNUMBER($AF$2))</formula>
    </cfRule>
  </conditionalFormatting>
  <conditionalFormatting sqref="AF3:AF4">
    <cfRule type="expression" dxfId="95" priority="1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9">
    <pageSetUpPr fitToPage="1"/>
  </sheetPr>
  <dimension ref="B1:AF25"/>
  <sheetViews>
    <sheetView showGridLines="0" showRowColHeaders="0" zoomScale="80" zoomScaleNormal="80" workbookViewId="0">
      <selection activeCell="G7" sqref="G7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6640625" customWidth="1"/>
    <col min="27" max="30" width="4.66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95" t="s">
        <v>240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1"/>
      <c r="AA2" s="396" t="s">
        <v>7</v>
      </c>
      <c r="AB2" s="397"/>
      <c r="AC2" s="397"/>
      <c r="AD2" s="398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423" t="s">
        <v>154</v>
      </c>
      <c r="C3" s="258" t="s">
        <v>266</v>
      </c>
      <c r="D3" s="273"/>
      <c r="E3" s="401" t="s">
        <v>268</v>
      </c>
      <c r="F3" s="402"/>
      <c r="G3" s="402"/>
      <c r="H3" s="402"/>
      <c r="I3" s="402"/>
      <c r="J3" s="252"/>
      <c r="K3" s="282" t="s">
        <v>1</v>
      </c>
      <c r="L3" s="283" t="s">
        <v>2</v>
      </c>
      <c r="M3" s="284" t="s">
        <v>3</v>
      </c>
      <c r="N3" s="277" t="s">
        <v>267</v>
      </c>
      <c r="O3" s="258" t="s">
        <v>4</v>
      </c>
      <c r="P3" s="273"/>
      <c r="Q3" s="401" t="s">
        <v>269</v>
      </c>
      <c r="R3" s="402"/>
      <c r="S3" s="402"/>
      <c r="T3" s="402"/>
      <c r="U3" s="402"/>
      <c r="V3" s="274"/>
      <c r="W3" s="282" t="s">
        <v>1</v>
      </c>
      <c r="X3" s="281" t="s">
        <v>2</v>
      </c>
      <c r="Y3" s="295" t="s">
        <v>5</v>
      </c>
      <c r="Z3" s="106"/>
      <c r="AA3" s="282" t="s">
        <v>1</v>
      </c>
      <c r="AB3" s="281" t="s">
        <v>2</v>
      </c>
      <c r="AC3" s="306" t="s">
        <v>6</v>
      </c>
      <c r="AD3" s="295" t="s">
        <v>267</v>
      </c>
      <c r="AF3" s="320" t="str">
        <f>IF(ISNUMBER($AF$2), "Gemiddelde 2027-28", "")</f>
        <v/>
      </c>
    </row>
    <row r="4" spans="2:32" ht="15" thickBot="1">
      <c r="B4" s="424"/>
      <c r="C4" s="270"/>
      <c r="D4" s="3">
        <v>1</v>
      </c>
      <c r="E4" s="4">
        <v>2</v>
      </c>
      <c r="F4" s="195">
        <v>3</v>
      </c>
      <c r="G4" s="4">
        <v>4</v>
      </c>
      <c r="H4" s="4">
        <v>5</v>
      </c>
      <c r="I4" s="4">
        <v>6</v>
      </c>
      <c r="J4" s="4">
        <v>7</v>
      </c>
      <c r="K4" s="263"/>
      <c r="L4" s="264"/>
      <c r="M4" s="265"/>
      <c r="N4" s="264"/>
      <c r="O4" s="266"/>
      <c r="P4" s="3">
        <v>8</v>
      </c>
      <c r="Q4" s="4">
        <v>9</v>
      </c>
      <c r="R4" s="4">
        <v>10</v>
      </c>
      <c r="S4" s="4">
        <v>11</v>
      </c>
      <c r="T4" s="4">
        <v>12</v>
      </c>
      <c r="U4" s="4">
        <v>13</v>
      </c>
      <c r="V4" s="4">
        <v>14</v>
      </c>
      <c r="W4" s="291"/>
      <c r="X4" s="289"/>
      <c r="Y4" s="292"/>
      <c r="Z4" s="107"/>
      <c r="AA4" s="299"/>
      <c r="AB4" s="300"/>
      <c r="AC4" s="307"/>
      <c r="AD4" s="301"/>
      <c r="AF4" s="319"/>
    </row>
    <row r="5" spans="2:32" s="19" customFormat="1" ht="19.95" customHeight="1">
      <c r="B5" s="315" t="s">
        <v>181</v>
      </c>
      <c r="C5" s="213">
        <v>38</v>
      </c>
      <c r="D5" s="130"/>
      <c r="E5" s="131"/>
      <c r="F5" s="131"/>
      <c r="G5" s="131"/>
      <c r="H5" s="131"/>
      <c r="I5" s="131"/>
      <c r="J5" s="132"/>
      <c r="K5" s="17">
        <f t="shared" ref="K5:K19" si="0">SUM(D5:J5)</f>
        <v>0</v>
      </c>
      <c r="L5" s="14">
        <f t="shared" ref="L5:L19" si="1">COUNTIF(D5:J5,"&gt;0")</f>
        <v>0</v>
      </c>
      <c r="M5" s="14" t="str">
        <f>IF(K5=0," ",K5/L5)</f>
        <v xml:space="preserve"> </v>
      </c>
      <c r="N5" s="81" t="str">
        <f t="shared" ref="N5:N19" si="2">IF(K5=0," ",K5/(L5*C5)*100)</f>
        <v xml:space="preserve"> </v>
      </c>
      <c r="O5" s="213">
        <v>38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0</v>
      </c>
      <c r="AB5" s="14">
        <f t="shared" ref="AB5:AB19" si="6">L5+X5</f>
        <v>0</v>
      </c>
      <c r="AC5" s="14" t="str">
        <f>IF(AA5=0," ",AA5/AB5)</f>
        <v xml:space="preserve"> </v>
      </c>
      <c r="AD5" s="81" t="str">
        <f t="shared" ref="AD5:AD19" si="7">IF(AA5=0," ",AA5/(AB5*O5)*100)</f>
        <v xml:space="preserve"> </v>
      </c>
      <c r="AE5" s="157" t="str">
        <f>IF(AB5&gt;=$AE$2,AA5/(AB5*O5)*100,"0")</f>
        <v>0</v>
      </c>
      <c r="AF5" s="253" t="str">
        <f>IF(ISNUMBER($AF$2), IF(AB5&gt;=4, IFERROR(ROUND(MAX(AA5/AB5, O5*0.9, 15), 0), 0), O5), "")</f>
        <v/>
      </c>
    </row>
    <row r="6" spans="2:32" s="19" customFormat="1" ht="19.95" customHeight="1">
      <c r="B6" s="308" t="s">
        <v>27</v>
      </c>
      <c r="C6" s="214">
        <v>58</v>
      </c>
      <c r="D6" s="133"/>
      <c r="E6" s="134">
        <v>59</v>
      </c>
      <c r="F6" s="134">
        <v>42</v>
      </c>
      <c r="G6" s="134">
        <v>39</v>
      </c>
      <c r="H6" s="134"/>
      <c r="I6" s="134"/>
      <c r="J6" s="135"/>
      <c r="K6" s="25">
        <f t="shared" si="0"/>
        <v>140</v>
      </c>
      <c r="L6" s="23">
        <f t="shared" si="1"/>
        <v>3</v>
      </c>
      <c r="M6" s="23">
        <f>IF(K6=0," ",K6/L6)</f>
        <v>46.666666666666664</v>
      </c>
      <c r="N6" s="24">
        <f t="shared" si="2"/>
        <v>80.459770114942529</v>
      </c>
      <c r="O6" s="214">
        <v>58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140</v>
      </c>
      <c r="AB6" s="23">
        <f t="shared" si="6"/>
        <v>3</v>
      </c>
      <c r="AC6" s="23">
        <f>IF(AA6=0," ",AA6/AB6)</f>
        <v>46.666666666666664</v>
      </c>
      <c r="AD6" s="24">
        <f t="shared" si="7"/>
        <v>80.459770114942529</v>
      </c>
      <c r="AE6" s="157">
        <f t="shared" ref="AE6:AE19" si="8">IF(AB6&gt;=$AE$2,AA6/(AB6*O6)*100,"0")</f>
        <v>80.459770114942529</v>
      </c>
      <c r="AF6" s="254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308" t="s">
        <v>28</v>
      </c>
      <c r="C7" s="214">
        <v>38</v>
      </c>
      <c r="D7" s="133"/>
      <c r="E7" s="134"/>
      <c r="F7" s="134"/>
      <c r="G7" s="134"/>
      <c r="H7" s="134"/>
      <c r="I7" s="134"/>
      <c r="J7" s="135"/>
      <c r="K7" s="25">
        <f t="shared" si="0"/>
        <v>0</v>
      </c>
      <c r="L7" s="23">
        <f t="shared" si="1"/>
        <v>0</v>
      </c>
      <c r="M7" s="23" t="str">
        <f t="shared" ref="M7:M18" si="10">IF(K7=0," ",K7/L7)</f>
        <v xml:space="preserve"> </v>
      </c>
      <c r="N7" s="24" t="str">
        <f t="shared" si="2"/>
        <v xml:space="preserve"> </v>
      </c>
      <c r="O7" s="214">
        <v>38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8" si="11">IF(W7=0," ",W7/X7)</f>
        <v xml:space="preserve"> </v>
      </c>
      <c r="Z7" s="18"/>
      <c r="AA7" s="25">
        <f t="shared" si="5"/>
        <v>0</v>
      </c>
      <c r="AB7" s="23">
        <f t="shared" si="6"/>
        <v>0</v>
      </c>
      <c r="AC7" s="23" t="str">
        <f t="shared" ref="AC7:AC18" si="12">IF(AA7=0," ",AA7/AB7)</f>
        <v xml:space="preserve"> </v>
      </c>
      <c r="AD7" s="24" t="str">
        <f t="shared" si="7"/>
        <v xml:space="preserve"> </v>
      </c>
      <c r="AE7" s="157" t="str">
        <f t="shared" si="8"/>
        <v>0</v>
      </c>
      <c r="AF7" s="221" t="str">
        <f t="shared" si="9"/>
        <v/>
      </c>
    </row>
    <row r="8" spans="2:32" s="19" customFormat="1" ht="19.95" customHeight="1">
      <c r="B8" s="308" t="s">
        <v>29</v>
      </c>
      <c r="C8" s="214">
        <v>18</v>
      </c>
      <c r="D8" s="133"/>
      <c r="E8" s="134">
        <v>7</v>
      </c>
      <c r="F8" s="134">
        <v>17</v>
      </c>
      <c r="G8" s="134">
        <v>18</v>
      </c>
      <c r="H8" s="134"/>
      <c r="I8" s="134"/>
      <c r="J8" s="135"/>
      <c r="K8" s="25">
        <f t="shared" si="0"/>
        <v>42</v>
      </c>
      <c r="L8" s="23">
        <f t="shared" si="1"/>
        <v>3</v>
      </c>
      <c r="M8" s="23">
        <f t="shared" si="10"/>
        <v>14</v>
      </c>
      <c r="N8" s="24">
        <f t="shared" si="2"/>
        <v>77.777777777777786</v>
      </c>
      <c r="O8" s="214">
        <v>18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42</v>
      </c>
      <c r="AB8" s="23">
        <f t="shared" si="6"/>
        <v>3</v>
      </c>
      <c r="AC8" s="23">
        <f t="shared" si="12"/>
        <v>14</v>
      </c>
      <c r="AD8" s="24">
        <f t="shared" si="7"/>
        <v>77.777777777777786</v>
      </c>
      <c r="AE8" s="157">
        <f t="shared" si="8"/>
        <v>77.777777777777786</v>
      </c>
      <c r="AF8" s="221" t="str">
        <f t="shared" si="9"/>
        <v/>
      </c>
    </row>
    <row r="9" spans="2:32" s="19" customFormat="1" ht="19.95" customHeight="1">
      <c r="B9" s="308" t="s">
        <v>112</v>
      </c>
      <c r="C9" s="214">
        <v>30</v>
      </c>
      <c r="D9" s="133"/>
      <c r="E9" s="134"/>
      <c r="F9" s="134"/>
      <c r="G9" s="134"/>
      <c r="H9" s="134"/>
      <c r="I9" s="134"/>
      <c r="J9" s="135"/>
      <c r="K9" s="25">
        <f t="shared" si="0"/>
        <v>0</v>
      </c>
      <c r="L9" s="23">
        <f t="shared" si="1"/>
        <v>0</v>
      </c>
      <c r="M9" s="23" t="str">
        <f t="shared" si="10"/>
        <v xml:space="preserve"> </v>
      </c>
      <c r="N9" s="24" t="str">
        <f t="shared" si="2"/>
        <v xml:space="preserve"> </v>
      </c>
      <c r="O9" s="214">
        <v>30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0</v>
      </c>
      <c r="AB9" s="23">
        <f t="shared" si="6"/>
        <v>0</v>
      </c>
      <c r="AC9" s="23" t="str">
        <f t="shared" si="12"/>
        <v xml:space="preserve"> </v>
      </c>
      <c r="AD9" s="24" t="str">
        <f t="shared" si="7"/>
        <v xml:space="preserve"> </v>
      </c>
      <c r="AE9" s="157" t="str">
        <f t="shared" si="8"/>
        <v>0</v>
      </c>
      <c r="AF9" s="221" t="str">
        <f t="shared" si="9"/>
        <v/>
      </c>
    </row>
    <row r="10" spans="2:32" s="19" customFormat="1" ht="19.95" customHeight="1">
      <c r="B10" s="308" t="s">
        <v>30</v>
      </c>
      <c r="C10" s="214">
        <v>57</v>
      </c>
      <c r="D10" s="133">
        <v>39</v>
      </c>
      <c r="E10" s="134"/>
      <c r="F10" s="134">
        <v>53</v>
      </c>
      <c r="G10" s="134"/>
      <c r="H10" s="134"/>
      <c r="I10" s="134"/>
      <c r="J10" s="135"/>
      <c r="K10" s="25">
        <f t="shared" si="0"/>
        <v>92</v>
      </c>
      <c r="L10" s="23">
        <f t="shared" si="1"/>
        <v>2</v>
      </c>
      <c r="M10" s="23">
        <f t="shared" si="10"/>
        <v>46</v>
      </c>
      <c r="N10" s="24">
        <f t="shared" si="2"/>
        <v>80.701754385964904</v>
      </c>
      <c r="O10" s="214">
        <v>57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92</v>
      </c>
      <c r="AB10" s="23">
        <f t="shared" si="6"/>
        <v>2</v>
      </c>
      <c r="AC10" s="23">
        <f t="shared" si="12"/>
        <v>46</v>
      </c>
      <c r="AD10" s="24">
        <f t="shared" si="7"/>
        <v>80.701754385964904</v>
      </c>
      <c r="AE10" s="157">
        <f t="shared" si="8"/>
        <v>80.701754385964904</v>
      </c>
      <c r="AF10" s="221" t="str">
        <f t="shared" si="9"/>
        <v/>
      </c>
    </row>
    <row r="11" spans="2:32" s="19" customFormat="1" ht="19.95" customHeight="1">
      <c r="B11" s="308" t="s">
        <v>108</v>
      </c>
      <c r="C11" s="214">
        <v>46</v>
      </c>
      <c r="D11" s="133">
        <v>64</v>
      </c>
      <c r="E11" s="134"/>
      <c r="F11" s="134"/>
      <c r="G11" s="134">
        <v>69</v>
      </c>
      <c r="H11" s="134"/>
      <c r="I11" s="134"/>
      <c r="J11" s="135"/>
      <c r="K11" s="25">
        <f t="shared" si="0"/>
        <v>133</v>
      </c>
      <c r="L11" s="23">
        <f t="shared" si="1"/>
        <v>2</v>
      </c>
      <c r="M11" s="23">
        <f t="shared" si="10"/>
        <v>66.5</v>
      </c>
      <c r="N11" s="24">
        <f t="shared" si="2"/>
        <v>144.56521739130434</v>
      </c>
      <c r="O11" s="214">
        <v>46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133</v>
      </c>
      <c r="AB11" s="23">
        <f t="shared" si="6"/>
        <v>2</v>
      </c>
      <c r="AC11" s="23">
        <f t="shared" si="12"/>
        <v>66.5</v>
      </c>
      <c r="AD11" s="24">
        <f t="shared" si="7"/>
        <v>144.56521739130434</v>
      </c>
      <c r="AE11" s="157">
        <f t="shared" si="8"/>
        <v>144.56521739130434</v>
      </c>
      <c r="AF11" s="221" t="str">
        <f t="shared" si="9"/>
        <v/>
      </c>
    </row>
    <row r="12" spans="2:32" s="19" customFormat="1" ht="19.95" customHeight="1">
      <c r="B12" s="308" t="s">
        <v>31</v>
      </c>
      <c r="C12" s="214">
        <v>29</v>
      </c>
      <c r="D12" s="133"/>
      <c r="E12" s="134"/>
      <c r="F12" s="134"/>
      <c r="G12" s="134">
        <v>15</v>
      </c>
      <c r="H12" s="134"/>
      <c r="I12" s="134"/>
      <c r="J12" s="135"/>
      <c r="K12" s="25">
        <f t="shared" si="0"/>
        <v>15</v>
      </c>
      <c r="L12" s="23">
        <f t="shared" si="1"/>
        <v>1</v>
      </c>
      <c r="M12" s="23">
        <f t="shared" si="10"/>
        <v>15</v>
      </c>
      <c r="N12" s="24">
        <f t="shared" si="2"/>
        <v>51.724137931034484</v>
      </c>
      <c r="O12" s="214">
        <v>29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15</v>
      </c>
      <c r="AB12" s="23">
        <f t="shared" si="6"/>
        <v>1</v>
      </c>
      <c r="AC12" s="23">
        <f t="shared" si="12"/>
        <v>15</v>
      </c>
      <c r="AD12" s="24">
        <f t="shared" si="7"/>
        <v>51.724137931034484</v>
      </c>
      <c r="AE12" s="157" t="str">
        <f t="shared" si="8"/>
        <v>0</v>
      </c>
      <c r="AF12" s="221" t="str">
        <f t="shared" si="9"/>
        <v/>
      </c>
    </row>
    <row r="13" spans="2:32" s="19" customFormat="1" ht="19.95" customHeight="1">
      <c r="B13" s="308" t="s">
        <v>32</v>
      </c>
      <c r="C13" s="214">
        <v>82</v>
      </c>
      <c r="D13" s="133">
        <v>69</v>
      </c>
      <c r="E13" s="134">
        <v>32</v>
      </c>
      <c r="F13" s="134"/>
      <c r="G13" s="134"/>
      <c r="H13" s="134"/>
      <c r="I13" s="134"/>
      <c r="J13" s="135"/>
      <c r="K13" s="25">
        <f t="shared" si="0"/>
        <v>101</v>
      </c>
      <c r="L13" s="23">
        <f t="shared" si="1"/>
        <v>2</v>
      </c>
      <c r="M13" s="23">
        <f t="shared" si="10"/>
        <v>50.5</v>
      </c>
      <c r="N13" s="24">
        <f t="shared" si="2"/>
        <v>61.585365853658537</v>
      </c>
      <c r="O13" s="214">
        <v>82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101</v>
      </c>
      <c r="AB13" s="23">
        <f t="shared" si="6"/>
        <v>2</v>
      </c>
      <c r="AC13" s="23">
        <f t="shared" si="12"/>
        <v>50.5</v>
      </c>
      <c r="AD13" s="24">
        <f t="shared" si="7"/>
        <v>61.585365853658537</v>
      </c>
      <c r="AE13" s="157">
        <f t="shared" si="8"/>
        <v>61.585365853658537</v>
      </c>
      <c r="AF13" s="221" t="str">
        <f t="shared" si="9"/>
        <v/>
      </c>
    </row>
    <row r="14" spans="2:32" s="19" customFormat="1" ht="19.95" customHeight="1">
      <c r="B14" s="308" t="s">
        <v>122</v>
      </c>
      <c r="C14" s="214">
        <v>25</v>
      </c>
      <c r="D14" s="133"/>
      <c r="E14" s="134">
        <v>27</v>
      </c>
      <c r="F14" s="134">
        <v>27</v>
      </c>
      <c r="G14" s="134">
        <v>26</v>
      </c>
      <c r="H14" s="134"/>
      <c r="I14" s="134"/>
      <c r="J14" s="135"/>
      <c r="K14" s="25">
        <f t="shared" si="0"/>
        <v>80</v>
      </c>
      <c r="L14" s="23">
        <f t="shared" si="1"/>
        <v>3</v>
      </c>
      <c r="M14" s="23">
        <f t="shared" si="10"/>
        <v>26.666666666666668</v>
      </c>
      <c r="N14" s="24">
        <f t="shared" si="2"/>
        <v>106.66666666666667</v>
      </c>
      <c r="O14" s="214">
        <v>25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80</v>
      </c>
      <c r="AB14" s="23">
        <f t="shared" si="6"/>
        <v>3</v>
      </c>
      <c r="AC14" s="23">
        <f t="shared" si="12"/>
        <v>26.666666666666668</v>
      </c>
      <c r="AD14" s="24">
        <f t="shared" si="7"/>
        <v>106.66666666666667</v>
      </c>
      <c r="AE14" s="157">
        <f t="shared" si="8"/>
        <v>106.66666666666667</v>
      </c>
      <c r="AF14" s="221" t="str">
        <f t="shared" si="9"/>
        <v/>
      </c>
    </row>
    <row r="15" spans="2:32" s="19" customFormat="1" ht="19.95" customHeight="1">
      <c r="B15" s="310" t="s">
        <v>33</v>
      </c>
      <c r="C15" s="214">
        <v>52</v>
      </c>
      <c r="D15" s="133">
        <v>68</v>
      </c>
      <c r="E15" s="134">
        <v>43</v>
      </c>
      <c r="F15" s="134"/>
      <c r="G15" s="134"/>
      <c r="H15" s="134"/>
      <c r="I15" s="134"/>
      <c r="J15" s="135"/>
      <c r="K15" s="25">
        <f t="shared" si="0"/>
        <v>111</v>
      </c>
      <c r="L15" s="23">
        <f t="shared" si="1"/>
        <v>2</v>
      </c>
      <c r="M15" s="23">
        <f t="shared" si="10"/>
        <v>55.5</v>
      </c>
      <c r="N15" s="24">
        <f t="shared" si="2"/>
        <v>106.73076923076923</v>
      </c>
      <c r="O15" s="214">
        <v>52</v>
      </c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111</v>
      </c>
      <c r="AB15" s="23">
        <f t="shared" si="6"/>
        <v>2</v>
      </c>
      <c r="AC15" s="23">
        <f t="shared" si="12"/>
        <v>55.5</v>
      </c>
      <c r="AD15" s="24">
        <f t="shared" si="7"/>
        <v>106.73076923076923</v>
      </c>
      <c r="AE15" s="157">
        <f t="shared" si="8"/>
        <v>106.73076923076923</v>
      </c>
      <c r="AF15" s="221" t="str">
        <f t="shared" si="9"/>
        <v/>
      </c>
    </row>
    <row r="16" spans="2:32" s="19" customFormat="1" ht="19.95" customHeight="1">
      <c r="B16" s="308" t="s">
        <v>201</v>
      </c>
      <c r="C16" s="214">
        <v>32</v>
      </c>
      <c r="D16" s="133">
        <v>23</v>
      </c>
      <c r="E16" s="134"/>
      <c r="F16" s="134">
        <v>35</v>
      </c>
      <c r="G16" s="134"/>
      <c r="H16" s="134"/>
      <c r="I16" s="134"/>
      <c r="J16" s="135"/>
      <c r="K16" s="25">
        <f t="shared" si="0"/>
        <v>58</v>
      </c>
      <c r="L16" s="23">
        <f t="shared" si="1"/>
        <v>2</v>
      </c>
      <c r="M16" s="23">
        <f>IF(K16=0," ",K16/L16)</f>
        <v>29</v>
      </c>
      <c r="N16" s="24">
        <f t="shared" si="2"/>
        <v>90.625</v>
      </c>
      <c r="O16" s="214">
        <v>32</v>
      </c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si="5"/>
        <v>58</v>
      </c>
      <c r="AB16" s="23">
        <f t="shared" si="6"/>
        <v>2</v>
      </c>
      <c r="AC16" s="23">
        <f>IF(AA16=0," ",AA16/AB16)</f>
        <v>29</v>
      </c>
      <c r="AD16" s="24">
        <f t="shared" si="7"/>
        <v>90.625</v>
      </c>
      <c r="AE16" s="157">
        <f t="shared" si="8"/>
        <v>90.625</v>
      </c>
      <c r="AF16" s="221" t="str">
        <f t="shared" si="9"/>
        <v/>
      </c>
    </row>
    <row r="17" spans="2:32" s="19" customFormat="1" ht="19.95" customHeight="1">
      <c r="B17" s="308" t="s">
        <v>248</v>
      </c>
      <c r="C17" s="214">
        <v>37</v>
      </c>
      <c r="D17" s="133">
        <v>45</v>
      </c>
      <c r="E17" s="134">
        <v>36</v>
      </c>
      <c r="F17" s="134"/>
      <c r="G17" s="134"/>
      <c r="H17" s="134"/>
      <c r="I17" s="134"/>
      <c r="J17" s="135"/>
      <c r="K17" s="25">
        <f t="shared" si="0"/>
        <v>81</v>
      </c>
      <c r="L17" s="23">
        <f t="shared" si="1"/>
        <v>2</v>
      </c>
      <c r="M17" s="23">
        <f>IF(K17=0," ",K17/L17)</f>
        <v>40.5</v>
      </c>
      <c r="N17" s="24">
        <f t="shared" si="2"/>
        <v>109.45945945945945</v>
      </c>
      <c r="O17" s="214">
        <v>37</v>
      </c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>IF(W17=0," ",W17/X17)</f>
        <v xml:space="preserve"> </v>
      </c>
      <c r="Z17" s="18"/>
      <c r="AA17" s="25">
        <f t="shared" si="5"/>
        <v>81</v>
      </c>
      <c r="AB17" s="23">
        <f t="shared" si="6"/>
        <v>2</v>
      </c>
      <c r="AC17" s="23">
        <f>IF(AA17=0," ",AA17/AB17)</f>
        <v>40.5</v>
      </c>
      <c r="AD17" s="24">
        <f t="shared" si="7"/>
        <v>109.45945945945945</v>
      </c>
      <c r="AE17" s="157">
        <f t="shared" si="8"/>
        <v>109.45945945945945</v>
      </c>
      <c r="AF17" s="221" t="str">
        <f t="shared" si="9"/>
        <v/>
      </c>
    </row>
    <row r="18" spans="2:32" s="19" customFormat="1" ht="19.95" customHeight="1">
      <c r="B18" s="308" t="s">
        <v>203</v>
      </c>
      <c r="C18" s="214">
        <v>25</v>
      </c>
      <c r="D18" s="133"/>
      <c r="E18" s="134"/>
      <c r="F18" s="134">
        <v>24</v>
      </c>
      <c r="G18" s="134">
        <v>26</v>
      </c>
      <c r="H18" s="134"/>
      <c r="I18" s="134"/>
      <c r="J18" s="135"/>
      <c r="K18" s="25">
        <f t="shared" si="0"/>
        <v>50</v>
      </c>
      <c r="L18" s="23">
        <f t="shared" si="1"/>
        <v>2</v>
      </c>
      <c r="M18" s="23">
        <f t="shared" si="10"/>
        <v>25</v>
      </c>
      <c r="N18" s="24">
        <f t="shared" si="2"/>
        <v>100</v>
      </c>
      <c r="O18" s="214">
        <v>25</v>
      </c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 t="shared" si="11"/>
        <v xml:space="preserve"> </v>
      </c>
      <c r="Z18" s="18"/>
      <c r="AA18" s="25">
        <f t="shared" si="5"/>
        <v>50</v>
      </c>
      <c r="AB18" s="23">
        <f t="shared" si="6"/>
        <v>2</v>
      </c>
      <c r="AC18" s="23">
        <f t="shared" si="12"/>
        <v>25</v>
      </c>
      <c r="AD18" s="24">
        <f t="shared" si="7"/>
        <v>100</v>
      </c>
      <c r="AE18" s="157">
        <f t="shared" si="8"/>
        <v>100</v>
      </c>
      <c r="AF18" s="221" t="str">
        <f t="shared" si="9"/>
        <v/>
      </c>
    </row>
    <row r="19" spans="2:32" s="19" customFormat="1" ht="19.95" customHeight="1" thickBot="1">
      <c r="B19" s="311"/>
      <c r="C19" s="215"/>
      <c r="D19" s="136"/>
      <c r="E19" s="137"/>
      <c r="F19" s="137"/>
      <c r="G19" s="137"/>
      <c r="H19" s="137"/>
      <c r="I19" s="137"/>
      <c r="J19" s="138"/>
      <c r="K19" s="32">
        <f t="shared" si="0"/>
        <v>0</v>
      </c>
      <c r="L19" s="30">
        <f t="shared" si="1"/>
        <v>0</v>
      </c>
      <c r="M19" s="30" t="str">
        <f>IF(K19=0," ",K19/L19)</f>
        <v xml:space="preserve"> </v>
      </c>
      <c r="N19" s="31" t="str">
        <f t="shared" si="2"/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>IF(AA19=0," ",AA19/AB19)</f>
        <v xml:space="preserve"> </v>
      </c>
      <c r="AD19" s="31" t="str">
        <f t="shared" si="7"/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1" t="str">
        <f>"TOTAAL SPELERS "&amp;COUNTA(B5:B19)</f>
        <v>TOTAAL SPELERS 14</v>
      </c>
      <c r="C20" s="49">
        <f>SUM(C5:C19)</f>
        <v>567</v>
      </c>
      <c r="D20" s="36">
        <f t="shared" ref="D20:L20" si="13">SUM(D5:D19)</f>
        <v>308</v>
      </c>
      <c r="E20" s="36">
        <f t="shared" si="13"/>
        <v>204</v>
      </c>
      <c r="F20" s="36">
        <f t="shared" si="13"/>
        <v>198</v>
      </c>
      <c r="G20" s="36">
        <f t="shared" si="13"/>
        <v>193</v>
      </c>
      <c r="H20" s="36">
        <f t="shared" si="13"/>
        <v>0</v>
      </c>
      <c r="I20" s="36">
        <f t="shared" si="13"/>
        <v>0</v>
      </c>
      <c r="J20" s="36">
        <f t="shared" si="13"/>
        <v>0</v>
      </c>
      <c r="K20" s="104">
        <f t="shared" si="13"/>
        <v>903</v>
      </c>
      <c r="L20" s="36">
        <f t="shared" si="13"/>
        <v>24</v>
      </c>
      <c r="M20" s="35">
        <f>K20/L20</f>
        <v>37.625</v>
      </c>
      <c r="N20" s="37"/>
      <c r="O20" s="38">
        <f t="shared" ref="O20:X20" si="14">SUM(O5:O19)</f>
        <v>567</v>
      </c>
      <c r="P20" s="39">
        <f t="shared" si="14"/>
        <v>0</v>
      </c>
      <c r="Q20" s="36">
        <f t="shared" si="14"/>
        <v>0</v>
      </c>
      <c r="R20" s="36">
        <f t="shared" si="14"/>
        <v>0</v>
      </c>
      <c r="S20" s="36">
        <f t="shared" si="14"/>
        <v>0</v>
      </c>
      <c r="T20" s="36">
        <f t="shared" si="14"/>
        <v>0</v>
      </c>
      <c r="U20" s="36">
        <f t="shared" si="14"/>
        <v>0</v>
      </c>
      <c r="V20" s="36">
        <f t="shared" si="14"/>
        <v>0</v>
      </c>
      <c r="W20" s="34">
        <f t="shared" si="14"/>
        <v>0</v>
      </c>
      <c r="X20" s="35">
        <f t="shared" si="14"/>
        <v>0</v>
      </c>
      <c r="Y20" s="41" t="e">
        <f>W20/X20</f>
        <v>#DIV/0!</v>
      </c>
      <c r="Z20" s="44"/>
      <c r="AA20" s="43">
        <f>SUM(AA5:AA19)</f>
        <v>903</v>
      </c>
      <c r="AB20" s="35">
        <f>SUM(AB5:AB19)</f>
        <v>24</v>
      </c>
      <c r="AC20" s="35">
        <f>AA20/AB20</f>
        <v>37.625</v>
      </c>
      <c r="AD20" s="37"/>
      <c r="AF20" s="211"/>
    </row>
    <row r="21" spans="2:32" ht="19.95" customHeight="1"/>
    <row r="22" spans="2:32" ht="19.95" customHeight="1">
      <c r="B22"/>
    </row>
    <row r="23" spans="2:32" ht="19.95" customHeight="1"/>
    <row r="24" spans="2:32" ht="19.95" customHeight="1"/>
    <row r="25" spans="2:32" ht="19.95" customHeight="1"/>
  </sheetData>
  <sheetProtection algorithmName="SHA-512" hashValue="xXy67d7F3kC2Y/XCCkTbkd2BspMnuw9X5In05R9h4/WIYrf14ww2kUpykJmYLWY/bR5jlXC8s7mQDefdp+P9ow==" saltValue="3okWqvjdQ8YuheW4KsMr9Q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94" priority="25" operator="equal">
      <formula>0</formula>
    </cfRule>
  </conditionalFormatting>
  <conditionalFormatting sqref="B20">
    <cfRule type="cellIs" dxfId="93" priority="2" operator="equal">
      <formula>0</formula>
    </cfRule>
  </conditionalFormatting>
  <conditionalFormatting sqref="B5:C19">
    <cfRule type="containsErrors" dxfId="92" priority="23">
      <formula>ISERROR(B5)</formula>
    </cfRule>
  </conditionalFormatting>
  <conditionalFormatting sqref="B20:AD20">
    <cfRule type="containsErrors" dxfId="91" priority="1">
      <formula>ISERROR(B20)</formula>
    </cfRule>
  </conditionalFormatting>
  <conditionalFormatting sqref="C5:C19">
    <cfRule type="cellIs" dxfId="90" priority="24" operator="equal">
      <formula>0</formula>
    </cfRule>
  </conditionalFormatting>
  <conditionalFormatting sqref="K5:N19 W5:AD19 C20:AD20">
    <cfRule type="cellIs" dxfId="89" priority="38" operator="equal">
      <formula>0</formula>
    </cfRule>
  </conditionalFormatting>
  <conditionalFormatting sqref="K5:O19">
    <cfRule type="containsErrors" dxfId="88" priority="11">
      <formula>ISERROR(K5)</formula>
    </cfRule>
  </conditionalFormatting>
  <conditionalFormatting sqref="O5:O19">
    <cfRule type="cellIs" dxfId="87" priority="12" operator="equal">
      <formula>0</formula>
    </cfRule>
  </conditionalFormatting>
  <conditionalFormatting sqref="W5:AD19">
    <cfRule type="containsErrors" dxfId="86" priority="29">
      <formula>ISERROR(W5)</formula>
    </cfRule>
  </conditionalFormatting>
  <conditionalFormatting sqref="AD2">
    <cfRule type="expression" dxfId="85" priority="15">
      <formula>$AF$2=14</formula>
    </cfRule>
  </conditionalFormatting>
  <conditionalFormatting sqref="AF2 AF5:AF20">
    <cfRule type="expression" dxfId="84" priority="7">
      <formula>NOT(ISNUMBER($AF$2))</formula>
    </cfRule>
  </conditionalFormatting>
  <conditionalFormatting sqref="AF3:AF4">
    <cfRule type="expression" dxfId="83" priority="5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pageSetUpPr fitToPage="1"/>
  </sheetPr>
  <dimension ref="B1:AF22"/>
  <sheetViews>
    <sheetView showGridLines="0" showRowColHeaders="0" zoomScale="80" zoomScaleNormal="80" workbookViewId="0">
      <selection activeCell="G7" sqref="G7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33203125" customWidth="1"/>
    <col min="27" max="30" width="4.66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95" t="s">
        <v>240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1"/>
      <c r="AA2" s="396" t="s">
        <v>7</v>
      </c>
      <c r="AB2" s="397"/>
      <c r="AC2" s="397"/>
      <c r="AD2" s="398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399" t="s">
        <v>200</v>
      </c>
      <c r="C3" s="269" t="s">
        <v>266</v>
      </c>
      <c r="D3" s="271"/>
      <c r="E3" s="401" t="s">
        <v>268</v>
      </c>
      <c r="F3" s="402"/>
      <c r="G3" s="402"/>
      <c r="H3" s="402"/>
      <c r="I3" s="402"/>
      <c r="J3" s="12"/>
      <c r="K3" s="280" t="s">
        <v>1</v>
      </c>
      <c r="L3" s="281" t="s">
        <v>2</v>
      </c>
      <c r="M3" s="281" t="s">
        <v>3</v>
      </c>
      <c r="N3" s="276" t="s">
        <v>267</v>
      </c>
      <c r="O3" s="269" t="s">
        <v>4</v>
      </c>
      <c r="P3" s="271"/>
      <c r="Q3" s="401" t="s">
        <v>269</v>
      </c>
      <c r="R3" s="402"/>
      <c r="S3" s="402"/>
      <c r="T3" s="402"/>
      <c r="U3" s="402"/>
      <c r="V3" s="275"/>
      <c r="W3" s="282" t="s">
        <v>1</v>
      </c>
      <c r="X3" s="281" t="s">
        <v>2</v>
      </c>
      <c r="Y3" s="295" t="s">
        <v>5</v>
      </c>
      <c r="Z3" s="7"/>
      <c r="AA3" s="282" t="s">
        <v>1</v>
      </c>
      <c r="AB3" s="281" t="s">
        <v>2</v>
      </c>
      <c r="AC3" s="281" t="s">
        <v>6</v>
      </c>
      <c r="AD3" s="295" t="s">
        <v>267</v>
      </c>
      <c r="AF3" s="320" t="str">
        <f>IF(ISNUMBER($AF$2), "Gemiddelde 2027-28", "")</f>
        <v/>
      </c>
    </row>
    <row r="4" spans="2:32" ht="15" thickBot="1">
      <c r="B4" s="400"/>
      <c r="C4" s="270"/>
      <c r="D4" s="6">
        <v>1</v>
      </c>
      <c r="E4" s="2">
        <v>2</v>
      </c>
      <c r="F4" s="192">
        <v>3</v>
      </c>
      <c r="G4" s="2">
        <v>4</v>
      </c>
      <c r="H4" s="2">
        <v>5</v>
      </c>
      <c r="I4" s="2">
        <v>6</v>
      </c>
      <c r="J4" s="2">
        <v>7</v>
      </c>
      <c r="K4" s="267"/>
      <c r="L4" s="257"/>
      <c r="M4" s="257"/>
      <c r="N4" s="268"/>
      <c r="O4" s="262"/>
      <c r="P4" s="3">
        <v>8</v>
      </c>
      <c r="Q4" s="4">
        <v>9</v>
      </c>
      <c r="R4" s="4">
        <v>10</v>
      </c>
      <c r="S4" s="4">
        <v>11</v>
      </c>
      <c r="T4" s="4">
        <v>15</v>
      </c>
      <c r="U4" s="4">
        <v>13</v>
      </c>
      <c r="V4" s="4">
        <v>14</v>
      </c>
      <c r="W4" s="291"/>
      <c r="X4" s="289"/>
      <c r="Y4" s="292"/>
      <c r="Z4" s="8"/>
      <c r="AA4" s="299"/>
      <c r="AB4" s="300"/>
      <c r="AC4" s="300"/>
      <c r="AD4" s="301"/>
      <c r="AF4" s="319"/>
    </row>
    <row r="5" spans="2:32" s="19" customFormat="1" ht="19.95" customHeight="1">
      <c r="B5" s="315" t="s">
        <v>22</v>
      </c>
      <c r="C5" s="213">
        <v>36</v>
      </c>
      <c r="D5" s="322">
        <v>13</v>
      </c>
      <c r="E5" s="131">
        <v>20</v>
      </c>
      <c r="F5" s="131"/>
      <c r="G5" s="131">
        <v>64</v>
      </c>
      <c r="H5" s="131"/>
      <c r="I5" s="131"/>
      <c r="J5" s="132"/>
      <c r="K5" s="17">
        <f t="shared" ref="K5:K14" si="0">SUM(D5:J5)</f>
        <v>97</v>
      </c>
      <c r="L5" s="14">
        <f t="shared" ref="L5:L14" si="1">COUNTIF(D5:J5,"&gt;0")</f>
        <v>3</v>
      </c>
      <c r="M5" s="14">
        <f>IF(K5=0," ",K5/L5)</f>
        <v>32.333333333333336</v>
      </c>
      <c r="N5" s="81">
        <f t="shared" ref="N5:N14" si="2">IF(K5=0," ",K5/(L5*C5)*100)</f>
        <v>89.81481481481481</v>
      </c>
      <c r="O5" s="213">
        <v>36</v>
      </c>
      <c r="P5" s="130"/>
      <c r="Q5" s="131"/>
      <c r="R5" s="131"/>
      <c r="S5" s="131"/>
      <c r="T5" s="131"/>
      <c r="U5" s="131"/>
      <c r="V5" s="132"/>
      <c r="W5" s="17">
        <f t="shared" ref="W5:W14" si="3">SUM(P5:V5)</f>
        <v>0</v>
      </c>
      <c r="X5" s="14">
        <f t="shared" ref="X5:X14" si="4">COUNTIF(P5:V5,"&gt;0")</f>
        <v>0</v>
      </c>
      <c r="Y5" s="81" t="str">
        <f>IF(W5=0," ",W5/X5)</f>
        <v xml:space="preserve"> </v>
      </c>
      <c r="Z5" s="18"/>
      <c r="AA5" s="17">
        <f t="shared" ref="AA5:AA14" si="5">K5+W5</f>
        <v>97</v>
      </c>
      <c r="AB5" s="14">
        <f t="shared" ref="AB5:AB14" si="6">L5+X5</f>
        <v>3</v>
      </c>
      <c r="AC5" s="14">
        <f>IF(AA5=0," ",AA5/AB5)</f>
        <v>32.333333333333336</v>
      </c>
      <c r="AD5" s="81">
        <f t="shared" ref="AD5:AD14" si="7">IF(AA5=0," ",AA5/(AB5*O5)*100)</f>
        <v>89.81481481481481</v>
      </c>
      <c r="AE5" s="157">
        <f>IF(AB5&gt;=$AE$2,AA5/(AB5*O5)*100,"0")</f>
        <v>89.81481481481481</v>
      </c>
      <c r="AF5" s="253" t="str">
        <f>IF(ISNUMBER($AF$2), IF(AB5&gt;=4, IFERROR(ROUND(MAX(AA5/AB5, O5*0.9, 15), 0), 0), O5), "")</f>
        <v/>
      </c>
    </row>
    <row r="6" spans="2:32" s="19" customFormat="1" ht="19.95" customHeight="1">
      <c r="B6" s="308" t="s">
        <v>23</v>
      </c>
      <c r="C6" s="214">
        <v>16</v>
      </c>
      <c r="D6" s="323">
        <v>10</v>
      </c>
      <c r="E6" s="134">
        <v>16</v>
      </c>
      <c r="F6" s="134">
        <v>11</v>
      </c>
      <c r="G6" s="134">
        <v>10</v>
      </c>
      <c r="H6" s="134"/>
      <c r="I6" s="134"/>
      <c r="J6" s="135"/>
      <c r="K6" s="25">
        <f t="shared" si="0"/>
        <v>47</v>
      </c>
      <c r="L6" s="23">
        <f t="shared" si="1"/>
        <v>4</v>
      </c>
      <c r="M6" s="23">
        <f>IF(K6=0," ",K6/L6)</f>
        <v>11.75</v>
      </c>
      <c r="N6" s="24">
        <f t="shared" si="2"/>
        <v>73.4375</v>
      </c>
      <c r="O6" s="214">
        <v>16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47</v>
      </c>
      <c r="AB6" s="23">
        <f t="shared" si="6"/>
        <v>4</v>
      </c>
      <c r="AC6" s="23">
        <f>IF(AA6=0," ",AA6/AB6)</f>
        <v>11.75</v>
      </c>
      <c r="AD6" s="24">
        <f t="shared" si="7"/>
        <v>73.4375</v>
      </c>
      <c r="AE6" s="157">
        <f t="shared" ref="AE6:AE19" si="8">IF(AB6&gt;=$AE$2,AA6/(AB6*O6)*100,"0")</f>
        <v>73.4375</v>
      </c>
      <c r="AF6" s="254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308" t="s">
        <v>127</v>
      </c>
      <c r="C7" s="214">
        <v>20</v>
      </c>
      <c r="D7" s="133"/>
      <c r="E7" s="134">
        <v>25</v>
      </c>
      <c r="F7" s="134"/>
      <c r="G7" s="134">
        <v>7</v>
      </c>
      <c r="H7" s="134"/>
      <c r="I7" s="134"/>
      <c r="J7" s="135"/>
      <c r="K7" s="25">
        <f t="shared" si="0"/>
        <v>32</v>
      </c>
      <c r="L7" s="23">
        <f t="shared" si="1"/>
        <v>2</v>
      </c>
      <c r="M7" s="23">
        <f t="shared" ref="M7:M19" si="10">IF(K7=0," ",K7/L7)</f>
        <v>16</v>
      </c>
      <c r="N7" s="24">
        <f t="shared" si="2"/>
        <v>80</v>
      </c>
      <c r="O7" s="214">
        <v>20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9" si="11">IF(W7=0," ",W7/X7)</f>
        <v xml:space="preserve"> </v>
      </c>
      <c r="Z7" s="18"/>
      <c r="AA7" s="25">
        <f t="shared" si="5"/>
        <v>32</v>
      </c>
      <c r="AB7" s="23">
        <f t="shared" si="6"/>
        <v>2</v>
      </c>
      <c r="AC7" s="23">
        <f t="shared" ref="AC7:AC19" si="12">IF(AA7=0," ",AA7/AB7)</f>
        <v>16</v>
      </c>
      <c r="AD7" s="24">
        <f t="shared" si="7"/>
        <v>80</v>
      </c>
      <c r="AE7" s="157">
        <f t="shared" si="8"/>
        <v>80</v>
      </c>
      <c r="AF7" s="221" t="str">
        <f t="shared" si="9"/>
        <v/>
      </c>
    </row>
    <row r="8" spans="2:32" s="19" customFormat="1" ht="19.95" customHeight="1">
      <c r="B8" s="308" t="s">
        <v>24</v>
      </c>
      <c r="C8" s="214">
        <v>17</v>
      </c>
      <c r="D8" s="323">
        <v>18</v>
      </c>
      <c r="E8" s="134">
        <v>18</v>
      </c>
      <c r="F8" s="134">
        <v>4</v>
      </c>
      <c r="G8" s="134">
        <v>15</v>
      </c>
      <c r="H8" s="134"/>
      <c r="I8" s="134"/>
      <c r="J8" s="135"/>
      <c r="K8" s="25">
        <f t="shared" si="0"/>
        <v>55</v>
      </c>
      <c r="L8" s="23">
        <f t="shared" si="1"/>
        <v>4</v>
      </c>
      <c r="M8" s="23">
        <f t="shared" si="10"/>
        <v>13.75</v>
      </c>
      <c r="N8" s="24">
        <f t="shared" si="2"/>
        <v>80.882352941176478</v>
      </c>
      <c r="O8" s="214">
        <v>17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55</v>
      </c>
      <c r="AB8" s="23">
        <f t="shared" si="6"/>
        <v>4</v>
      </c>
      <c r="AC8" s="23">
        <f t="shared" si="12"/>
        <v>13.75</v>
      </c>
      <c r="AD8" s="24">
        <f t="shared" si="7"/>
        <v>80.882352941176478</v>
      </c>
      <c r="AE8" s="157">
        <f t="shared" si="8"/>
        <v>80.882352941176478</v>
      </c>
      <c r="AF8" s="221" t="str">
        <f t="shared" si="9"/>
        <v/>
      </c>
    </row>
    <row r="9" spans="2:32" s="19" customFormat="1" ht="19.95" customHeight="1">
      <c r="B9" s="308" t="s">
        <v>135</v>
      </c>
      <c r="C9" s="214">
        <v>59</v>
      </c>
      <c r="D9" s="133"/>
      <c r="E9" s="134"/>
      <c r="F9" s="134"/>
      <c r="G9" s="134"/>
      <c r="H9" s="134"/>
      <c r="I9" s="134"/>
      <c r="J9" s="135"/>
      <c r="K9" s="25">
        <f t="shared" si="0"/>
        <v>0</v>
      </c>
      <c r="L9" s="23">
        <f t="shared" si="1"/>
        <v>0</v>
      </c>
      <c r="M9" s="23" t="str">
        <f t="shared" si="10"/>
        <v xml:space="preserve"> </v>
      </c>
      <c r="N9" s="24" t="str">
        <f t="shared" si="2"/>
        <v xml:space="preserve"> </v>
      </c>
      <c r="O9" s="214">
        <v>59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0</v>
      </c>
      <c r="AB9" s="23">
        <f t="shared" si="6"/>
        <v>0</v>
      </c>
      <c r="AC9" s="23" t="str">
        <f t="shared" si="12"/>
        <v xml:space="preserve"> </v>
      </c>
      <c r="AD9" s="24" t="str">
        <f t="shared" si="7"/>
        <v xml:space="preserve"> </v>
      </c>
      <c r="AE9" s="157" t="str">
        <f t="shared" si="8"/>
        <v>0</v>
      </c>
      <c r="AF9" s="221" t="str">
        <f t="shared" si="9"/>
        <v/>
      </c>
    </row>
    <row r="10" spans="2:32" s="19" customFormat="1" ht="19.95" customHeight="1">
      <c r="B10" s="310" t="s">
        <v>25</v>
      </c>
      <c r="C10" s="214">
        <v>15</v>
      </c>
      <c r="D10" s="133"/>
      <c r="E10" s="134"/>
      <c r="F10" s="134"/>
      <c r="G10" s="134"/>
      <c r="H10" s="134"/>
      <c r="I10" s="134"/>
      <c r="J10" s="135"/>
      <c r="K10" s="25">
        <f t="shared" si="0"/>
        <v>0</v>
      </c>
      <c r="L10" s="23">
        <f t="shared" si="1"/>
        <v>0</v>
      </c>
      <c r="M10" s="23" t="str">
        <f t="shared" si="10"/>
        <v xml:space="preserve"> </v>
      </c>
      <c r="N10" s="24" t="str">
        <f t="shared" si="2"/>
        <v xml:space="preserve"> </v>
      </c>
      <c r="O10" s="214">
        <v>15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0</v>
      </c>
      <c r="AB10" s="23">
        <f t="shared" si="6"/>
        <v>0</v>
      </c>
      <c r="AC10" s="23" t="str">
        <f t="shared" si="12"/>
        <v xml:space="preserve"> </v>
      </c>
      <c r="AD10" s="24" t="str">
        <f t="shared" si="7"/>
        <v xml:space="preserve"> </v>
      </c>
      <c r="AE10" s="157" t="str">
        <f t="shared" si="8"/>
        <v>0</v>
      </c>
      <c r="AF10" s="221" t="str">
        <f t="shared" si="9"/>
        <v/>
      </c>
    </row>
    <row r="11" spans="2:32" s="19" customFormat="1" ht="19.95" customHeight="1">
      <c r="B11" s="308" t="s">
        <v>26</v>
      </c>
      <c r="C11" s="214">
        <v>25</v>
      </c>
      <c r="D11" s="323">
        <v>28</v>
      </c>
      <c r="E11" s="134">
        <v>17</v>
      </c>
      <c r="F11" s="134">
        <v>27</v>
      </c>
      <c r="G11" s="134">
        <v>30</v>
      </c>
      <c r="H11" s="134"/>
      <c r="I11" s="134"/>
      <c r="J11" s="393">
        <v>16</v>
      </c>
      <c r="K11" s="25">
        <f t="shared" si="0"/>
        <v>118</v>
      </c>
      <c r="L11" s="23">
        <f t="shared" si="1"/>
        <v>5</v>
      </c>
      <c r="M11" s="23">
        <f t="shared" si="10"/>
        <v>23.6</v>
      </c>
      <c r="N11" s="24">
        <f t="shared" si="2"/>
        <v>94.399999999999991</v>
      </c>
      <c r="O11" s="214">
        <v>25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118</v>
      </c>
      <c r="AB11" s="23">
        <f t="shared" si="6"/>
        <v>5</v>
      </c>
      <c r="AC11" s="23">
        <f t="shared" si="12"/>
        <v>23.6</v>
      </c>
      <c r="AD11" s="24">
        <f t="shared" si="7"/>
        <v>94.399999999999991</v>
      </c>
      <c r="AE11" s="157">
        <f t="shared" si="8"/>
        <v>94.399999999999991</v>
      </c>
      <c r="AF11" s="221" t="str">
        <f t="shared" si="9"/>
        <v/>
      </c>
    </row>
    <row r="12" spans="2:32" s="19" customFormat="1" ht="19.95" customHeight="1">
      <c r="B12" s="308" t="s">
        <v>107</v>
      </c>
      <c r="C12" s="214">
        <v>22</v>
      </c>
      <c r="D12" s="323">
        <v>22</v>
      </c>
      <c r="E12" s="134"/>
      <c r="F12" s="134">
        <v>34</v>
      </c>
      <c r="G12" s="134"/>
      <c r="H12" s="134"/>
      <c r="I12" s="134"/>
      <c r="J12" s="135"/>
      <c r="K12" s="25">
        <f t="shared" si="0"/>
        <v>56</v>
      </c>
      <c r="L12" s="23">
        <f t="shared" si="1"/>
        <v>2</v>
      </c>
      <c r="M12" s="23">
        <f t="shared" si="10"/>
        <v>28</v>
      </c>
      <c r="N12" s="24">
        <f t="shared" si="2"/>
        <v>127.27272727272727</v>
      </c>
      <c r="O12" s="214">
        <v>22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56</v>
      </c>
      <c r="AB12" s="23">
        <f t="shared" si="6"/>
        <v>2</v>
      </c>
      <c r="AC12" s="23">
        <f t="shared" si="12"/>
        <v>28</v>
      </c>
      <c r="AD12" s="24">
        <f t="shared" si="7"/>
        <v>127.27272727272727</v>
      </c>
      <c r="AE12" s="157">
        <f t="shared" si="8"/>
        <v>127.27272727272727</v>
      </c>
      <c r="AF12" s="221" t="str">
        <f t="shared" si="9"/>
        <v/>
      </c>
    </row>
    <row r="13" spans="2:32" s="19" customFormat="1" ht="19.95" customHeight="1">
      <c r="B13" s="308" t="s">
        <v>249</v>
      </c>
      <c r="C13" s="214">
        <v>15</v>
      </c>
      <c r="D13" s="133"/>
      <c r="E13" s="134">
        <v>12</v>
      </c>
      <c r="F13" s="134">
        <v>11</v>
      </c>
      <c r="G13" s="134"/>
      <c r="H13" s="134"/>
      <c r="I13" s="134"/>
      <c r="J13" s="135"/>
      <c r="K13" s="25">
        <f t="shared" si="0"/>
        <v>23</v>
      </c>
      <c r="L13" s="23">
        <f t="shared" si="1"/>
        <v>2</v>
      </c>
      <c r="M13" s="23">
        <f t="shared" si="10"/>
        <v>11.5</v>
      </c>
      <c r="N13" s="24">
        <f t="shared" si="2"/>
        <v>76.666666666666671</v>
      </c>
      <c r="O13" s="214">
        <v>15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23</v>
      </c>
      <c r="AB13" s="23">
        <f t="shared" si="6"/>
        <v>2</v>
      </c>
      <c r="AC13" s="23">
        <f t="shared" si="12"/>
        <v>11.5</v>
      </c>
      <c r="AD13" s="24">
        <f t="shared" si="7"/>
        <v>76.666666666666671</v>
      </c>
      <c r="AE13" s="157">
        <f t="shared" si="8"/>
        <v>76.666666666666671</v>
      </c>
      <c r="AF13" s="221" t="str">
        <f t="shared" si="9"/>
        <v/>
      </c>
    </row>
    <row r="14" spans="2:32" s="19" customFormat="1" ht="19.95" customHeight="1">
      <c r="B14" s="308" t="s">
        <v>123</v>
      </c>
      <c r="C14" s="214">
        <v>21</v>
      </c>
      <c r="D14" s="133"/>
      <c r="E14" s="134"/>
      <c r="F14" s="134">
        <v>14</v>
      </c>
      <c r="G14" s="134">
        <v>13</v>
      </c>
      <c r="H14" s="134"/>
      <c r="I14" s="134"/>
      <c r="J14" s="135"/>
      <c r="K14" s="25">
        <f t="shared" si="0"/>
        <v>27</v>
      </c>
      <c r="L14" s="23">
        <f t="shared" si="1"/>
        <v>2</v>
      </c>
      <c r="M14" s="23">
        <f t="shared" si="10"/>
        <v>13.5</v>
      </c>
      <c r="N14" s="24">
        <f t="shared" si="2"/>
        <v>64.285714285714292</v>
      </c>
      <c r="O14" s="214">
        <v>21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27</v>
      </c>
      <c r="AB14" s="23">
        <f t="shared" si="6"/>
        <v>2</v>
      </c>
      <c r="AC14" s="23">
        <f t="shared" si="12"/>
        <v>13.5</v>
      </c>
      <c r="AD14" s="24">
        <f t="shared" si="7"/>
        <v>64.285714285714292</v>
      </c>
      <c r="AE14" s="157">
        <f t="shared" si="8"/>
        <v>64.285714285714292</v>
      </c>
      <c r="AF14" s="221" t="str">
        <f t="shared" si="9"/>
        <v/>
      </c>
    </row>
    <row r="15" spans="2:32" s="19" customFormat="1" ht="19.95" customHeight="1">
      <c r="B15" s="313"/>
      <c r="C15" s="214">
        <v>0</v>
      </c>
      <c r="D15" s="133"/>
      <c r="E15" s="134"/>
      <c r="F15" s="134"/>
      <c r="G15" s="134"/>
      <c r="H15" s="134"/>
      <c r="I15" s="134"/>
      <c r="J15" s="135"/>
      <c r="K15" s="25">
        <f>SUM(D15:J15)</f>
        <v>0</v>
      </c>
      <c r="L15" s="23">
        <f>COUNTIF(D15:J15,"&gt;0")</f>
        <v>0</v>
      </c>
      <c r="M15" s="23" t="str">
        <f>IF(K15=0," ",K15/L15)</f>
        <v xml:space="preserve"> </v>
      </c>
      <c r="N15" s="24" t="str">
        <f>IF(K15=0," ",K15/(L15*C15)*100)</f>
        <v xml:space="preserve"> </v>
      </c>
      <c r="O15" s="214">
        <v>0</v>
      </c>
      <c r="P15" s="133"/>
      <c r="Q15" s="134"/>
      <c r="R15" s="134"/>
      <c r="S15" s="134"/>
      <c r="T15" s="134"/>
      <c r="U15" s="134"/>
      <c r="V15" s="135"/>
      <c r="W15" s="25">
        <f>SUM(P15:V15)</f>
        <v>0</v>
      </c>
      <c r="X15" s="23">
        <f>COUNTIF(P15:V15,"&gt;0")</f>
        <v>0</v>
      </c>
      <c r="Y15" s="24" t="str">
        <f>IF(W15=0," ",W15/X15)</f>
        <v xml:space="preserve"> </v>
      </c>
      <c r="Z15" s="18"/>
      <c r="AA15" s="25">
        <f t="shared" ref="AA15:AB19" si="13">K15+W15</f>
        <v>0</v>
      </c>
      <c r="AB15" s="23">
        <f t="shared" si="13"/>
        <v>0</v>
      </c>
      <c r="AC15" s="23" t="str">
        <f>IF(AA15=0," ",AA15/AB15)</f>
        <v xml:space="preserve"> </v>
      </c>
      <c r="AD15" s="24" t="str">
        <f>IF(AA15=0," ",AA15/(AB15*O15)*100)</f>
        <v xml:space="preserve"> </v>
      </c>
      <c r="AE15" s="157" t="str">
        <f t="shared" si="8"/>
        <v>0</v>
      </c>
      <c r="AF15" s="221" t="str">
        <f t="shared" si="9"/>
        <v/>
      </c>
    </row>
    <row r="16" spans="2:32" s="19" customFormat="1" ht="19.95" customHeight="1">
      <c r="B16" s="313"/>
      <c r="C16" s="214"/>
      <c r="D16" s="133"/>
      <c r="E16" s="134"/>
      <c r="F16" s="134"/>
      <c r="G16" s="134"/>
      <c r="H16" s="134"/>
      <c r="I16" s="134"/>
      <c r="J16" s="135"/>
      <c r="K16" s="25">
        <f>SUM(D16:J16)</f>
        <v>0</v>
      </c>
      <c r="L16" s="23">
        <f>COUNTIF(D16:J16,"&gt;0")</f>
        <v>0</v>
      </c>
      <c r="M16" s="23" t="str">
        <f>IF(K16=0," ",K16/L16)</f>
        <v xml:space="preserve"> </v>
      </c>
      <c r="N16" s="24" t="str">
        <f>IF(K16=0," ",K16/(L16*C16)*100)</f>
        <v xml:space="preserve"> </v>
      </c>
      <c r="O16" s="214"/>
      <c r="P16" s="133"/>
      <c r="Q16" s="134"/>
      <c r="R16" s="134"/>
      <c r="S16" s="134"/>
      <c r="T16" s="134"/>
      <c r="U16" s="134"/>
      <c r="V16" s="135"/>
      <c r="W16" s="25">
        <f>SUM(P16:V16)</f>
        <v>0</v>
      </c>
      <c r="X16" s="23">
        <f>COUNTIF(P16:V16,"&gt;0")</f>
        <v>0</v>
      </c>
      <c r="Y16" s="24" t="str">
        <f>IF(W16=0," ",W16/X16)</f>
        <v xml:space="preserve"> </v>
      </c>
      <c r="Z16" s="18"/>
      <c r="AA16" s="25">
        <f t="shared" si="13"/>
        <v>0</v>
      </c>
      <c r="AB16" s="23">
        <f t="shared" si="13"/>
        <v>0</v>
      </c>
      <c r="AC16" s="23" t="str">
        <f>IF(AA16=0," ",AA16/AB16)</f>
        <v xml:space="preserve"> </v>
      </c>
      <c r="AD16" s="24" t="str">
        <f>IF(AA16=0," ",AA16/(AB16*O16)*100)</f>
        <v xml:space="preserve"> </v>
      </c>
      <c r="AE16" s="157" t="str">
        <f t="shared" si="8"/>
        <v>0</v>
      </c>
      <c r="AF16" s="221" t="str">
        <f t="shared" si="9"/>
        <v/>
      </c>
    </row>
    <row r="17" spans="2:32" s="19" customFormat="1" ht="19.95" customHeight="1">
      <c r="B17" s="313"/>
      <c r="C17" s="214"/>
      <c r="D17" s="133"/>
      <c r="E17" s="134"/>
      <c r="F17" s="134"/>
      <c r="G17" s="134"/>
      <c r="H17" s="134"/>
      <c r="I17" s="134"/>
      <c r="J17" s="135"/>
      <c r="K17" s="25">
        <f>SUM(D17:J17)</f>
        <v>0</v>
      </c>
      <c r="L17" s="23">
        <f>COUNTIF(D17:J17,"&gt;0")</f>
        <v>0</v>
      </c>
      <c r="M17" s="23" t="str">
        <f>IF(K17=0," ",K17/L17)</f>
        <v xml:space="preserve"> </v>
      </c>
      <c r="N17" s="24" t="str">
        <f>IF(K17=0," ",K17/(L17*C17)*100)</f>
        <v xml:space="preserve"> </v>
      </c>
      <c r="O17" s="214"/>
      <c r="P17" s="133"/>
      <c r="Q17" s="134"/>
      <c r="R17" s="134"/>
      <c r="S17" s="134"/>
      <c r="T17" s="134"/>
      <c r="U17" s="134"/>
      <c r="V17" s="135"/>
      <c r="W17" s="25">
        <f>SUM(P17:V17)</f>
        <v>0</v>
      </c>
      <c r="X17" s="23">
        <f>COUNTIF(P17:V17,"&gt;0")</f>
        <v>0</v>
      </c>
      <c r="Y17" s="24" t="str">
        <f>IF(W17=0," ",W17/X17)</f>
        <v xml:space="preserve"> </v>
      </c>
      <c r="Z17" s="18"/>
      <c r="AA17" s="25">
        <f t="shared" si="13"/>
        <v>0</v>
      </c>
      <c r="AB17" s="23">
        <f t="shared" si="13"/>
        <v>0</v>
      </c>
      <c r="AC17" s="23" t="str">
        <f>IF(AA17=0," ",AA17/AB17)</f>
        <v xml:space="preserve"> </v>
      </c>
      <c r="AD17" s="24" t="str">
        <f>IF(AA17=0," ",AA17/(AB17*O17)*100)</f>
        <v xml:space="preserve"> </v>
      </c>
      <c r="AE17" s="157" t="str">
        <f t="shared" si="8"/>
        <v>0</v>
      </c>
      <c r="AF17" s="221" t="str">
        <f t="shared" si="9"/>
        <v/>
      </c>
    </row>
    <row r="18" spans="2:32" s="19" customFormat="1" ht="19.95" customHeight="1">
      <c r="B18" s="313"/>
      <c r="C18" s="214"/>
      <c r="D18" s="133"/>
      <c r="E18" s="134"/>
      <c r="F18" s="134"/>
      <c r="G18" s="134"/>
      <c r="H18" s="134"/>
      <c r="I18" s="134"/>
      <c r="J18" s="135"/>
      <c r="K18" s="25">
        <f>SUM(D18:J18)</f>
        <v>0</v>
      </c>
      <c r="L18" s="23">
        <f>COUNTIF(D18:J18,"&gt;0")</f>
        <v>0</v>
      </c>
      <c r="M18" s="23" t="str">
        <f t="shared" si="10"/>
        <v xml:space="preserve"> </v>
      </c>
      <c r="N18" s="24" t="str">
        <f>IF(K18=0," ",K18/(L18*C18)*100)</f>
        <v xml:space="preserve"> </v>
      </c>
      <c r="O18" s="214"/>
      <c r="P18" s="133"/>
      <c r="Q18" s="134"/>
      <c r="R18" s="134"/>
      <c r="S18" s="134"/>
      <c r="T18" s="134"/>
      <c r="U18" s="134"/>
      <c r="V18" s="135"/>
      <c r="W18" s="25">
        <f>SUM(P18:V18)</f>
        <v>0</v>
      </c>
      <c r="X18" s="23">
        <f>COUNTIF(P18:V18,"&gt;0")</f>
        <v>0</v>
      </c>
      <c r="Y18" s="24" t="str">
        <f t="shared" si="11"/>
        <v xml:space="preserve"> </v>
      </c>
      <c r="Z18" s="18"/>
      <c r="AA18" s="25">
        <f t="shared" si="13"/>
        <v>0</v>
      </c>
      <c r="AB18" s="23">
        <f t="shared" si="13"/>
        <v>0</v>
      </c>
      <c r="AC18" s="23" t="str">
        <f t="shared" si="12"/>
        <v xml:space="preserve"> </v>
      </c>
      <c r="AD18" s="24" t="str">
        <f>IF(AA18=0," ",AA18/(AB18*O18)*100)</f>
        <v xml:space="preserve"> </v>
      </c>
      <c r="AE18" s="157" t="str">
        <f t="shared" si="8"/>
        <v>0</v>
      </c>
      <c r="AF18" s="221" t="str">
        <f t="shared" si="9"/>
        <v/>
      </c>
    </row>
    <row r="19" spans="2:32" s="19" customFormat="1" ht="19.95" customHeight="1" thickBot="1">
      <c r="B19" s="314"/>
      <c r="C19" s="215"/>
      <c r="D19" s="136"/>
      <c r="E19" s="137"/>
      <c r="F19" s="137"/>
      <c r="G19" s="137"/>
      <c r="H19" s="137"/>
      <c r="I19" s="137"/>
      <c r="J19" s="138"/>
      <c r="K19" s="32">
        <f>SUM(D19:J19)</f>
        <v>0</v>
      </c>
      <c r="L19" s="30">
        <f>COUNTIF(D19:J19,"&gt;0")</f>
        <v>0</v>
      </c>
      <c r="M19" s="30" t="str">
        <f t="shared" si="10"/>
        <v xml:space="preserve"> </v>
      </c>
      <c r="N19" s="31" t="str">
        <f>IF(K19=0," ",K19/(L19*C19)*100)</f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>SUM(P19:V19)</f>
        <v>0</v>
      </c>
      <c r="X19" s="30">
        <f>COUNTIF(P19:V19,"&gt;0")</f>
        <v>0</v>
      </c>
      <c r="Y19" s="31" t="str">
        <f t="shared" si="11"/>
        <v xml:space="preserve"> </v>
      </c>
      <c r="Z19" s="18"/>
      <c r="AA19" s="32">
        <f t="shared" si="13"/>
        <v>0</v>
      </c>
      <c r="AB19" s="30">
        <f t="shared" si="13"/>
        <v>0</v>
      </c>
      <c r="AC19" s="30" t="str">
        <f t="shared" si="12"/>
        <v xml:space="preserve"> </v>
      </c>
      <c r="AD19" s="31" t="str">
        <f>IF(AA19=0," ",AA19/(AB19*O19)*100)</f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1" t="str">
        <f>"TOTAAL SPELERS "&amp;COUNTA(B5:B19)</f>
        <v>TOTAAL SPELERS 10</v>
      </c>
      <c r="C20" s="49">
        <f>SUM(C5:C19)</f>
        <v>246</v>
      </c>
      <c r="D20" s="36">
        <f>SUM(D5:D19)+J11</f>
        <v>107</v>
      </c>
      <c r="E20" s="36">
        <f>SUM(E5:E19)</f>
        <v>108</v>
      </c>
      <c r="F20" s="36">
        <f t="shared" ref="F20:J20" si="14">SUM(F5:F19)</f>
        <v>101</v>
      </c>
      <c r="G20" s="36">
        <f t="shared" si="14"/>
        <v>139</v>
      </c>
      <c r="H20" s="36">
        <f t="shared" si="14"/>
        <v>0</v>
      </c>
      <c r="I20" s="36">
        <f t="shared" si="14"/>
        <v>0</v>
      </c>
      <c r="J20" s="36">
        <f t="shared" si="14"/>
        <v>16</v>
      </c>
      <c r="K20" s="104">
        <f t="shared" ref="K20:L20" si="15">SUM(K5:K19)</f>
        <v>455</v>
      </c>
      <c r="L20" s="36">
        <f t="shared" si="15"/>
        <v>24</v>
      </c>
      <c r="M20" s="35">
        <f>K20/L20</f>
        <v>18.958333333333332</v>
      </c>
      <c r="N20" s="37"/>
      <c r="O20" s="38">
        <f t="shared" ref="O20:X20" si="16">SUM(O5:O19)</f>
        <v>246</v>
      </c>
      <c r="P20" s="39">
        <f>SUM(P5:P19)</f>
        <v>0</v>
      </c>
      <c r="Q20" s="36">
        <f t="shared" si="16"/>
        <v>0</v>
      </c>
      <c r="R20" s="36">
        <f t="shared" si="16"/>
        <v>0</v>
      </c>
      <c r="S20" s="36">
        <f t="shared" si="16"/>
        <v>0</v>
      </c>
      <c r="T20" s="36">
        <f t="shared" si="16"/>
        <v>0</v>
      </c>
      <c r="U20" s="36">
        <f t="shared" si="16"/>
        <v>0</v>
      </c>
      <c r="V20" s="36">
        <f t="shared" si="16"/>
        <v>0</v>
      </c>
      <c r="W20" s="34">
        <f t="shared" si="16"/>
        <v>0</v>
      </c>
      <c r="X20" s="35">
        <f t="shared" si="16"/>
        <v>0</v>
      </c>
      <c r="Y20" s="41" t="e">
        <f>W20/X20</f>
        <v>#DIV/0!</v>
      </c>
      <c r="Z20" s="44"/>
      <c r="AA20" s="43">
        <f>SUM(AA5:AA19)</f>
        <v>455</v>
      </c>
      <c r="AB20" s="35">
        <f>SUM(AB5:AB19)</f>
        <v>24</v>
      </c>
      <c r="AC20" s="35">
        <f>AA20/AB20</f>
        <v>18.958333333333332</v>
      </c>
      <c r="AD20" s="37"/>
      <c r="AF20" s="211"/>
    </row>
    <row r="22" spans="2:32">
      <c r="B22"/>
    </row>
  </sheetData>
  <sheetProtection algorithmName="SHA-512" hashValue="CjywoP5cFz1C4qtGv9unRgoH5AWGHBs3OMrLTs4Nrxba7XWAN3kQB2csvV7g0N2k3ZgXItQs01ODPT/GoDEMaQ==" saltValue="fMjgXyTlwiyf14GnKN1Nzw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82" priority="20" operator="equal">
      <formula>0</formula>
    </cfRule>
  </conditionalFormatting>
  <conditionalFormatting sqref="B20">
    <cfRule type="cellIs" dxfId="81" priority="2" operator="equal">
      <formula>0</formula>
    </cfRule>
  </conditionalFormatting>
  <conditionalFormatting sqref="B5:C19">
    <cfRule type="containsErrors" dxfId="80" priority="18">
      <formula>ISERROR(B5)</formula>
    </cfRule>
  </conditionalFormatting>
  <conditionalFormatting sqref="B20:AD20">
    <cfRule type="containsErrors" dxfId="79" priority="1">
      <formula>ISERROR(B20)</formula>
    </cfRule>
  </conditionalFormatting>
  <conditionalFormatting sqref="C5:C19">
    <cfRule type="cellIs" dxfId="78" priority="19" operator="equal">
      <formula>0</formula>
    </cfRule>
  </conditionalFormatting>
  <conditionalFormatting sqref="C20:AD20">
    <cfRule type="cellIs" dxfId="77" priority="40" operator="equal">
      <formula>0</formula>
    </cfRule>
  </conditionalFormatting>
  <conditionalFormatting sqref="K5:N19">
    <cfRule type="cellIs" dxfId="76" priority="36" operator="equal">
      <formula>0</formula>
    </cfRule>
  </conditionalFormatting>
  <conditionalFormatting sqref="K5:O19">
    <cfRule type="containsErrors" dxfId="75" priority="8">
      <formula>ISERROR(K5)</formula>
    </cfRule>
  </conditionalFormatting>
  <conditionalFormatting sqref="O5:O19">
    <cfRule type="cellIs" dxfId="74" priority="9" operator="equal">
      <formula>0</formula>
    </cfRule>
  </conditionalFormatting>
  <conditionalFormatting sqref="W5:AD19">
    <cfRule type="containsErrors" dxfId="73" priority="23">
      <formula>ISERROR(W5)</formula>
    </cfRule>
    <cfRule type="cellIs" dxfId="72" priority="34" operator="equal">
      <formula>0</formula>
    </cfRule>
  </conditionalFormatting>
  <conditionalFormatting sqref="AD2">
    <cfRule type="expression" dxfId="71" priority="10">
      <formula>$AF$2=14</formula>
    </cfRule>
  </conditionalFormatting>
  <conditionalFormatting sqref="AF2 AF5:AF20">
    <cfRule type="expression" dxfId="70" priority="5">
      <formula>NOT(ISNUMBER($AF$2))</formula>
    </cfRule>
  </conditionalFormatting>
  <conditionalFormatting sqref="AF3:AF4">
    <cfRule type="expression" dxfId="69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">
    <pageSetUpPr fitToPage="1"/>
  </sheetPr>
  <dimension ref="B1:AF24"/>
  <sheetViews>
    <sheetView showGridLines="0" showRowColHeaders="0" topLeftCell="A3" zoomScale="80" zoomScaleNormal="80" workbookViewId="0">
      <selection activeCell="G7" sqref="G7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6640625" customWidth="1"/>
    <col min="27" max="30" width="4.66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95" t="s">
        <v>240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1"/>
      <c r="AA2" s="396" t="s">
        <v>7</v>
      </c>
      <c r="AB2" s="397"/>
      <c r="AC2" s="397"/>
      <c r="AD2" s="398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399" t="s">
        <v>139</v>
      </c>
      <c r="C3" s="269" t="s">
        <v>266</v>
      </c>
      <c r="D3" s="273"/>
      <c r="E3" s="401" t="s">
        <v>268</v>
      </c>
      <c r="F3" s="402"/>
      <c r="G3" s="402"/>
      <c r="H3" s="402"/>
      <c r="I3" s="402"/>
      <c r="J3" s="274"/>
      <c r="K3" s="280" t="s">
        <v>1</v>
      </c>
      <c r="L3" s="281" t="s">
        <v>2</v>
      </c>
      <c r="M3" s="281" t="s">
        <v>3</v>
      </c>
      <c r="N3" s="276" t="s">
        <v>267</v>
      </c>
      <c r="O3" s="269" t="s">
        <v>4</v>
      </c>
      <c r="P3" s="273"/>
      <c r="Q3" s="401" t="s">
        <v>269</v>
      </c>
      <c r="R3" s="402"/>
      <c r="S3" s="402"/>
      <c r="T3" s="402"/>
      <c r="U3" s="402"/>
      <c r="V3" s="274"/>
      <c r="W3" s="282" t="s">
        <v>1</v>
      </c>
      <c r="X3" s="281" t="s">
        <v>2</v>
      </c>
      <c r="Y3" s="295" t="s">
        <v>5</v>
      </c>
      <c r="Z3" s="7"/>
      <c r="AA3" s="282" t="s">
        <v>1</v>
      </c>
      <c r="AB3" s="281" t="s">
        <v>2</v>
      </c>
      <c r="AC3" s="281" t="s">
        <v>6</v>
      </c>
      <c r="AD3" s="316" t="s">
        <v>267</v>
      </c>
      <c r="AE3" s="128"/>
      <c r="AF3" s="320" t="str">
        <f>IF(ISNUMBER($AF$2), "Gemiddelde 2027-28", "")</f>
        <v/>
      </c>
    </row>
    <row r="4" spans="2:32" ht="15.75" customHeight="1" thickBot="1">
      <c r="B4" s="400"/>
      <c r="C4" s="270"/>
      <c r="D4" s="102">
        <v>1</v>
      </c>
      <c r="E4" s="52">
        <v>2</v>
      </c>
      <c r="F4" s="194">
        <v>3</v>
      </c>
      <c r="G4" s="4">
        <v>4</v>
      </c>
      <c r="H4" s="52">
        <v>5</v>
      </c>
      <c r="I4" s="52">
        <v>6</v>
      </c>
      <c r="J4" s="52">
        <v>7</v>
      </c>
      <c r="K4" s="259"/>
      <c r="L4" s="260"/>
      <c r="M4" s="260"/>
      <c r="N4" s="261"/>
      <c r="O4" s="262"/>
      <c r="P4" s="103">
        <v>8</v>
      </c>
      <c r="Q4" s="101">
        <v>9</v>
      </c>
      <c r="R4" s="101">
        <v>10</v>
      </c>
      <c r="S4" s="101">
        <v>11</v>
      </c>
      <c r="T4" s="101">
        <v>12</v>
      </c>
      <c r="U4" s="101">
        <v>13</v>
      </c>
      <c r="V4" s="101">
        <v>14</v>
      </c>
      <c r="W4" s="291"/>
      <c r="X4" s="289"/>
      <c r="Y4" s="292"/>
      <c r="Z4" s="8"/>
      <c r="AA4" s="303"/>
      <c r="AB4" s="300"/>
      <c r="AC4" s="300"/>
      <c r="AD4" s="317"/>
      <c r="AE4" s="318"/>
      <c r="AF4" s="319"/>
    </row>
    <row r="5" spans="2:32" s="19" customFormat="1" ht="19.95" customHeight="1">
      <c r="B5" s="315" t="s">
        <v>163</v>
      </c>
      <c r="C5" s="213">
        <v>23</v>
      </c>
      <c r="D5" s="130"/>
      <c r="E5" s="131">
        <v>21</v>
      </c>
      <c r="F5" s="131"/>
      <c r="G5" s="131"/>
      <c r="H5" s="131"/>
      <c r="I5" s="131"/>
      <c r="J5" s="132"/>
      <c r="K5" s="17">
        <f t="shared" ref="K5:K19" si="0">SUM(D5:J5)</f>
        <v>21</v>
      </c>
      <c r="L5" s="14">
        <f t="shared" ref="L5:L19" si="1">COUNTIF(D5:J5,"&gt;0")</f>
        <v>1</v>
      </c>
      <c r="M5" s="14">
        <f>IF(K5=0," ",K5/L5)</f>
        <v>21</v>
      </c>
      <c r="N5" s="81">
        <f t="shared" ref="N5:N19" si="2">IF(K5=0," ",K5/(L5*C5)*100)</f>
        <v>91.304347826086953</v>
      </c>
      <c r="O5" s="213">
        <v>23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21</v>
      </c>
      <c r="AB5" s="14">
        <f t="shared" ref="AB5:AB19" si="6">L5+X5</f>
        <v>1</v>
      </c>
      <c r="AC5" s="14">
        <f>IF(AA5=0," ",AA5/AB5)</f>
        <v>21</v>
      </c>
      <c r="AD5" s="81">
        <f t="shared" ref="AD5:AD19" si="7">IF(AA5=0," ",AA5/(AB5*O5)*100)</f>
        <v>91.304347826086953</v>
      </c>
      <c r="AE5" s="157" t="str">
        <f>IF(AB5&gt;=$AE$2,AA5/(AB5*O5)*100,"0")</f>
        <v>0</v>
      </c>
      <c r="AF5" s="253" t="str">
        <f>IF(ISNUMBER($AF$2), IF(AB5&gt;=4, IFERROR(ROUND(MAX(AA5/AB5, O5*0.9, 15), 0), 0), O5), "")</f>
        <v/>
      </c>
    </row>
    <row r="6" spans="2:32" s="19" customFormat="1" ht="19.95" customHeight="1">
      <c r="B6" s="308" t="s">
        <v>121</v>
      </c>
      <c r="C6" s="214">
        <v>27</v>
      </c>
      <c r="D6" s="133">
        <v>28</v>
      </c>
      <c r="E6" s="134">
        <v>30</v>
      </c>
      <c r="F6" s="134"/>
      <c r="G6" s="134">
        <v>21</v>
      </c>
      <c r="H6" s="134"/>
      <c r="I6" s="134"/>
      <c r="J6" s="135"/>
      <c r="K6" s="25">
        <f t="shared" si="0"/>
        <v>79</v>
      </c>
      <c r="L6" s="23">
        <f t="shared" si="1"/>
        <v>3</v>
      </c>
      <c r="M6" s="23">
        <f>IF(K6=0," ",K6/L6)</f>
        <v>26.333333333333332</v>
      </c>
      <c r="N6" s="24">
        <f t="shared" si="2"/>
        <v>97.53086419753086</v>
      </c>
      <c r="O6" s="214">
        <v>27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79</v>
      </c>
      <c r="AB6" s="23">
        <f t="shared" si="6"/>
        <v>3</v>
      </c>
      <c r="AC6" s="23">
        <f>IF(AA6=0," ",AA6/AB6)</f>
        <v>26.333333333333332</v>
      </c>
      <c r="AD6" s="24">
        <f t="shared" si="7"/>
        <v>97.53086419753086</v>
      </c>
      <c r="AE6" s="157">
        <f t="shared" ref="AE6:AE19" si="8">IF(AB6&gt;=$AE$2,AA6/(AB6*O6)*100,"0")</f>
        <v>97.53086419753086</v>
      </c>
      <c r="AF6" s="254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310" t="s">
        <v>12</v>
      </c>
      <c r="C7" s="214">
        <v>54</v>
      </c>
      <c r="D7" s="133"/>
      <c r="E7" s="134"/>
      <c r="F7" s="134"/>
      <c r="G7" s="134">
        <v>48</v>
      </c>
      <c r="H7" s="134"/>
      <c r="I7" s="134"/>
      <c r="J7" s="135"/>
      <c r="K7" s="25">
        <f t="shared" si="0"/>
        <v>48</v>
      </c>
      <c r="L7" s="23">
        <f t="shared" si="1"/>
        <v>1</v>
      </c>
      <c r="M7" s="23">
        <f t="shared" ref="M7:M17" si="10">IF(K7=0," ",K7/L7)</f>
        <v>48</v>
      </c>
      <c r="N7" s="24">
        <f t="shared" si="2"/>
        <v>88.888888888888886</v>
      </c>
      <c r="O7" s="214">
        <v>54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7" si="11">IF(W7=0," ",W7/X7)</f>
        <v xml:space="preserve"> </v>
      </c>
      <c r="Z7" s="18"/>
      <c r="AA7" s="25">
        <f t="shared" si="5"/>
        <v>48</v>
      </c>
      <c r="AB7" s="23">
        <f t="shared" si="6"/>
        <v>1</v>
      </c>
      <c r="AC7" s="23">
        <f t="shared" ref="AC7:AC17" si="12">IF(AA7=0," ",AA7/AB7)</f>
        <v>48</v>
      </c>
      <c r="AD7" s="24">
        <f t="shared" si="7"/>
        <v>88.888888888888886</v>
      </c>
      <c r="AE7" s="157" t="str">
        <f t="shared" si="8"/>
        <v>0</v>
      </c>
      <c r="AF7" s="221" t="str">
        <f t="shared" si="9"/>
        <v/>
      </c>
    </row>
    <row r="8" spans="2:32" s="19" customFormat="1" ht="19.95" customHeight="1">
      <c r="B8" s="308" t="s">
        <v>13</v>
      </c>
      <c r="C8" s="214">
        <v>33</v>
      </c>
      <c r="D8" s="133">
        <v>31</v>
      </c>
      <c r="E8" s="134"/>
      <c r="F8" s="134"/>
      <c r="G8" s="134">
        <v>47</v>
      </c>
      <c r="H8" s="134"/>
      <c r="I8" s="134"/>
      <c r="J8" s="135"/>
      <c r="K8" s="25">
        <f t="shared" si="0"/>
        <v>78</v>
      </c>
      <c r="L8" s="23">
        <f t="shared" si="1"/>
        <v>2</v>
      </c>
      <c r="M8" s="23">
        <f t="shared" si="10"/>
        <v>39</v>
      </c>
      <c r="N8" s="24">
        <f t="shared" si="2"/>
        <v>118.18181818181819</v>
      </c>
      <c r="O8" s="214">
        <v>33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78</v>
      </c>
      <c r="AB8" s="23">
        <f t="shared" si="6"/>
        <v>2</v>
      </c>
      <c r="AC8" s="23">
        <f t="shared" si="12"/>
        <v>39</v>
      </c>
      <c r="AD8" s="24">
        <f t="shared" si="7"/>
        <v>118.18181818181819</v>
      </c>
      <c r="AE8" s="157">
        <f t="shared" si="8"/>
        <v>118.18181818181819</v>
      </c>
      <c r="AF8" s="221" t="str">
        <f t="shared" si="9"/>
        <v/>
      </c>
    </row>
    <row r="9" spans="2:32" s="19" customFormat="1" ht="19.95" customHeight="1">
      <c r="B9" s="308" t="s">
        <v>14</v>
      </c>
      <c r="C9" s="214">
        <v>18</v>
      </c>
      <c r="D9" s="133"/>
      <c r="E9" s="134"/>
      <c r="F9" s="134"/>
      <c r="G9" s="134">
        <v>19</v>
      </c>
      <c r="H9" s="134"/>
      <c r="I9" s="134"/>
      <c r="J9" s="135"/>
      <c r="K9" s="25">
        <f t="shared" si="0"/>
        <v>19</v>
      </c>
      <c r="L9" s="23">
        <f t="shared" si="1"/>
        <v>1</v>
      </c>
      <c r="M9" s="23">
        <f t="shared" si="10"/>
        <v>19</v>
      </c>
      <c r="N9" s="24">
        <f t="shared" si="2"/>
        <v>105.55555555555556</v>
      </c>
      <c r="O9" s="214">
        <v>18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19</v>
      </c>
      <c r="AB9" s="23">
        <f t="shared" si="6"/>
        <v>1</v>
      </c>
      <c r="AC9" s="23">
        <f t="shared" si="12"/>
        <v>19</v>
      </c>
      <c r="AD9" s="24">
        <f t="shared" si="7"/>
        <v>105.55555555555556</v>
      </c>
      <c r="AE9" s="157" t="str">
        <f t="shared" si="8"/>
        <v>0</v>
      </c>
      <c r="AF9" s="221" t="str">
        <f t="shared" si="9"/>
        <v/>
      </c>
    </row>
    <row r="10" spans="2:32" s="19" customFormat="1" ht="19.95" customHeight="1">
      <c r="B10" s="308" t="s">
        <v>133</v>
      </c>
      <c r="C10" s="214">
        <v>22</v>
      </c>
      <c r="D10" s="133">
        <v>11</v>
      </c>
      <c r="E10" s="134"/>
      <c r="F10" s="134">
        <v>17</v>
      </c>
      <c r="G10" s="134"/>
      <c r="H10" s="134"/>
      <c r="I10" s="134"/>
      <c r="J10" s="135"/>
      <c r="K10" s="25">
        <f t="shared" si="0"/>
        <v>28</v>
      </c>
      <c r="L10" s="23">
        <f t="shared" si="1"/>
        <v>2</v>
      </c>
      <c r="M10" s="23">
        <f t="shared" si="10"/>
        <v>14</v>
      </c>
      <c r="N10" s="24">
        <f t="shared" si="2"/>
        <v>63.636363636363633</v>
      </c>
      <c r="O10" s="214">
        <v>22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28</v>
      </c>
      <c r="AB10" s="23">
        <f t="shared" si="6"/>
        <v>2</v>
      </c>
      <c r="AC10" s="23">
        <f t="shared" si="12"/>
        <v>14</v>
      </c>
      <c r="AD10" s="24">
        <f t="shared" si="7"/>
        <v>63.636363636363633</v>
      </c>
      <c r="AE10" s="157">
        <f t="shared" si="8"/>
        <v>63.636363636363633</v>
      </c>
      <c r="AF10" s="221" t="str">
        <f t="shared" si="9"/>
        <v/>
      </c>
    </row>
    <row r="11" spans="2:32" s="19" customFormat="1" ht="19.95" customHeight="1">
      <c r="B11" s="308" t="s">
        <v>15</v>
      </c>
      <c r="C11" s="214">
        <v>24</v>
      </c>
      <c r="D11" s="133">
        <v>33</v>
      </c>
      <c r="E11" s="134">
        <v>18</v>
      </c>
      <c r="F11" s="134"/>
      <c r="G11" s="134">
        <v>19</v>
      </c>
      <c r="H11" s="134"/>
      <c r="I11" s="134"/>
      <c r="J11" s="135"/>
      <c r="K11" s="25">
        <f t="shared" si="0"/>
        <v>70</v>
      </c>
      <c r="L11" s="23">
        <f t="shared" si="1"/>
        <v>3</v>
      </c>
      <c r="M11" s="23">
        <f t="shared" si="10"/>
        <v>23.333333333333332</v>
      </c>
      <c r="N11" s="24">
        <f t="shared" si="2"/>
        <v>97.222222222222214</v>
      </c>
      <c r="O11" s="214">
        <v>24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70</v>
      </c>
      <c r="AB11" s="23">
        <f t="shared" si="6"/>
        <v>3</v>
      </c>
      <c r="AC11" s="23">
        <f t="shared" si="12"/>
        <v>23.333333333333332</v>
      </c>
      <c r="AD11" s="24">
        <f t="shared" si="7"/>
        <v>97.222222222222214</v>
      </c>
      <c r="AE11" s="157">
        <f t="shared" si="8"/>
        <v>97.222222222222214</v>
      </c>
      <c r="AF11" s="221" t="str">
        <f t="shared" si="9"/>
        <v/>
      </c>
    </row>
    <row r="12" spans="2:32" s="19" customFormat="1" ht="19.95" customHeight="1">
      <c r="B12" s="308" t="s">
        <v>16</v>
      </c>
      <c r="C12" s="214">
        <v>57</v>
      </c>
      <c r="D12" s="133">
        <v>25</v>
      </c>
      <c r="E12" s="134"/>
      <c r="F12" s="134">
        <v>64</v>
      </c>
      <c r="G12" s="134"/>
      <c r="H12" s="134"/>
      <c r="I12" s="134"/>
      <c r="J12" s="135"/>
      <c r="K12" s="25">
        <f t="shared" si="0"/>
        <v>89</v>
      </c>
      <c r="L12" s="23">
        <f t="shared" si="1"/>
        <v>2</v>
      </c>
      <c r="M12" s="23">
        <f t="shared" si="10"/>
        <v>44.5</v>
      </c>
      <c r="N12" s="24">
        <f t="shared" si="2"/>
        <v>78.070175438596493</v>
      </c>
      <c r="O12" s="214">
        <v>57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89</v>
      </c>
      <c r="AB12" s="23">
        <f t="shared" si="6"/>
        <v>2</v>
      </c>
      <c r="AC12" s="23">
        <f t="shared" si="12"/>
        <v>44.5</v>
      </c>
      <c r="AD12" s="24">
        <f t="shared" si="7"/>
        <v>78.070175438596493</v>
      </c>
      <c r="AE12" s="157">
        <f t="shared" si="8"/>
        <v>78.070175438596493</v>
      </c>
      <c r="AF12" s="221" t="str">
        <f t="shared" si="9"/>
        <v/>
      </c>
    </row>
    <row r="13" spans="2:32" s="19" customFormat="1" ht="19.95" customHeight="1">
      <c r="B13" s="308" t="s">
        <v>164</v>
      </c>
      <c r="C13" s="214">
        <v>24</v>
      </c>
      <c r="D13" s="133"/>
      <c r="E13" s="134">
        <v>6</v>
      </c>
      <c r="F13" s="134"/>
      <c r="G13" s="134">
        <v>17</v>
      </c>
      <c r="H13" s="134"/>
      <c r="I13" s="134"/>
      <c r="J13" s="135"/>
      <c r="K13" s="25">
        <f t="shared" si="0"/>
        <v>23</v>
      </c>
      <c r="L13" s="23">
        <f t="shared" si="1"/>
        <v>2</v>
      </c>
      <c r="M13" s="23">
        <f t="shared" si="10"/>
        <v>11.5</v>
      </c>
      <c r="N13" s="24">
        <f t="shared" si="2"/>
        <v>47.916666666666671</v>
      </c>
      <c r="O13" s="214">
        <v>24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23</v>
      </c>
      <c r="AB13" s="23">
        <f t="shared" si="6"/>
        <v>2</v>
      </c>
      <c r="AC13" s="23">
        <f t="shared" si="12"/>
        <v>11.5</v>
      </c>
      <c r="AD13" s="24">
        <f t="shared" si="7"/>
        <v>47.916666666666671</v>
      </c>
      <c r="AE13" s="157">
        <f t="shared" si="8"/>
        <v>47.916666666666671</v>
      </c>
      <c r="AF13" s="221" t="str">
        <f t="shared" si="9"/>
        <v/>
      </c>
    </row>
    <row r="14" spans="2:32" s="19" customFormat="1" ht="19.95" customHeight="1">
      <c r="B14" s="308" t="s">
        <v>225</v>
      </c>
      <c r="C14" s="214">
        <v>22</v>
      </c>
      <c r="D14" s="133"/>
      <c r="E14" s="134"/>
      <c r="F14" s="134">
        <v>23</v>
      </c>
      <c r="G14" s="134"/>
      <c r="H14" s="134"/>
      <c r="I14" s="134"/>
      <c r="J14" s="135"/>
      <c r="K14" s="25">
        <f t="shared" si="0"/>
        <v>23</v>
      </c>
      <c r="L14" s="23">
        <f t="shared" si="1"/>
        <v>1</v>
      </c>
      <c r="M14" s="23">
        <f t="shared" si="10"/>
        <v>23</v>
      </c>
      <c r="N14" s="24">
        <f t="shared" si="2"/>
        <v>104.54545454545455</v>
      </c>
      <c r="O14" s="214">
        <v>22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23</v>
      </c>
      <c r="AB14" s="23">
        <f t="shared" si="6"/>
        <v>1</v>
      </c>
      <c r="AC14" s="23">
        <f t="shared" si="12"/>
        <v>23</v>
      </c>
      <c r="AD14" s="24">
        <f t="shared" si="7"/>
        <v>104.54545454545455</v>
      </c>
      <c r="AE14" s="157" t="str">
        <f t="shared" si="8"/>
        <v>0</v>
      </c>
      <c r="AF14" s="221" t="str">
        <f t="shared" si="9"/>
        <v/>
      </c>
    </row>
    <row r="15" spans="2:32" s="19" customFormat="1" ht="19.95" customHeight="1">
      <c r="B15" s="308" t="s">
        <v>224</v>
      </c>
      <c r="C15" s="214">
        <v>31</v>
      </c>
      <c r="D15" s="133"/>
      <c r="E15" s="134"/>
      <c r="F15" s="134">
        <v>37</v>
      </c>
      <c r="G15" s="134"/>
      <c r="H15" s="134"/>
      <c r="I15" s="134"/>
      <c r="J15" s="135"/>
      <c r="K15" s="25">
        <f t="shared" si="0"/>
        <v>37</v>
      </c>
      <c r="L15" s="23">
        <f t="shared" si="1"/>
        <v>1</v>
      </c>
      <c r="M15" s="23">
        <f t="shared" si="10"/>
        <v>37</v>
      </c>
      <c r="N15" s="24">
        <f t="shared" si="2"/>
        <v>119.35483870967742</v>
      </c>
      <c r="O15" s="214">
        <v>31</v>
      </c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37</v>
      </c>
      <c r="AB15" s="23">
        <f t="shared" si="6"/>
        <v>1</v>
      </c>
      <c r="AC15" s="23">
        <f t="shared" si="12"/>
        <v>37</v>
      </c>
      <c r="AD15" s="24">
        <f t="shared" si="7"/>
        <v>119.35483870967742</v>
      </c>
      <c r="AE15" s="157" t="str">
        <f t="shared" si="8"/>
        <v>0</v>
      </c>
      <c r="AF15" s="221" t="str">
        <f t="shared" si="9"/>
        <v/>
      </c>
    </row>
    <row r="16" spans="2:32" s="19" customFormat="1" ht="19.95" customHeight="1">
      <c r="B16" s="308" t="s">
        <v>204</v>
      </c>
      <c r="C16" s="214">
        <v>18</v>
      </c>
      <c r="D16" s="133"/>
      <c r="E16" s="134">
        <v>26</v>
      </c>
      <c r="F16" s="134"/>
      <c r="G16" s="134"/>
      <c r="H16" s="134"/>
      <c r="I16" s="134"/>
      <c r="J16" s="135"/>
      <c r="K16" s="25">
        <f t="shared" si="0"/>
        <v>26</v>
      </c>
      <c r="L16" s="23">
        <f t="shared" si="1"/>
        <v>1</v>
      </c>
      <c r="M16" s="23">
        <f>IF(K16=0," ",K16/L16)</f>
        <v>26</v>
      </c>
      <c r="N16" s="24">
        <f t="shared" si="2"/>
        <v>144.44444444444443</v>
      </c>
      <c r="O16" s="214">
        <v>18</v>
      </c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si="5"/>
        <v>26</v>
      </c>
      <c r="AB16" s="23">
        <f t="shared" si="6"/>
        <v>1</v>
      </c>
      <c r="AC16" s="23">
        <f>IF(AA16=0," ",AA16/AB16)</f>
        <v>26</v>
      </c>
      <c r="AD16" s="24">
        <f t="shared" si="7"/>
        <v>144.44444444444443</v>
      </c>
      <c r="AE16" s="157" t="str">
        <f t="shared" si="8"/>
        <v>0</v>
      </c>
      <c r="AF16" s="221" t="str">
        <f t="shared" si="9"/>
        <v/>
      </c>
    </row>
    <row r="17" spans="2:32" s="19" customFormat="1" ht="19.95" customHeight="1">
      <c r="B17" s="308" t="s">
        <v>205</v>
      </c>
      <c r="C17" s="214">
        <v>35</v>
      </c>
      <c r="D17" s="133">
        <v>39</v>
      </c>
      <c r="E17" s="134"/>
      <c r="F17" s="134">
        <v>24</v>
      </c>
      <c r="G17" s="134"/>
      <c r="H17" s="134"/>
      <c r="I17" s="134"/>
      <c r="J17" s="135"/>
      <c r="K17" s="25">
        <f t="shared" si="0"/>
        <v>63</v>
      </c>
      <c r="L17" s="23">
        <f t="shared" si="1"/>
        <v>2</v>
      </c>
      <c r="M17" s="23">
        <f t="shared" si="10"/>
        <v>31.5</v>
      </c>
      <c r="N17" s="24">
        <f t="shared" si="2"/>
        <v>90</v>
      </c>
      <c r="O17" s="214">
        <v>35</v>
      </c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 t="shared" si="11"/>
        <v xml:space="preserve"> </v>
      </c>
      <c r="Z17" s="18"/>
      <c r="AA17" s="25">
        <f t="shared" si="5"/>
        <v>63</v>
      </c>
      <c r="AB17" s="23">
        <f t="shared" si="6"/>
        <v>2</v>
      </c>
      <c r="AC17" s="23">
        <f t="shared" si="12"/>
        <v>31.5</v>
      </c>
      <c r="AD17" s="24">
        <f t="shared" si="7"/>
        <v>90</v>
      </c>
      <c r="AE17" s="157">
        <f t="shared" si="8"/>
        <v>90</v>
      </c>
      <c r="AF17" s="221" t="str">
        <f t="shared" si="9"/>
        <v/>
      </c>
    </row>
    <row r="18" spans="2:32" s="19" customFormat="1" ht="19.95" customHeight="1">
      <c r="B18" s="308" t="s">
        <v>165</v>
      </c>
      <c r="C18" s="214">
        <v>36</v>
      </c>
      <c r="D18" s="133"/>
      <c r="E18" s="134">
        <v>31</v>
      </c>
      <c r="F18" s="134">
        <v>38</v>
      </c>
      <c r="G18" s="134"/>
      <c r="H18" s="134"/>
      <c r="I18" s="134"/>
      <c r="J18" s="135"/>
      <c r="K18" s="25">
        <f t="shared" si="0"/>
        <v>69</v>
      </c>
      <c r="L18" s="23">
        <f t="shared" si="1"/>
        <v>2</v>
      </c>
      <c r="M18" s="23">
        <f>IF(K18=0," ",K18/L18)</f>
        <v>34.5</v>
      </c>
      <c r="N18" s="24">
        <f t="shared" si="2"/>
        <v>95.833333333333343</v>
      </c>
      <c r="O18" s="214">
        <v>36</v>
      </c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>IF(W18=0," ",W18/X18)</f>
        <v xml:space="preserve"> </v>
      </c>
      <c r="Z18" s="18"/>
      <c r="AA18" s="25">
        <f t="shared" si="5"/>
        <v>69</v>
      </c>
      <c r="AB18" s="23">
        <f t="shared" si="6"/>
        <v>2</v>
      </c>
      <c r="AC18" s="23">
        <f>IF(AA18=0," ",AA18/AB18)</f>
        <v>34.5</v>
      </c>
      <c r="AD18" s="24">
        <f t="shared" si="7"/>
        <v>95.833333333333343</v>
      </c>
      <c r="AE18" s="157">
        <f t="shared" si="8"/>
        <v>95.833333333333343</v>
      </c>
      <c r="AF18" s="221" t="str">
        <f t="shared" si="9"/>
        <v/>
      </c>
    </row>
    <row r="19" spans="2:32" s="19" customFormat="1" ht="19.95" customHeight="1" thickBot="1">
      <c r="B19" s="314"/>
      <c r="C19" s="215"/>
      <c r="D19" s="136"/>
      <c r="E19" s="137"/>
      <c r="F19" s="137"/>
      <c r="G19" s="137"/>
      <c r="H19" s="137"/>
      <c r="I19" s="137"/>
      <c r="J19" s="138"/>
      <c r="K19" s="32">
        <f t="shared" si="0"/>
        <v>0</v>
      </c>
      <c r="L19" s="30">
        <f t="shared" si="1"/>
        <v>0</v>
      </c>
      <c r="M19" s="30" t="str">
        <f>IF(K19=0," ",K19/L19)</f>
        <v xml:space="preserve"> </v>
      </c>
      <c r="N19" s="31" t="str">
        <f t="shared" si="2"/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>IF(AA19=0," ",AA19/AB19)</f>
        <v xml:space="preserve"> </v>
      </c>
      <c r="AD19" s="31" t="str">
        <f t="shared" si="7"/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1" t="str">
        <f>"TOTAAL SPELERS "&amp;COUNTA(B5:B19)</f>
        <v>TOTAAL SPELERS 14</v>
      </c>
      <c r="C20" s="49">
        <f>SUM(C5:C19)</f>
        <v>424</v>
      </c>
      <c r="D20" s="36">
        <f t="shared" ref="D20:L20" si="13">SUM(D5:D19)</f>
        <v>167</v>
      </c>
      <c r="E20" s="36">
        <f t="shared" si="13"/>
        <v>132</v>
      </c>
      <c r="F20" s="36">
        <f t="shared" si="13"/>
        <v>203</v>
      </c>
      <c r="G20" s="36">
        <f t="shared" si="13"/>
        <v>171</v>
      </c>
      <c r="H20" s="36">
        <f t="shared" si="13"/>
        <v>0</v>
      </c>
      <c r="I20" s="36">
        <f t="shared" si="13"/>
        <v>0</v>
      </c>
      <c r="J20" s="36">
        <f t="shared" si="13"/>
        <v>0</v>
      </c>
      <c r="K20" s="104">
        <f t="shared" si="13"/>
        <v>673</v>
      </c>
      <c r="L20" s="36">
        <f t="shared" si="13"/>
        <v>24</v>
      </c>
      <c r="M20" s="35">
        <f>K20/L20</f>
        <v>28.041666666666668</v>
      </c>
      <c r="N20" s="37"/>
      <c r="O20" s="38">
        <f t="shared" ref="O20:X20" si="14">SUM(O5:O19)</f>
        <v>424</v>
      </c>
      <c r="P20" s="39">
        <f t="shared" si="14"/>
        <v>0</v>
      </c>
      <c r="Q20" s="36">
        <f t="shared" si="14"/>
        <v>0</v>
      </c>
      <c r="R20" s="36">
        <f t="shared" si="14"/>
        <v>0</v>
      </c>
      <c r="S20" s="36">
        <f t="shared" si="14"/>
        <v>0</v>
      </c>
      <c r="T20" s="36">
        <f t="shared" si="14"/>
        <v>0</v>
      </c>
      <c r="U20" s="36">
        <f t="shared" si="14"/>
        <v>0</v>
      </c>
      <c r="V20" s="36">
        <f t="shared" si="14"/>
        <v>0</v>
      </c>
      <c r="W20" s="34">
        <f t="shared" si="14"/>
        <v>0</v>
      </c>
      <c r="X20" s="35">
        <f t="shared" si="14"/>
        <v>0</v>
      </c>
      <c r="Y20" s="41" t="e">
        <f>W20/X20</f>
        <v>#DIV/0!</v>
      </c>
      <c r="Z20" s="44"/>
      <c r="AA20" s="43">
        <f>SUM(AA5:AA19)</f>
        <v>673</v>
      </c>
      <c r="AB20" s="35">
        <f>SUM(AB5:AB19)</f>
        <v>24</v>
      </c>
      <c r="AC20" s="35">
        <f>AA20/AB20</f>
        <v>28.041666666666668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</sheetData>
  <sheetProtection algorithmName="SHA-512" hashValue="udQ1Oy2mYOsWUoyPDo++3XkqhwFHLDXk9QYTslX+UUsVDXzwBgf7OpGzpoqBd/FI6ETGw4neKXs4YCBSaN2EUA==" saltValue="3UPoKbwkAwPPVqgv1BMO1g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68" priority="17" operator="equal">
      <formula>0</formula>
    </cfRule>
  </conditionalFormatting>
  <conditionalFormatting sqref="B20">
    <cfRule type="cellIs" dxfId="67" priority="2" operator="equal">
      <formula>0</formula>
    </cfRule>
  </conditionalFormatting>
  <conditionalFormatting sqref="B5:C19">
    <cfRule type="containsErrors" dxfId="66" priority="15">
      <formula>ISERROR(B5)</formula>
    </cfRule>
  </conditionalFormatting>
  <conditionalFormatting sqref="B20:AD20">
    <cfRule type="containsErrors" dxfId="65" priority="1">
      <formula>ISERROR(B20)</formula>
    </cfRule>
  </conditionalFormatting>
  <conditionalFormatting sqref="C5:C19">
    <cfRule type="cellIs" dxfId="64" priority="16" operator="equal">
      <formula>0</formula>
    </cfRule>
  </conditionalFormatting>
  <conditionalFormatting sqref="K5:N19 W5:AD19 C20:AD20">
    <cfRule type="cellIs" dxfId="63" priority="28" operator="equal">
      <formula>0</formula>
    </cfRule>
  </conditionalFormatting>
  <conditionalFormatting sqref="K5:O18">
    <cfRule type="containsErrors" dxfId="62" priority="5">
      <formula>ISERROR(K5)</formula>
    </cfRule>
  </conditionalFormatting>
  <conditionalFormatting sqref="K19:O19 W5:AD19">
    <cfRule type="containsErrors" dxfId="61" priority="21">
      <formula>ISERROR(K5)</formula>
    </cfRule>
  </conditionalFormatting>
  <conditionalFormatting sqref="O5:O19">
    <cfRule type="cellIs" dxfId="60" priority="6" operator="equal">
      <formula>0</formula>
    </cfRule>
  </conditionalFormatting>
  <conditionalFormatting sqref="O19">
    <cfRule type="cellIs" dxfId="59" priority="22" operator="equal">
      <formula>0</formula>
    </cfRule>
  </conditionalFormatting>
  <conditionalFormatting sqref="AD2">
    <cfRule type="expression" dxfId="58" priority="7">
      <formula>$AF$2=14</formula>
    </cfRule>
  </conditionalFormatting>
  <conditionalFormatting sqref="AF2 AF5:AF20">
    <cfRule type="expression" dxfId="57" priority="4">
      <formula>NOT(ISNUMBER($AF$2))</formula>
    </cfRule>
  </conditionalFormatting>
  <conditionalFormatting sqref="AF3:AF4">
    <cfRule type="expression" dxfId="56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3" fitToHeight="0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>
    <pageSetUpPr fitToPage="1"/>
  </sheetPr>
  <dimension ref="B1:AF25"/>
  <sheetViews>
    <sheetView showGridLines="0" showRowColHeaders="0" zoomScale="80" zoomScaleNormal="80" workbookViewId="0">
      <selection activeCell="C8" sqref="C8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6640625" customWidth="1"/>
    <col min="27" max="29" width="4.6640625" customWidth="1"/>
    <col min="30" max="30" width="4.441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95" t="s">
        <v>240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1"/>
      <c r="AA2" s="396" t="s">
        <v>7</v>
      </c>
      <c r="AB2" s="397"/>
      <c r="AC2" s="397"/>
      <c r="AD2" s="398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423" t="s">
        <v>161</v>
      </c>
      <c r="C3" s="269" t="s">
        <v>266</v>
      </c>
      <c r="D3" s="275"/>
      <c r="E3" s="401" t="s">
        <v>268</v>
      </c>
      <c r="F3" s="402"/>
      <c r="G3" s="402"/>
      <c r="H3" s="402"/>
      <c r="I3" s="402"/>
      <c r="J3" s="12"/>
      <c r="K3" s="280" t="s">
        <v>1</v>
      </c>
      <c r="L3" s="281" t="s">
        <v>2</v>
      </c>
      <c r="M3" s="281" t="s">
        <v>3</v>
      </c>
      <c r="N3" s="276" t="s">
        <v>267</v>
      </c>
      <c r="O3" s="269" t="s">
        <v>4</v>
      </c>
      <c r="P3" s="271"/>
      <c r="Q3" s="401" t="s">
        <v>269</v>
      </c>
      <c r="R3" s="402"/>
      <c r="S3" s="402"/>
      <c r="T3" s="402"/>
      <c r="U3" s="402"/>
      <c r="V3" s="275"/>
      <c r="W3" s="282" t="s">
        <v>1</v>
      </c>
      <c r="X3" s="281" t="s">
        <v>2</v>
      </c>
      <c r="Y3" s="295" t="s">
        <v>5</v>
      </c>
      <c r="Z3" s="7"/>
      <c r="AA3" s="282" t="s">
        <v>1</v>
      </c>
      <c r="AB3" s="281" t="s">
        <v>2</v>
      </c>
      <c r="AC3" s="281" t="s">
        <v>6</v>
      </c>
      <c r="AD3" s="295" t="s">
        <v>267</v>
      </c>
      <c r="AF3" s="320" t="str">
        <f>IF(ISNUMBER($AF$2), "Gemiddelde 2027-28", "")</f>
        <v/>
      </c>
    </row>
    <row r="4" spans="2:32" ht="15" thickBot="1">
      <c r="B4" s="424"/>
      <c r="C4" s="270"/>
      <c r="D4" s="2">
        <v>1</v>
      </c>
      <c r="E4" s="2">
        <v>2</v>
      </c>
      <c r="F4" s="193">
        <v>3</v>
      </c>
      <c r="G4" s="2">
        <v>4</v>
      </c>
      <c r="H4" s="2">
        <v>5</v>
      </c>
      <c r="I4" s="2">
        <v>6</v>
      </c>
      <c r="J4" s="2">
        <v>7</v>
      </c>
      <c r="K4" s="267"/>
      <c r="L4" s="257"/>
      <c r="M4" s="257"/>
      <c r="N4" s="268"/>
      <c r="O4" s="262"/>
      <c r="P4" s="3">
        <v>8</v>
      </c>
      <c r="Q4" s="4">
        <v>9</v>
      </c>
      <c r="R4" s="4">
        <v>10</v>
      </c>
      <c r="S4" s="4">
        <v>11</v>
      </c>
      <c r="T4" s="4">
        <v>12</v>
      </c>
      <c r="U4" s="4">
        <v>13</v>
      </c>
      <c r="V4" s="4">
        <v>14</v>
      </c>
      <c r="W4" s="291"/>
      <c r="X4" s="289"/>
      <c r="Y4" s="292"/>
      <c r="Z4" s="8"/>
      <c r="AA4" s="299"/>
      <c r="AB4" s="300"/>
      <c r="AC4" s="300"/>
      <c r="AD4" s="301"/>
      <c r="AF4" s="319"/>
    </row>
    <row r="5" spans="2:32" s="19" customFormat="1" ht="19.95" customHeight="1">
      <c r="B5" s="315" t="s">
        <v>162</v>
      </c>
      <c r="C5" s="213">
        <v>40</v>
      </c>
      <c r="D5" s="130"/>
      <c r="E5" s="131">
        <v>35</v>
      </c>
      <c r="F5" s="131"/>
      <c r="G5" s="131">
        <v>21</v>
      </c>
      <c r="H5" s="131"/>
      <c r="I5" s="131"/>
      <c r="J5" s="132"/>
      <c r="K5" s="17">
        <f t="shared" ref="K5:K19" si="0">SUM(D5:J5)</f>
        <v>56</v>
      </c>
      <c r="L5" s="14">
        <f t="shared" ref="L5:L19" si="1">COUNTIF(D5:J5,"&gt;0")</f>
        <v>2</v>
      </c>
      <c r="M5" s="14">
        <f>IF(K5=0," ",K5/L5)</f>
        <v>28</v>
      </c>
      <c r="N5" s="81">
        <f t="shared" ref="N5:N19" si="2">IF(K5=0," ",K5/(L5*C5)*100)</f>
        <v>70</v>
      </c>
      <c r="O5" s="213">
        <v>40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56</v>
      </c>
      <c r="AB5" s="14">
        <f t="shared" ref="AB5:AB19" si="6">L5+X5</f>
        <v>2</v>
      </c>
      <c r="AC5" s="14">
        <f>IF(AA5=0," ",AA5/AB5)</f>
        <v>28</v>
      </c>
      <c r="AD5" s="81">
        <f t="shared" ref="AD5:AD19" si="7">IF(AA5=0," ",AA5/(AB5*O5)*100)</f>
        <v>70</v>
      </c>
      <c r="AE5" s="157">
        <f>IF(AB5&gt;=$AE$2,AA5/(AB5*O5)*100,"0")</f>
        <v>70</v>
      </c>
      <c r="AF5" s="253" t="str">
        <f>IF(ISNUMBER($AF$2), IF(AB5&gt;=4, IFERROR(ROUND(MAX(AA5/AB5, O5*0.9, 15), 0), 0), O5), "")</f>
        <v/>
      </c>
    </row>
    <row r="6" spans="2:32" s="19" customFormat="1" ht="19.95" customHeight="1">
      <c r="B6" s="308" t="s">
        <v>34</v>
      </c>
      <c r="C6" s="214">
        <v>22</v>
      </c>
      <c r="D6" s="133"/>
      <c r="E6" s="134">
        <v>26</v>
      </c>
      <c r="F6" s="134"/>
      <c r="G6" s="134">
        <v>15</v>
      </c>
      <c r="H6" s="134"/>
      <c r="I6" s="134"/>
      <c r="J6" s="135"/>
      <c r="K6" s="25">
        <f t="shared" si="0"/>
        <v>41</v>
      </c>
      <c r="L6" s="23">
        <f t="shared" si="1"/>
        <v>2</v>
      </c>
      <c r="M6" s="23">
        <f>IF(K6=0," ",K6/L6)</f>
        <v>20.5</v>
      </c>
      <c r="N6" s="24">
        <f t="shared" si="2"/>
        <v>93.181818181818173</v>
      </c>
      <c r="O6" s="214">
        <v>22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41</v>
      </c>
      <c r="AB6" s="23">
        <f t="shared" si="6"/>
        <v>2</v>
      </c>
      <c r="AC6" s="23">
        <f>IF(AA6=0," ",AA6/AB6)</f>
        <v>20.5</v>
      </c>
      <c r="AD6" s="24">
        <f t="shared" si="7"/>
        <v>93.181818181818173</v>
      </c>
      <c r="AE6" s="157">
        <f t="shared" ref="AE6:AE19" si="8">IF(AB6&gt;=$AE$2,AA6/(AB6*O6)*100,"0")</f>
        <v>93.181818181818173</v>
      </c>
      <c r="AF6" s="254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309" t="s">
        <v>251</v>
      </c>
      <c r="C7" s="216">
        <v>51</v>
      </c>
      <c r="D7" s="133">
        <v>43</v>
      </c>
      <c r="E7" s="134"/>
      <c r="F7" s="134">
        <v>42</v>
      </c>
      <c r="G7" s="134">
        <v>67</v>
      </c>
      <c r="H7" s="134"/>
      <c r="I7" s="134"/>
      <c r="J7" s="135"/>
      <c r="K7" s="25">
        <f t="shared" si="0"/>
        <v>152</v>
      </c>
      <c r="L7" s="23">
        <f t="shared" si="1"/>
        <v>3</v>
      </c>
      <c r="M7" s="23">
        <f t="shared" ref="M7:M18" si="10">IF(K7=0," ",K7/L7)</f>
        <v>50.666666666666664</v>
      </c>
      <c r="N7" s="24">
        <f t="shared" si="2"/>
        <v>99.346405228758172</v>
      </c>
      <c r="O7" s="216">
        <v>35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8" si="11">IF(W7=0," ",W7/X7)</f>
        <v xml:space="preserve"> </v>
      </c>
      <c r="Z7" s="18"/>
      <c r="AA7" s="25">
        <f t="shared" si="5"/>
        <v>152</v>
      </c>
      <c r="AB7" s="23">
        <f t="shared" si="6"/>
        <v>3</v>
      </c>
      <c r="AC7" s="23">
        <f t="shared" ref="AC7:AC18" si="12">IF(AA7=0," ",AA7/AB7)</f>
        <v>50.666666666666664</v>
      </c>
      <c r="AD7" s="24">
        <f t="shared" si="7"/>
        <v>144.76190476190476</v>
      </c>
      <c r="AE7" s="157">
        <f t="shared" si="8"/>
        <v>144.76190476190476</v>
      </c>
      <c r="AF7" s="221" t="str">
        <f t="shared" si="9"/>
        <v/>
      </c>
    </row>
    <row r="8" spans="2:32" s="19" customFormat="1" ht="19.95" customHeight="1">
      <c r="B8" s="308" t="s">
        <v>35</v>
      </c>
      <c r="C8" s="214">
        <v>15</v>
      </c>
      <c r="D8" s="133"/>
      <c r="E8" s="134"/>
      <c r="F8" s="134">
        <v>13</v>
      </c>
      <c r="G8" s="134"/>
      <c r="H8" s="134"/>
      <c r="I8" s="134"/>
      <c r="J8" s="135"/>
      <c r="K8" s="25">
        <f t="shared" si="0"/>
        <v>13</v>
      </c>
      <c r="L8" s="23">
        <f t="shared" si="1"/>
        <v>1</v>
      </c>
      <c r="M8" s="23">
        <f t="shared" si="10"/>
        <v>13</v>
      </c>
      <c r="N8" s="24">
        <f t="shared" si="2"/>
        <v>86.666666666666671</v>
      </c>
      <c r="O8" s="214">
        <v>15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13</v>
      </c>
      <c r="AB8" s="23">
        <f t="shared" si="6"/>
        <v>1</v>
      </c>
      <c r="AC8" s="23">
        <f t="shared" si="12"/>
        <v>13</v>
      </c>
      <c r="AD8" s="24">
        <f t="shared" si="7"/>
        <v>86.666666666666671</v>
      </c>
      <c r="AE8" s="157" t="str">
        <f t="shared" si="8"/>
        <v>0</v>
      </c>
      <c r="AF8" s="221" t="str">
        <f t="shared" si="9"/>
        <v/>
      </c>
    </row>
    <row r="9" spans="2:32" s="19" customFormat="1" ht="19.95" customHeight="1">
      <c r="B9" s="308" t="s">
        <v>187</v>
      </c>
      <c r="C9" s="214">
        <v>22</v>
      </c>
      <c r="D9" s="133">
        <v>24</v>
      </c>
      <c r="E9" s="134">
        <v>15</v>
      </c>
      <c r="F9" s="134">
        <v>19</v>
      </c>
      <c r="G9" s="134">
        <v>27</v>
      </c>
      <c r="H9" s="134"/>
      <c r="I9" s="134"/>
      <c r="J9" s="135"/>
      <c r="K9" s="25">
        <f t="shared" si="0"/>
        <v>85</v>
      </c>
      <c r="L9" s="23">
        <f t="shared" si="1"/>
        <v>4</v>
      </c>
      <c r="M9" s="23">
        <f t="shared" si="10"/>
        <v>21.25</v>
      </c>
      <c r="N9" s="24">
        <f t="shared" si="2"/>
        <v>96.590909090909093</v>
      </c>
      <c r="O9" s="214">
        <v>22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85</v>
      </c>
      <c r="AB9" s="23">
        <f t="shared" si="6"/>
        <v>4</v>
      </c>
      <c r="AC9" s="23">
        <f t="shared" si="12"/>
        <v>21.25</v>
      </c>
      <c r="AD9" s="24">
        <f t="shared" si="7"/>
        <v>96.590909090909093</v>
      </c>
      <c r="AE9" s="157">
        <f t="shared" si="8"/>
        <v>96.590909090909093</v>
      </c>
      <c r="AF9" s="221" t="str">
        <f t="shared" si="9"/>
        <v/>
      </c>
    </row>
    <row r="10" spans="2:32" s="19" customFormat="1" ht="19.95" customHeight="1">
      <c r="B10" s="309" t="s">
        <v>256</v>
      </c>
      <c r="C10" s="216">
        <v>34</v>
      </c>
      <c r="D10" s="133">
        <v>38</v>
      </c>
      <c r="E10" s="134">
        <v>35</v>
      </c>
      <c r="F10" s="134">
        <v>30</v>
      </c>
      <c r="G10" s="134"/>
      <c r="H10" s="134"/>
      <c r="I10" s="134"/>
      <c r="J10" s="135"/>
      <c r="K10" s="25">
        <f t="shared" si="0"/>
        <v>103</v>
      </c>
      <c r="L10" s="23">
        <f t="shared" si="1"/>
        <v>3</v>
      </c>
      <c r="M10" s="23">
        <f t="shared" si="10"/>
        <v>34.333333333333336</v>
      </c>
      <c r="N10" s="24">
        <f t="shared" si="2"/>
        <v>100.98039215686273</v>
      </c>
      <c r="O10" s="216">
        <v>35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103</v>
      </c>
      <c r="AB10" s="23">
        <f t="shared" si="6"/>
        <v>3</v>
      </c>
      <c r="AC10" s="23">
        <f t="shared" si="12"/>
        <v>34.333333333333336</v>
      </c>
      <c r="AD10" s="24">
        <f t="shared" si="7"/>
        <v>98.095238095238088</v>
      </c>
      <c r="AE10" s="157">
        <f t="shared" si="8"/>
        <v>98.095238095238088</v>
      </c>
      <c r="AF10" s="221" t="str">
        <f t="shared" si="9"/>
        <v/>
      </c>
    </row>
    <row r="11" spans="2:32" s="19" customFormat="1" ht="19.95" customHeight="1">
      <c r="B11" s="308" t="s">
        <v>226</v>
      </c>
      <c r="C11" s="214">
        <v>30</v>
      </c>
      <c r="D11" s="133">
        <v>49</v>
      </c>
      <c r="E11" s="134">
        <v>30</v>
      </c>
      <c r="F11" s="134"/>
      <c r="G11" s="134">
        <v>30</v>
      </c>
      <c r="H11" s="134"/>
      <c r="I11" s="134"/>
      <c r="J11" s="135"/>
      <c r="K11" s="25">
        <f t="shared" si="0"/>
        <v>109</v>
      </c>
      <c r="L11" s="23">
        <f t="shared" si="1"/>
        <v>3</v>
      </c>
      <c r="M11" s="23">
        <f t="shared" si="10"/>
        <v>36.333333333333336</v>
      </c>
      <c r="N11" s="24">
        <f t="shared" si="2"/>
        <v>121.1111111111111</v>
      </c>
      <c r="O11" s="214">
        <v>30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109</v>
      </c>
      <c r="AB11" s="23">
        <f t="shared" si="6"/>
        <v>3</v>
      </c>
      <c r="AC11" s="23">
        <f t="shared" si="12"/>
        <v>36.333333333333336</v>
      </c>
      <c r="AD11" s="24">
        <f t="shared" si="7"/>
        <v>121.1111111111111</v>
      </c>
      <c r="AE11" s="157">
        <f t="shared" si="8"/>
        <v>121.1111111111111</v>
      </c>
      <c r="AF11" s="221" t="str">
        <f t="shared" si="9"/>
        <v/>
      </c>
    </row>
    <row r="12" spans="2:32" s="19" customFormat="1" ht="19.95" customHeight="1">
      <c r="B12" s="308" t="s">
        <v>136</v>
      </c>
      <c r="C12" s="214">
        <v>40</v>
      </c>
      <c r="D12" s="133">
        <v>36</v>
      </c>
      <c r="E12" s="134">
        <v>56</v>
      </c>
      <c r="F12" s="134"/>
      <c r="G12" s="134">
        <v>34</v>
      </c>
      <c r="H12" s="134"/>
      <c r="I12" s="134"/>
      <c r="J12" s="135"/>
      <c r="K12" s="25">
        <f t="shared" si="0"/>
        <v>126</v>
      </c>
      <c r="L12" s="23">
        <f t="shared" si="1"/>
        <v>3</v>
      </c>
      <c r="M12" s="23">
        <f t="shared" si="10"/>
        <v>42</v>
      </c>
      <c r="N12" s="24">
        <f t="shared" si="2"/>
        <v>105</v>
      </c>
      <c r="O12" s="214">
        <v>40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126</v>
      </c>
      <c r="AB12" s="23">
        <f t="shared" si="6"/>
        <v>3</v>
      </c>
      <c r="AC12" s="23">
        <f t="shared" si="12"/>
        <v>42</v>
      </c>
      <c r="AD12" s="24">
        <f t="shared" si="7"/>
        <v>105</v>
      </c>
      <c r="AE12" s="157">
        <f t="shared" si="8"/>
        <v>105</v>
      </c>
      <c r="AF12" s="221" t="str">
        <f t="shared" si="9"/>
        <v/>
      </c>
    </row>
    <row r="13" spans="2:32" s="19" customFormat="1" ht="19.95" customHeight="1">
      <c r="B13" s="310" t="s">
        <v>89</v>
      </c>
      <c r="C13" s="214">
        <v>68</v>
      </c>
      <c r="D13" s="133">
        <v>58</v>
      </c>
      <c r="E13" s="134"/>
      <c r="F13" s="134">
        <v>78</v>
      </c>
      <c r="G13" s="134"/>
      <c r="H13" s="134"/>
      <c r="I13" s="134"/>
      <c r="J13" s="135"/>
      <c r="K13" s="25">
        <f t="shared" si="0"/>
        <v>136</v>
      </c>
      <c r="L13" s="23">
        <f t="shared" si="1"/>
        <v>2</v>
      </c>
      <c r="M13" s="23">
        <f t="shared" si="10"/>
        <v>68</v>
      </c>
      <c r="N13" s="24">
        <f t="shared" si="2"/>
        <v>100</v>
      </c>
      <c r="O13" s="214">
        <v>68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136</v>
      </c>
      <c r="AB13" s="23">
        <f t="shared" si="6"/>
        <v>2</v>
      </c>
      <c r="AC13" s="23">
        <f t="shared" si="12"/>
        <v>68</v>
      </c>
      <c r="AD13" s="24">
        <f t="shared" si="7"/>
        <v>100</v>
      </c>
      <c r="AE13" s="157">
        <f t="shared" si="8"/>
        <v>100</v>
      </c>
      <c r="AF13" s="221" t="str">
        <f t="shared" si="9"/>
        <v/>
      </c>
    </row>
    <row r="14" spans="2:32" s="19" customFormat="1" ht="19.95" customHeight="1">
      <c r="B14" s="308" t="s">
        <v>36</v>
      </c>
      <c r="C14" s="214">
        <v>26</v>
      </c>
      <c r="D14" s="133"/>
      <c r="E14" s="134"/>
      <c r="F14" s="134">
        <v>17</v>
      </c>
      <c r="G14" s="134"/>
      <c r="H14" s="134"/>
      <c r="I14" s="134"/>
      <c r="J14" s="135"/>
      <c r="K14" s="25">
        <f t="shared" si="0"/>
        <v>17</v>
      </c>
      <c r="L14" s="23">
        <f t="shared" si="1"/>
        <v>1</v>
      </c>
      <c r="M14" s="23">
        <f t="shared" si="10"/>
        <v>17</v>
      </c>
      <c r="N14" s="24">
        <f t="shared" si="2"/>
        <v>65.384615384615387</v>
      </c>
      <c r="O14" s="214">
        <v>26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17</v>
      </c>
      <c r="AB14" s="23">
        <f t="shared" si="6"/>
        <v>1</v>
      </c>
      <c r="AC14" s="23">
        <f t="shared" si="12"/>
        <v>17</v>
      </c>
      <c r="AD14" s="24">
        <f t="shared" si="7"/>
        <v>65.384615384615387</v>
      </c>
      <c r="AE14" s="157" t="str">
        <f t="shared" si="8"/>
        <v>0</v>
      </c>
      <c r="AF14" s="221" t="str">
        <f t="shared" si="9"/>
        <v/>
      </c>
    </row>
    <row r="15" spans="2:32" s="19" customFormat="1" ht="19.95" customHeight="1">
      <c r="B15" s="308"/>
      <c r="C15" s="214"/>
      <c r="D15" s="133"/>
      <c r="E15" s="134"/>
      <c r="F15" s="134"/>
      <c r="G15" s="134"/>
      <c r="H15" s="134"/>
      <c r="I15" s="134"/>
      <c r="J15" s="135"/>
      <c r="K15" s="25">
        <f t="shared" si="0"/>
        <v>0</v>
      </c>
      <c r="L15" s="23">
        <f t="shared" si="1"/>
        <v>0</v>
      </c>
      <c r="M15" s="23" t="str">
        <f t="shared" si="10"/>
        <v xml:space="preserve"> </v>
      </c>
      <c r="N15" s="24" t="str">
        <f t="shared" si="2"/>
        <v xml:space="preserve"> </v>
      </c>
      <c r="O15" s="214"/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0</v>
      </c>
      <c r="AB15" s="23">
        <f t="shared" si="6"/>
        <v>0</v>
      </c>
      <c r="AC15" s="23" t="str">
        <f>IF(AA15=0," ",AA15/AB15)</f>
        <v xml:space="preserve"> </v>
      </c>
      <c r="AD15" s="24" t="str">
        <f t="shared" si="7"/>
        <v xml:space="preserve"> </v>
      </c>
      <c r="AE15" s="157" t="str">
        <f t="shared" si="8"/>
        <v>0</v>
      </c>
      <c r="AF15" s="221" t="str">
        <f t="shared" si="9"/>
        <v/>
      </c>
    </row>
    <row r="16" spans="2:32" s="19" customFormat="1" ht="19.95" customHeight="1">
      <c r="B16" s="308"/>
      <c r="C16" s="214"/>
      <c r="D16" s="133"/>
      <c r="E16" s="134"/>
      <c r="F16" s="134"/>
      <c r="G16" s="134"/>
      <c r="H16" s="134"/>
      <c r="I16" s="134"/>
      <c r="J16" s="135"/>
      <c r="K16" s="25">
        <f t="shared" si="0"/>
        <v>0</v>
      </c>
      <c r="L16" s="23">
        <f t="shared" si="1"/>
        <v>0</v>
      </c>
      <c r="M16" s="23" t="str">
        <f>IF(K16=0," ",K16/L16)</f>
        <v xml:space="preserve"> </v>
      </c>
      <c r="N16" s="24" t="str">
        <f t="shared" si="2"/>
        <v xml:space="preserve"> </v>
      </c>
      <c r="O16" s="214"/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si="5"/>
        <v>0</v>
      </c>
      <c r="AB16" s="23">
        <f t="shared" si="6"/>
        <v>0</v>
      </c>
      <c r="AC16" s="23" t="str">
        <f>IF(AA16=0," ",AA16/AB16)</f>
        <v xml:space="preserve"> </v>
      </c>
      <c r="AD16" s="24" t="str">
        <f t="shared" si="7"/>
        <v xml:space="preserve"> </v>
      </c>
      <c r="AE16" s="157" t="str">
        <f t="shared" si="8"/>
        <v>0</v>
      </c>
      <c r="AF16" s="221" t="str">
        <f t="shared" si="9"/>
        <v/>
      </c>
    </row>
    <row r="17" spans="2:32" s="19" customFormat="1" ht="19.95" customHeight="1">
      <c r="B17" s="308"/>
      <c r="C17" s="214"/>
      <c r="D17" s="133"/>
      <c r="E17" s="134"/>
      <c r="F17" s="134"/>
      <c r="G17" s="134"/>
      <c r="H17" s="134"/>
      <c r="I17" s="134"/>
      <c r="J17" s="135"/>
      <c r="K17" s="25">
        <f t="shared" si="0"/>
        <v>0</v>
      </c>
      <c r="L17" s="23">
        <f t="shared" si="1"/>
        <v>0</v>
      </c>
      <c r="M17" s="23" t="str">
        <f>IF(K17=0," ",K17/L17)</f>
        <v xml:space="preserve"> </v>
      </c>
      <c r="N17" s="24" t="str">
        <f t="shared" si="2"/>
        <v xml:space="preserve"> </v>
      </c>
      <c r="O17" s="214"/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>IF(W17=0," ",W17/X17)</f>
        <v xml:space="preserve"> </v>
      </c>
      <c r="Z17" s="18"/>
      <c r="AA17" s="25">
        <f t="shared" si="5"/>
        <v>0</v>
      </c>
      <c r="AB17" s="23">
        <f t="shared" si="6"/>
        <v>0</v>
      </c>
      <c r="AC17" s="23" t="str">
        <f>IF(AA17=0," ",AA17/AB17)</f>
        <v xml:space="preserve"> </v>
      </c>
      <c r="AD17" s="24" t="str">
        <f t="shared" si="7"/>
        <v xml:space="preserve"> </v>
      </c>
      <c r="AE17" s="157" t="str">
        <f t="shared" si="8"/>
        <v>0</v>
      </c>
      <c r="AF17" s="221" t="str">
        <f t="shared" si="9"/>
        <v/>
      </c>
    </row>
    <row r="18" spans="2:32" s="19" customFormat="1" ht="19.95" customHeight="1">
      <c r="B18" s="313"/>
      <c r="C18" s="214"/>
      <c r="D18" s="133"/>
      <c r="E18" s="134"/>
      <c r="F18" s="134"/>
      <c r="G18" s="134"/>
      <c r="H18" s="134"/>
      <c r="I18" s="134"/>
      <c r="J18" s="135"/>
      <c r="K18" s="25">
        <f t="shared" si="0"/>
        <v>0</v>
      </c>
      <c r="L18" s="23">
        <f t="shared" si="1"/>
        <v>0</v>
      </c>
      <c r="M18" s="23" t="str">
        <f t="shared" si="10"/>
        <v xml:space="preserve"> </v>
      </c>
      <c r="N18" s="24" t="str">
        <f t="shared" si="2"/>
        <v xml:space="preserve"> </v>
      </c>
      <c r="O18" s="214"/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 t="shared" si="11"/>
        <v xml:space="preserve"> </v>
      </c>
      <c r="Z18" s="18"/>
      <c r="AA18" s="25">
        <f t="shared" si="5"/>
        <v>0</v>
      </c>
      <c r="AB18" s="23">
        <f t="shared" si="6"/>
        <v>0</v>
      </c>
      <c r="AC18" s="23" t="str">
        <f t="shared" si="12"/>
        <v xml:space="preserve"> </v>
      </c>
      <c r="AD18" s="24" t="str">
        <f t="shared" si="7"/>
        <v xml:space="preserve"> </v>
      </c>
      <c r="AE18" s="157" t="str">
        <f t="shared" si="8"/>
        <v>0</v>
      </c>
      <c r="AF18" s="221" t="str">
        <f t="shared" si="9"/>
        <v/>
      </c>
    </row>
    <row r="19" spans="2:32" s="19" customFormat="1" ht="19.95" customHeight="1" thickBot="1">
      <c r="B19" s="314"/>
      <c r="C19" s="215"/>
      <c r="D19" s="136"/>
      <c r="E19" s="137"/>
      <c r="F19" s="137"/>
      <c r="G19" s="137"/>
      <c r="H19" s="137"/>
      <c r="I19" s="137"/>
      <c r="J19" s="138"/>
      <c r="K19" s="32">
        <f t="shared" si="0"/>
        <v>0</v>
      </c>
      <c r="L19" s="30">
        <f t="shared" si="1"/>
        <v>0</v>
      </c>
      <c r="M19" s="30" t="str">
        <f>IF(K19=0," ",K19/L19)</f>
        <v xml:space="preserve"> </v>
      </c>
      <c r="N19" s="31" t="str">
        <f t="shared" si="2"/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>IF(AA19=0," ",AA19/AB19)</f>
        <v xml:space="preserve"> </v>
      </c>
      <c r="AD19" s="31" t="str">
        <f t="shared" si="7"/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1" t="str">
        <f>"TOTAAL SPELERS "&amp;COUNTA(B5:B19)</f>
        <v>TOTAAL SPELERS 10</v>
      </c>
      <c r="C20" s="49">
        <f>SUM(C5:C19)</f>
        <v>348</v>
      </c>
      <c r="D20" s="36">
        <f t="shared" ref="D20:L20" si="13">SUM(D5:D19)</f>
        <v>248</v>
      </c>
      <c r="E20" s="36">
        <f t="shared" si="13"/>
        <v>197</v>
      </c>
      <c r="F20" s="36">
        <f t="shared" si="13"/>
        <v>199</v>
      </c>
      <c r="G20" s="36">
        <f t="shared" si="13"/>
        <v>194</v>
      </c>
      <c r="H20" s="36">
        <f t="shared" si="13"/>
        <v>0</v>
      </c>
      <c r="I20" s="36">
        <f t="shared" si="13"/>
        <v>0</v>
      </c>
      <c r="J20" s="36">
        <f t="shared" si="13"/>
        <v>0</v>
      </c>
      <c r="K20" s="104">
        <f t="shared" si="13"/>
        <v>838</v>
      </c>
      <c r="L20" s="36">
        <f t="shared" si="13"/>
        <v>24</v>
      </c>
      <c r="M20" s="35">
        <f>K20/L20</f>
        <v>34.916666666666664</v>
      </c>
      <c r="N20" s="37"/>
      <c r="O20" s="38">
        <f t="shared" ref="O20:X20" si="14">SUM(O5:O19)</f>
        <v>333</v>
      </c>
      <c r="P20" s="39">
        <f t="shared" si="14"/>
        <v>0</v>
      </c>
      <c r="Q20" s="36">
        <f t="shared" si="14"/>
        <v>0</v>
      </c>
      <c r="R20" s="36">
        <f t="shared" si="14"/>
        <v>0</v>
      </c>
      <c r="S20" s="36">
        <f t="shared" si="14"/>
        <v>0</v>
      </c>
      <c r="T20" s="36">
        <f t="shared" si="14"/>
        <v>0</v>
      </c>
      <c r="U20" s="36">
        <f t="shared" si="14"/>
        <v>0</v>
      </c>
      <c r="V20" s="36">
        <f t="shared" si="14"/>
        <v>0</v>
      </c>
      <c r="W20" s="34">
        <f t="shared" si="14"/>
        <v>0</v>
      </c>
      <c r="X20" s="35">
        <f t="shared" si="14"/>
        <v>0</v>
      </c>
      <c r="Y20" s="41" t="e">
        <f>W20/X20</f>
        <v>#DIV/0!</v>
      </c>
      <c r="Z20" s="44"/>
      <c r="AA20" s="43">
        <f>SUM(AA5:AA19)</f>
        <v>838</v>
      </c>
      <c r="AB20" s="35">
        <f>SUM(AB5:AB19)</f>
        <v>24</v>
      </c>
      <c r="AC20" s="35">
        <f>AA20/AB20</f>
        <v>34.916666666666664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  <row r="25" spans="2:32" ht="19.95" customHeight="1"/>
  </sheetData>
  <sheetProtection algorithmName="SHA-512" hashValue="UNlKqbX9iwISQ+BXxz+KNPYnlKJgnUUAkGvzZU3RKljienVSS+fVrKGf1rE7T9PP2dp4TOgQrTSucer3cfnVtQ==" saltValue="nqCBTJ2p0/yN2e387lXUkg==" spinCount="100000" sheet="1" objects="1" scenarios="1"/>
  <sortState xmlns:xlrd2="http://schemas.microsoft.com/office/spreadsheetml/2017/richdata2" ref="B10:C15">
    <sortCondition ref="B10:B15"/>
  </sortState>
  <mergeCells count="5">
    <mergeCell ref="B2:Y2"/>
    <mergeCell ref="AA2:AD2"/>
    <mergeCell ref="B3:B4"/>
    <mergeCell ref="E3:I3"/>
    <mergeCell ref="Q3:U3"/>
  </mergeCells>
  <conditionalFormatting sqref="B5:B19">
    <cfRule type="cellIs" dxfId="55" priority="30" operator="equal">
      <formula>0</formula>
    </cfRule>
  </conditionalFormatting>
  <conditionalFormatting sqref="B20">
    <cfRule type="cellIs" dxfId="54" priority="2" operator="equal">
      <formula>0</formula>
    </cfRule>
  </conditionalFormatting>
  <conditionalFormatting sqref="B5:C19">
    <cfRule type="containsErrors" dxfId="53" priority="28">
      <formula>ISERROR(B5)</formula>
    </cfRule>
  </conditionalFormatting>
  <conditionalFormatting sqref="B20:AD20">
    <cfRule type="containsErrors" dxfId="52" priority="1">
      <formula>ISERROR(B20)</formula>
    </cfRule>
  </conditionalFormatting>
  <conditionalFormatting sqref="C5:C19">
    <cfRule type="cellIs" dxfId="51" priority="29" operator="equal">
      <formula>0</formula>
    </cfRule>
  </conditionalFormatting>
  <conditionalFormatting sqref="K5:N19 W5:AD19 C20:AD20">
    <cfRule type="cellIs" dxfId="50" priority="41" operator="equal">
      <formula>0</formula>
    </cfRule>
  </conditionalFormatting>
  <conditionalFormatting sqref="K5:O19">
    <cfRule type="containsErrors" dxfId="49" priority="8">
      <formula>ISERROR(K5)</formula>
    </cfRule>
  </conditionalFormatting>
  <conditionalFormatting sqref="O5:O19">
    <cfRule type="cellIs" dxfId="48" priority="9" operator="equal">
      <formula>0</formula>
    </cfRule>
  </conditionalFormatting>
  <conditionalFormatting sqref="W5:AD19">
    <cfRule type="containsErrors" dxfId="47" priority="34">
      <formula>ISERROR(W5)</formula>
    </cfRule>
  </conditionalFormatting>
  <conditionalFormatting sqref="AD2">
    <cfRule type="expression" dxfId="46" priority="20">
      <formula>$AF$2=14</formula>
    </cfRule>
  </conditionalFormatting>
  <conditionalFormatting sqref="AF2 AF5:AF20">
    <cfRule type="expression" dxfId="45" priority="5">
      <formula>NOT(ISNUMBER($AF$2))</formula>
    </cfRule>
  </conditionalFormatting>
  <conditionalFormatting sqref="AF3:AF4">
    <cfRule type="expression" dxfId="44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2">
    <pageSetUpPr fitToPage="1"/>
  </sheetPr>
  <dimension ref="B1:AF24"/>
  <sheetViews>
    <sheetView showGridLines="0" showRowColHeaders="0" zoomScale="80" zoomScaleNormal="80" workbookViewId="0">
      <selection activeCell="C13" sqref="C13"/>
    </sheetView>
  </sheetViews>
  <sheetFormatPr defaultRowHeight="14.4"/>
  <cols>
    <col min="1" max="1" width="1.6640625" customWidth="1"/>
    <col min="2" max="2" width="30.6640625" style="9" customWidth="1"/>
    <col min="3" max="25" width="4.6640625" customWidth="1"/>
    <col min="26" max="26" width="1.33203125" customWidth="1"/>
    <col min="27" max="29" width="4.6640625" customWidth="1"/>
    <col min="30" max="30" width="4.6640625" style="120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95" t="s">
        <v>240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1"/>
      <c r="AA2" s="396" t="s">
        <v>7</v>
      </c>
      <c r="AB2" s="397"/>
      <c r="AC2" s="397"/>
      <c r="AD2" s="398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399" t="s">
        <v>11</v>
      </c>
      <c r="C3" s="269" t="s">
        <v>266</v>
      </c>
      <c r="D3" s="271"/>
      <c r="E3" s="401" t="s">
        <v>268</v>
      </c>
      <c r="F3" s="402"/>
      <c r="G3" s="402"/>
      <c r="H3" s="402"/>
      <c r="I3" s="402"/>
      <c r="J3" s="12"/>
      <c r="K3" s="280" t="s">
        <v>1</v>
      </c>
      <c r="L3" s="281" t="s">
        <v>2</v>
      </c>
      <c r="M3" s="281" t="s">
        <v>3</v>
      </c>
      <c r="N3" s="276" t="s">
        <v>267</v>
      </c>
      <c r="O3" s="269" t="s">
        <v>4</v>
      </c>
      <c r="P3" s="271"/>
      <c r="Q3" s="401" t="s">
        <v>269</v>
      </c>
      <c r="R3" s="402"/>
      <c r="S3" s="402"/>
      <c r="T3" s="402"/>
      <c r="U3" s="402"/>
      <c r="V3" s="275"/>
      <c r="W3" s="282" t="s">
        <v>1</v>
      </c>
      <c r="X3" s="281" t="s">
        <v>2</v>
      </c>
      <c r="Y3" s="295" t="s">
        <v>5</v>
      </c>
      <c r="Z3" s="7"/>
      <c r="AA3" s="282" t="s">
        <v>1</v>
      </c>
      <c r="AB3" s="281" t="s">
        <v>2</v>
      </c>
      <c r="AC3" s="281" t="s">
        <v>6</v>
      </c>
      <c r="AD3" s="302" t="s">
        <v>267</v>
      </c>
      <c r="AF3" s="320" t="str">
        <f>IF(ISNUMBER($AF$2), "Gemiddelde 2027-28", "")</f>
        <v/>
      </c>
    </row>
    <row r="4" spans="2:32" ht="15" thickBot="1">
      <c r="B4" s="400"/>
      <c r="C4" s="270"/>
      <c r="D4" s="6">
        <v>1</v>
      </c>
      <c r="E4" s="2">
        <v>2</v>
      </c>
      <c r="F4" s="193">
        <v>3</v>
      </c>
      <c r="G4" s="2">
        <v>4</v>
      </c>
      <c r="H4" s="2">
        <v>5</v>
      </c>
      <c r="I4" s="2">
        <v>6</v>
      </c>
      <c r="J4" s="2">
        <v>7</v>
      </c>
      <c r="K4" s="267"/>
      <c r="L4" s="257"/>
      <c r="M4" s="257"/>
      <c r="N4" s="268"/>
      <c r="O4" s="262"/>
      <c r="P4" s="3">
        <v>8</v>
      </c>
      <c r="Q4" s="4">
        <v>9</v>
      </c>
      <c r="R4" s="4">
        <v>10</v>
      </c>
      <c r="S4" s="4">
        <v>11</v>
      </c>
      <c r="T4" s="4">
        <v>12</v>
      </c>
      <c r="U4" s="4">
        <v>13</v>
      </c>
      <c r="V4" s="4">
        <v>14</v>
      </c>
      <c r="W4" s="291"/>
      <c r="X4" s="289"/>
      <c r="Y4" s="292"/>
      <c r="Z4" s="8"/>
      <c r="AA4" s="303"/>
      <c r="AB4" s="300"/>
      <c r="AC4" s="300"/>
      <c r="AD4" s="304"/>
      <c r="AF4" s="319"/>
    </row>
    <row r="5" spans="2:32" s="19" customFormat="1" ht="19.95" customHeight="1">
      <c r="B5" s="315" t="s">
        <v>137</v>
      </c>
      <c r="C5" s="213">
        <v>17</v>
      </c>
      <c r="D5" s="130">
        <v>19</v>
      </c>
      <c r="E5" s="131"/>
      <c r="F5" s="131"/>
      <c r="G5" s="131"/>
      <c r="H5" s="131"/>
      <c r="I5" s="131"/>
      <c r="J5" s="132"/>
      <c r="K5" s="17">
        <f t="shared" ref="K5:K15" si="0">SUM(D5:J5)</f>
        <v>19</v>
      </c>
      <c r="L5" s="14">
        <f t="shared" ref="L5:L15" si="1">COUNTIF(D5:J5,"&gt;0")</f>
        <v>1</v>
      </c>
      <c r="M5" s="14">
        <f>IF(K5=0," ",K5/L5)</f>
        <v>19</v>
      </c>
      <c r="N5" s="81">
        <f t="shared" ref="N5:N15" si="2">IF(K5=0," ",K5/(L5*C5)*100)</f>
        <v>111.76470588235294</v>
      </c>
      <c r="O5" s="213">
        <v>17</v>
      </c>
      <c r="P5" s="130"/>
      <c r="Q5" s="131"/>
      <c r="R5" s="131"/>
      <c r="S5" s="131"/>
      <c r="T5" s="131"/>
      <c r="U5" s="131"/>
      <c r="V5" s="132"/>
      <c r="W5" s="17">
        <f t="shared" ref="W5:W15" si="3">SUM(P5:V5)</f>
        <v>0</v>
      </c>
      <c r="X5" s="14">
        <f t="shared" ref="X5:X15" si="4">COUNTIF(P5:V5,"&gt;0")</f>
        <v>0</v>
      </c>
      <c r="Y5" s="81" t="str">
        <f>IF(W5=0," ",W5/X5)</f>
        <v xml:space="preserve"> </v>
      </c>
      <c r="Z5" s="18"/>
      <c r="AA5" s="17">
        <f t="shared" ref="AA5:AA15" si="5">K5+W5</f>
        <v>19</v>
      </c>
      <c r="AB5" s="14">
        <f t="shared" ref="AB5:AB15" si="6">L5+X5</f>
        <v>1</v>
      </c>
      <c r="AC5" s="14">
        <f>IF(AA5=0," ",AA5/AB5)</f>
        <v>19</v>
      </c>
      <c r="AD5" s="81">
        <f t="shared" ref="AD5:AD15" si="7">IF(AA5=0," ",AA5/(AB5*O5)*100)</f>
        <v>111.76470588235294</v>
      </c>
      <c r="AE5" s="157" t="str">
        <f>IF(AB5&gt;=$AE$2,AA5/(AB5*O5)*100,"0")</f>
        <v>0</v>
      </c>
      <c r="AF5" s="253" t="str">
        <f>IF(ISNUMBER($AF$2), IF(AB5&gt;=4, IFERROR(ROUND(MAX(AA5/AB5, O5*0.9, 15), 0), 0), O5), "")</f>
        <v/>
      </c>
    </row>
    <row r="6" spans="2:32" s="19" customFormat="1" ht="19.95" customHeight="1">
      <c r="B6" s="308" t="s">
        <v>37</v>
      </c>
      <c r="C6" s="214">
        <v>35</v>
      </c>
      <c r="D6" s="133">
        <v>36</v>
      </c>
      <c r="E6" s="134"/>
      <c r="F6" s="134">
        <v>51</v>
      </c>
      <c r="G6" s="134">
        <v>38</v>
      </c>
      <c r="H6" s="134"/>
      <c r="I6" s="134"/>
      <c r="J6" s="135"/>
      <c r="K6" s="25">
        <f t="shared" si="0"/>
        <v>125</v>
      </c>
      <c r="L6" s="23">
        <f t="shared" si="1"/>
        <v>3</v>
      </c>
      <c r="M6" s="23">
        <f>IF(K6=0," ",K6/L6)</f>
        <v>41.666666666666664</v>
      </c>
      <c r="N6" s="24">
        <f t="shared" si="2"/>
        <v>119.04761904761905</v>
      </c>
      <c r="O6" s="214">
        <v>35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125</v>
      </c>
      <c r="AB6" s="23">
        <f t="shared" si="6"/>
        <v>3</v>
      </c>
      <c r="AC6" s="23">
        <f>IF(AA6=0," ",AA6/AB6)</f>
        <v>41.666666666666664</v>
      </c>
      <c r="AD6" s="24">
        <f t="shared" si="7"/>
        <v>119.04761904761905</v>
      </c>
      <c r="AE6" s="157">
        <f t="shared" ref="AE6:AE19" si="8">IF(AB6&gt;=$AE$2,AA6/(AB6*O6)*100,"0")</f>
        <v>119.04761904761905</v>
      </c>
      <c r="AF6" s="254" t="str">
        <f t="shared" ref="AF6:AF19" si="9">IF(ISNUMBER($AF$2), IF(AB6&gt;=4, IFERROR(ROUND(MAX(AA6/AB6, O6*0.9, 15), 0), 0), O6), "")</f>
        <v/>
      </c>
    </row>
    <row r="7" spans="2:32" s="19" customFormat="1" ht="19.95" customHeight="1">
      <c r="B7" s="308" t="s">
        <v>227</v>
      </c>
      <c r="C7" s="214">
        <v>56</v>
      </c>
      <c r="D7" s="133"/>
      <c r="E7" s="134">
        <v>71</v>
      </c>
      <c r="F7" s="134"/>
      <c r="G7" s="134">
        <v>74</v>
      </c>
      <c r="H7" s="134"/>
      <c r="I7" s="134"/>
      <c r="J7" s="135"/>
      <c r="K7" s="25">
        <f t="shared" si="0"/>
        <v>145</v>
      </c>
      <c r="L7" s="23">
        <f t="shared" si="1"/>
        <v>2</v>
      </c>
      <c r="M7" s="23">
        <f t="shared" ref="M7:M15" si="10">IF(K7=0," ",K7/L7)</f>
        <v>72.5</v>
      </c>
      <c r="N7" s="24">
        <f t="shared" si="2"/>
        <v>129.46428571428572</v>
      </c>
      <c r="O7" s="214">
        <v>56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8" si="11">IF(W7=0," ",W7/X7)</f>
        <v xml:space="preserve"> </v>
      </c>
      <c r="Z7" s="18"/>
      <c r="AA7" s="25">
        <f t="shared" si="5"/>
        <v>145</v>
      </c>
      <c r="AB7" s="23">
        <f t="shared" si="6"/>
        <v>2</v>
      </c>
      <c r="AC7" s="23">
        <f t="shared" ref="AC7:AC15" si="12">IF(AA7=0," ",AA7/AB7)</f>
        <v>72.5</v>
      </c>
      <c r="AD7" s="24">
        <f t="shared" si="7"/>
        <v>129.46428571428572</v>
      </c>
      <c r="AE7" s="157">
        <f t="shared" si="8"/>
        <v>129.46428571428572</v>
      </c>
      <c r="AF7" s="221" t="str">
        <f t="shared" si="9"/>
        <v/>
      </c>
    </row>
    <row r="8" spans="2:32" s="19" customFormat="1" ht="19.95" customHeight="1">
      <c r="B8" s="308" t="s">
        <v>38</v>
      </c>
      <c r="C8" s="214">
        <v>16</v>
      </c>
      <c r="D8" s="133"/>
      <c r="E8" s="134"/>
      <c r="F8" s="134"/>
      <c r="G8" s="134"/>
      <c r="H8" s="134"/>
      <c r="I8" s="134"/>
      <c r="J8" s="135"/>
      <c r="K8" s="25">
        <f t="shared" si="0"/>
        <v>0</v>
      </c>
      <c r="L8" s="23">
        <f t="shared" si="1"/>
        <v>0</v>
      </c>
      <c r="M8" s="23" t="str">
        <f t="shared" si="10"/>
        <v xml:space="preserve"> </v>
      </c>
      <c r="N8" s="24" t="str">
        <f t="shared" si="2"/>
        <v xml:space="preserve"> </v>
      </c>
      <c r="O8" s="214">
        <v>16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0</v>
      </c>
      <c r="AB8" s="23">
        <f t="shared" si="6"/>
        <v>0</v>
      </c>
      <c r="AC8" s="23" t="str">
        <f t="shared" si="12"/>
        <v xml:space="preserve"> </v>
      </c>
      <c r="AD8" s="24" t="str">
        <f t="shared" si="7"/>
        <v xml:space="preserve"> </v>
      </c>
      <c r="AE8" s="157" t="str">
        <f t="shared" si="8"/>
        <v>0</v>
      </c>
      <c r="AF8" s="221" t="str">
        <f t="shared" si="9"/>
        <v/>
      </c>
    </row>
    <row r="9" spans="2:32" s="19" customFormat="1" ht="19.95" customHeight="1">
      <c r="B9" s="310" t="s">
        <v>39</v>
      </c>
      <c r="C9" s="214">
        <v>30</v>
      </c>
      <c r="D9" s="133"/>
      <c r="E9" s="134">
        <v>41</v>
      </c>
      <c r="F9" s="134">
        <v>28</v>
      </c>
      <c r="G9" s="134">
        <v>37</v>
      </c>
      <c r="H9" s="134"/>
      <c r="I9" s="134"/>
      <c r="J9" s="135"/>
      <c r="K9" s="25">
        <f t="shared" si="0"/>
        <v>106</v>
      </c>
      <c r="L9" s="23">
        <f t="shared" si="1"/>
        <v>3</v>
      </c>
      <c r="M9" s="23">
        <f t="shared" si="10"/>
        <v>35.333333333333336</v>
      </c>
      <c r="N9" s="24">
        <f t="shared" si="2"/>
        <v>117.77777777777779</v>
      </c>
      <c r="O9" s="214">
        <v>30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106</v>
      </c>
      <c r="AB9" s="23">
        <f t="shared" si="6"/>
        <v>3</v>
      </c>
      <c r="AC9" s="23">
        <f t="shared" si="12"/>
        <v>35.333333333333336</v>
      </c>
      <c r="AD9" s="24">
        <f t="shared" si="7"/>
        <v>117.77777777777779</v>
      </c>
      <c r="AE9" s="157">
        <f t="shared" si="8"/>
        <v>117.77777777777779</v>
      </c>
      <c r="AF9" s="221" t="str">
        <f t="shared" si="9"/>
        <v/>
      </c>
    </row>
    <row r="10" spans="2:32" s="19" customFormat="1" ht="19.95" customHeight="1">
      <c r="B10" s="308" t="s">
        <v>88</v>
      </c>
      <c r="C10" s="214">
        <v>24</v>
      </c>
      <c r="D10" s="133">
        <v>21</v>
      </c>
      <c r="E10" s="134"/>
      <c r="F10" s="134"/>
      <c r="G10" s="134"/>
      <c r="H10" s="134"/>
      <c r="I10" s="134"/>
      <c r="J10" s="135"/>
      <c r="K10" s="25">
        <f t="shared" si="0"/>
        <v>21</v>
      </c>
      <c r="L10" s="23">
        <f t="shared" si="1"/>
        <v>1</v>
      </c>
      <c r="M10" s="23">
        <f t="shared" si="10"/>
        <v>21</v>
      </c>
      <c r="N10" s="24">
        <f t="shared" si="2"/>
        <v>87.5</v>
      </c>
      <c r="O10" s="214">
        <v>24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21</v>
      </c>
      <c r="AB10" s="23">
        <f t="shared" si="6"/>
        <v>1</v>
      </c>
      <c r="AC10" s="23">
        <f t="shared" si="12"/>
        <v>21</v>
      </c>
      <c r="AD10" s="24">
        <f t="shared" si="7"/>
        <v>87.5</v>
      </c>
      <c r="AE10" s="157" t="str">
        <f t="shared" si="8"/>
        <v>0</v>
      </c>
      <c r="AF10" s="221" t="str">
        <f t="shared" si="9"/>
        <v/>
      </c>
    </row>
    <row r="11" spans="2:32" s="19" customFormat="1" ht="19.95" customHeight="1">
      <c r="B11" s="308" t="s">
        <v>166</v>
      </c>
      <c r="C11" s="214">
        <v>33</v>
      </c>
      <c r="D11" s="133"/>
      <c r="E11" s="134">
        <v>19</v>
      </c>
      <c r="F11" s="134">
        <v>25</v>
      </c>
      <c r="G11" s="134"/>
      <c r="H11" s="134"/>
      <c r="I11" s="134"/>
      <c r="J11" s="135"/>
      <c r="K11" s="25">
        <f t="shared" si="0"/>
        <v>44</v>
      </c>
      <c r="L11" s="23">
        <f t="shared" si="1"/>
        <v>2</v>
      </c>
      <c r="M11" s="23">
        <f t="shared" si="10"/>
        <v>22</v>
      </c>
      <c r="N11" s="24">
        <f t="shared" si="2"/>
        <v>66.666666666666657</v>
      </c>
      <c r="O11" s="214">
        <v>33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44</v>
      </c>
      <c r="AB11" s="23">
        <f t="shared" si="6"/>
        <v>2</v>
      </c>
      <c r="AC11" s="23">
        <f t="shared" si="12"/>
        <v>22</v>
      </c>
      <c r="AD11" s="24">
        <f t="shared" si="7"/>
        <v>66.666666666666657</v>
      </c>
      <c r="AE11" s="157">
        <f t="shared" si="8"/>
        <v>66.666666666666657</v>
      </c>
      <c r="AF11" s="221" t="str">
        <f t="shared" si="9"/>
        <v/>
      </c>
    </row>
    <row r="12" spans="2:32" s="19" customFormat="1" ht="19.95" customHeight="1">
      <c r="B12" s="309" t="s">
        <v>258</v>
      </c>
      <c r="C12" s="216">
        <v>26</v>
      </c>
      <c r="D12" s="133">
        <v>18</v>
      </c>
      <c r="E12" s="134">
        <v>22</v>
      </c>
      <c r="F12" s="134"/>
      <c r="G12" s="134">
        <v>38</v>
      </c>
      <c r="H12" s="134"/>
      <c r="I12" s="134"/>
      <c r="J12" s="135"/>
      <c r="K12" s="25">
        <f t="shared" si="0"/>
        <v>78</v>
      </c>
      <c r="L12" s="23">
        <f t="shared" si="1"/>
        <v>3</v>
      </c>
      <c r="M12" s="23">
        <f t="shared" si="10"/>
        <v>26</v>
      </c>
      <c r="N12" s="24">
        <f t="shared" si="2"/>
        <v>100</v>
      </c>
      <c r="O12" s="216">
        <v>25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78</v>
      </c>
      <c r="AB12" s="23">
        <f t="shared" si="6"/>
        <v>3</v>
      </c>
      <c r="AC12" s="23">
        <f t="shared" si="12"/>
        <v>26</v>
      </c>
      <c r="AD12" s="24">
        <f t="shared" si="7"/>
        <v>104</v>
      </c>
      <c r="AE12" s="157">
        <f t="shared" si="8"/>
        <v>104</v>
      </c>
      <c r="AF12" s="221" t="str">
        <f t="shared" si="9"/>
        <v/>
      </c>
    </row>
    <row r="13" spans="2:32" s="19" customFormat="1" ht="19.95" customHeight="1">
      <c r="B13" s="308" t="s">
        <v>188</v>
      </c>
      <c r="C13" s="214">
        <v>45</v>
      </c>
      <c r="D13" s="133"/>
      <c r="E13" s="134"/>
      <c r="F13" s="134">
        <v>24</v>
      </c>
      <c r="G13" s="134">
        <v>33</v>
      </c>
      <c r="H13" s="134"/>
      <c r="I13" s="134"/>
      <c r="J13" s="135"/>
      <c r="K13" s="25">
        <f t="shared" si="0"/>
        <v>57</v>
      </c>
      <c r="L13" s="23">
        <f t="shared" si="1"/>
        <v>2</v>
      </c>
      <c r="M13" s="23">
        <f t="shared" si="10"/>
        <v>28.5</v>
      </c>
      <c r="N13" s="24">
        <f t="shared" si="2"/>
        <v>63.333333333333329</v>
      </c>
      <c r="O13" s="214">
        <v>45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57</v>
      </c>
      <c r="AB13" s="23">
        <f t="shared" si="6"/>
        <v>2</v>
      </c>
      <c r="AC13" s="23">
        <f t="shared" si="12"/>
        <v>28.5</v>
      </c>
      <c r="AD13" s="24">
        <f t="shared" si="7"/>
        <v>63.333333333333329</v>
      </c>
      <c r="AE13" s="157">
        <f t="shared" si="8"/>
        <v>63.333333333333329</v>
      </c>
      <c r="AF13" s="221" t="str">
        <f t="shared" si="9"/>
        <v/>
      </c>
    </row>
    <row r="14" spans="2:32" s="19" customFormat="1" ht="19.95" customHeight="1">
      <c r="B14" s="308" t="s">
        <v>180</v>
      </c>
      <c r="C14" s="214">
        <v>78</v>
      </c>
      <c r="D14" s="133">
        <v>82</v>
      </c>
      <c r="E14" s="134"/>
      <c r="F14" s="134">
        <v>59</v>
      </c>
      <c r="G14" s="134"/>
      <c r="H14" s="134"/>
      <c r="I14" s="134"/>
      <c r="J14" s="135"/>
      <c r="K14" s="25">
        <f t="shared" si="0"/>
        <v>141</v>
      </c>
      <c r="L14" s="23">
        <f t="shared" si="1"/>
        <v>2</v>
      </c>
      <c r="M14" s="23">
        <f t="shared" si="10"/>
        <v>70.5</v>
      </c>
      <c r="N14" s="24">
        <f t="shared" si="2"/>
        <v>90.384615384615387</v>
      </c>
      <c r="O14" s="214">
        <v>78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141</v>
      </c>
      <c r="AB14" s="23">
        <f t="shared" si="6"/>
        <v>2</v>
      </c>
      <c r="AC14" s="23">
        <f t="shared" si="12"/>
        <v>70.5</v>
      </c>
      <c r="AD14" s="24">
        <f t="shared" si="7"/>
        <v>90.384615384615387</v>
      </c>
      <c r="AE14" s="157">
        <f t="shared" si="8"/>
        <v>90.384615384615387</v>
      </c>
      <c r="AF14" s="221" t="str">
        <f t="shared" si="9"/>
        <v/>
      </c>
    </row>
    <row r="15" spans="2:32" s="19" customFormat="1" ht="19.95" customHeight="1">
      <c r="B15" s="308" t="s">
        <v>138</v>
      </c>
      <c r="C15" s="214">
        <v>28</v>
      </c>
      <c r="D15" s="133"/>
      <c r="E15" s="134"/>
      <c r="F15" s="134"/>
      <c r="G15" s="134"/>
      <c r="H15" s="134"/>
      <c r="I15" s="134"/>
      <c r="J15" s="135"/>
      <c r="K15" s="25">
        <f t="shared" si="0"/>
        <v>0</v>
      </c>
      <c r="L15" s="23">
        <f t="shared" si="1"/>
        <v>0</v>
      </c>
      <c r="M15" s="23" t="str">
        <f t="shared" si="10"/>
        <v xml:space="preserve"> </v>
      </c>
      <c r="N15" s="24" t="str">
        <f t="shared" si="2"/>
        <v xml:space="preserve"> </v>
      </c>
      <c r="O15" s="214">
        <v>28</v>
      </c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0</v>
      </c>
      <c r="AB15" s="23">
        <f t="shared" si="6"/>
        <v>0</v>
      </c>
      <c r="AC15" s="23" t="str">
        <f t="shared" si="12"/>
        <v xml:space="preserve"> </v>
      </c>
      <c r="AD15" s="24" t="str">
        <f t="shared" si="7"/>
        <v xml:space="preserve"> </v>
      </c>
      <c r="AE15" s="157" t="str">
        <f t="shared" si="8"/>
        <v>0</v>
      </c>
      <c r="AF15" s="221" t="str">
        <f t="shared" si="9"/>
        <v/>
      </c>
    </row>
    <row r="16" spans="2:32" s="19" customFormat="1" ht="19.95" customHeight="1">
      <c r="B16" s="308" t="s">
        <v>40</v>
      </c>
      <c r="C16" s="214">
        <v>23</v>
      </c>
      <c r="D16" s="133"/>
      <c r="E16" s="134">
        <v>33</v>
      </c>
      <c r="F16" s="134"/>
      <c r="G16" s="134"/>
      <c r="H16" s="134"/>
      <c r="I16" s="134"/>
      <c r="J16" s="135"/>
      <c r="K16" s="25">
        <f>SUM(D16:J16)</f>
        <v>33</v>
      </c>
      <c r="L16" s="23">
        <f>COUNTIF(D16:J16,"&gt;0")</f>
        <v>1</v>
      </c>
      <c r="M16" s="23">
        <f>IF(K16=0," ",K16/L16)</f>
        <v>33</v>
      </c>
      <c r="N16" s="24">
        <f>IF(K16=0," ",K16/(L16*C16)*100)</f>
        <v>143.47826086956522</v>
      </c>
      <c r="O16" s="214">
        <v>23</v>
      </c>
      <c r="P16" s="133"/>
      <c r="Q16" s="134"/>
      <c r="R16" s="134"/>
      <c r="S16" s="134"/>
      <c r="T16" s="134"/>
      <c r="U16" s="134"/>
      <c r="V16" s="135"/>
      <c r="W16" s="25">
        <f>SUM(P16:V16)</f>
        <v>0</v>
      </c>
      <c r="X16" s="23">
        <f>COUNTIF(P16:V16,"&gt;0")</f>
        <v>0</v>
      </c>
      <c r="Y16" s="24" t="str">
        <f>IF(W16=0," ",W16/X16)</f>
        <v xml:space="preserve"> </v>
      </c>
      <c r="Z16" s="18"/>
      <c r="AA16" s="25">
        <f t="shared" ref="AA16:AB19" si="13">K16+W16</f>
        <v>33</v>
      </c>
      <c r="AB16" s="23">
        <f t="shared" si="13"/>
        <v>1</v>
      </c>
      <c r="AC16" s="23">
        <f>IF(AA16=0," ",AA16/AB16)</f>
        <v>33</v>
      </c>
      <c r="AD16" s="24">
        <f>IF(AA16=0," ",AA16/(AB16*O16)*100)</f>
        <v>143.47826086956522</v>
      </c>
      <c r="AE16" s="157" t="str">
        <f t="shared" si="8"/>
        <v>0</v>
      </c>
      <c r="AF16" s="221" t="str">
        <f t="shared" si="9"/>
        <v/>
      </c>
    </row>
    <row r="17" spans="2:32" s="19" customFormat="1" ht="19.95" customHeight="1">
      <c r="B17" s="309" t="s">
        <v>259</v>
      </c>
      <c r="C17" s="216">
        <v>20</v>
      </c>
      <c r="D17" s="133">
        <v>32</v>
      </c>
      <c r="E17" s="134"/>
      <c r="F17" s="134"/>
      <c r="G17" s="134"/>
      <c r="H17" s="134"/>
      <c r="I17" s="134"/>
      <c r="J17" s="135"/>
      <c r="K17" s="25">
        <f>SUM(D17:J17)</f>
        <v>32</v>
      </c>
      <c r="L17" s="23">
        <f>COUNTIF(D17:J17,"&gt;0")</f>
        <v>1</v>
      </c>
      <c r="M17" s="23">
        <f>IF(K17=0," ",K17/L17)</f>
        <v>32</v>
      </c>
      <c r="N17" s="24">
        <f>IF(K17=0," ",K17/(L17*C17)*100)</f>
        <v>160</v>
      </c>
      <c r="O17" s="216">
        <v>20</v>
      </c>
      <c r="P17" s="133"/>
      <c r="Q17" s="134"/>
      <c r="R17" s="134"/>
      <c r="S17" s="134"/>
      <c r="T17" s="134"/>
      <c r="U17" s="134"/>
      <c r="V17" s="135"/>
      <c r="W17" s="25">
        <f>SUM(P17:V17)</f>
        <v>0</v>
      </c>
      <c r="X17" s="23">
        <f>COUNTIF(P17:V17,"&gt;0")</f>
        <v>0</v>
      </c>
      <c r="Y17" s="24" t="str">
        <f>IF(W17=0," ",W17/X17)</f>
        <v xml:space="preserve"> </v>
      </c>
      <c r="Z17" s="18"/>
      <c r="AA17" s="25">
        <f t="shared" si="13"/>
        <v>32</v>
      </c>
      <c r="AB17" s="23">
        <f t="shared" si="13"/>
        <v>1</v>
      </c>
      <c r="AC17" s="23">
        <f>IF(AA17=0," ",AA17/AB17)</f>
        <v>32</v>
      </c>
      <c r="AD17" s="24">
        <f>IF(AA17=0," ",AA17/(AB17*O17)*100)</f>
        <v>160</v>
      </c>
      <c r="AE17" s="157" t="str">
        <f t="shared" si="8"/>
        <v>0</v>
      </c>
      <c r="AF17" s="221" t="str">
        <f t="shared" si="9"/>
        <v/>
      </c>
    </row>
    <row r="18" spans="2:32" s="19" customFormat="1" ht="19.95" customHeight="1">
      <c r="B18" s="308" t="s">
        <v>228</v>
      </c>
      <c r="C18" s="214">
        <v>15</v>
      </c>
      <c r="D18" s="133"/>
      <c r="E18" s="134">
        <v>16</v>
      </c>
      <c r="F18" s="134">
        <v>11</v>
      </c>
      <c r="G18" s="134">
        <v>21</v>
      </c>
      <c r="H18" s="134"/>
      <c r="I18" s="134"/>
      <c r="J18" s="135"/>
      <c r="K18" s="25">
        <f>SUM(D18:J18)</f>
        <v>48</v>
      </c>
      <c r="L18" s="23">
        <f>COUNTIF(D18:J18,"&gt;0")</f>
        <v>3</v>
      </c>
      <c r="M18" s="23">
        <f>IF(K18=0," ",K18/L18)</f>
        <v>16</v>
      </c>
      <c r="N18" s="24">
        <f>IF(K18=0," ",K18/(L18*C18)*100)</f>
        <v>106.66666666666667</v>
      </c>
      <c r="O18" s="214">
        <v>15</v>
      </c>
      <c r="P18" s="133"/>
      <c r="Q18" s="134"/>
      <c r="R18" s="134"/>
      <c r="S18" s="134"/>
      <c r="T18" s="134"/>
      <c r="U18" s="134"/>
      <c r="V18" s="135"/>
      <c r="W18" s="25">
        <f>SUM(P18:V18)</f>
        <v>0</v>
      </c>
      <c r="X18" s="23">
        <f>COUNTIF(P18:V18,"&gt;0")</f>
        <v>0</v>
      </c>
      <c r="Y18" s="24" t="str">
        <f t="shared" si="11"/>
        <v xml:space="preserve"> </v>
      </c>
      <c r="Z18" s="18"/>
      <c r="AA18" s="25">
        <f t="shared" si="13"/>
        <v>48</v>
      </c>
      <c r="AB18" s="23">
        <f t="shared" si="13"/>
        <v>3</v>
      </c>
      <c r="AC18" s="23">
        <f>IF(AA18=0," ",AA18/AB18)</f>
        <v>16</v>
      </c>
      <c r="AD18" s="24">
        <f>IF(AA18=0," ",AA18/(AB18*O18)*100)</f>
        <v>106.66666666666667</v>
      </c>
      <c r="AE18" s="157">
        <f t="shared" si="8"/>
        <v>106.66666666666667</v>
      </c>
      <c r="AF18" s="221" t="str">
        <f t="shared" si="9"/>
        <v/>
      </c>
    </row>
    <row r="19" spans="2:32" s="19" customFormat="1" ht="19.95" customHeight="1" thickBot="1">
      <c r="B19" s="311">
        <v>0</v>
      </c>
      <c r="C19" s="215"/>
      <c r="D19" s="136"/>
      <c r="E19" s="137"/>
      <c r="F19" s="137"/>
      <c r="G19" s="137"/>
      <c r="H19" s="137"/>
      <c r="I19" s="137"/>
      <c r="J19" s="138"/>
      <c r="K19" s="32">
        <f>SUM(D19:J19)</f>
        <v>0</v>
      </c>
      <c r="L19" s="30">
        <f>COUNTIF(D19:J19,"&gt;0")</f>
        <v>0</v>
      </c>
      <c r="M19" s="30" t="str">
        <f>IF(K19=0," ",K19/L19)</f>
        <v xml:space="preserve"> </v>
      </c>
      <c r="N19" s="31" t="str">
        <f>IF(K19=0," ",K19/(L19*C19)*100)</f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>SUM(P19:V19)</f>
        <v>0</v>
      </c>
      <c r="X19" s="30">
        <f>COUNTIF(P19:V19,"&gt;0")</f>
        <v>0</v>
      </c>
      <c r="Y19" s="31" t="str">
        <f>IF(W19=0," ",W19/X19)</f>
        <v xml:space="preserve"> </v>
      </c>
      <c r="Z19" s="18"/>
      <c r="AA19" s="32">
        <f t="shared" si="13"/>
        <v>0</v>
      </c>
      <c r="AB19" s="30">
        <f t="shared" si="13"/>
        <v>0</v>
      </c>
      <c r="AC19" s="30" t="str">
        <f>IF(AA19=0," ",AA19/AB19)</f>
        <v xml:space="preserve"> </v>
      </c>
      <c r="AD19" s="31" t="str">
        <f>IF(AA19=0," ",AA19/(AB19*O19)*100)</f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1" t="str">
        <f>"TOTAAL SPELERS "&amp;COUNTA(B5:B19)</f>
        <v>TOTAAL SPELERS 15</v>
      </c>
      <c r="C20" s="49">
        <f>SUM(C5:C19)</f>
        <v>446</v>
      </c>
      <c r="D20" s="36">
        <f t="shared" ref="D20:L20" si="14">SUM(D5:D19)</f>
        <v>208</v>
      </c>
      <c r="E20" s="36">
        <f t="shared" si="14"/>
        <v>202</v>
      </c>
      <c r="F20" s="36">
        <f t="shared" si="14"/>
        <v>198</v>
      </c>
      <c r="G20" s="36">
        <f t="shared" si="14"/>
        <v>241</v>
      </c>
      <c r="H20" s="36">
        <f t="shared" si="14"/>
        <v>0</v>
      </c>
      <c r="I20" s="36">
        <f t="shared" si="14"/>
        <v>0</v>
      </c>
      <c r="J20" s="36">
        <f t="shared" si="14"/>
        <v>0</v>
      </c>
      <c r="K20" s="104">
        <f t="shared" si="14"/>
        <v>849</v>
      </c>
      <c r="L20" s="36">
        <f t="shared" si="14"/>
        <v>24</v>
      </c>
      <c r="M20" s="35">
        <f>K20/L20</f>
        <v>35.375</v>
      </c>
      <c r="N20" s="37"/>
      <c r="O20" s="38">
        <f t="shared" ref="O20:X20" si="15">SUM(O5:O19)</f>
        <v>445</v>
      </c>
      <c r="P20" s="39">
        <f t="shared" si="15"/>
        <v>0</v>
      </c>
      <c r="Q20" s="36">
        <f t="shared" si="15"/>
        <v>0</v>
      </c>
      <c r="R20" s="36">
        <f t="shared" si="15"/>
        <v>0</v>
      </c>
      <c r="S20" s="36">
        <f t="shared" si="15"/>
        <v>0</v>
      </c>
      <c r="T20" s="36">
        <f t="shared" si="15"/>
        <v>0</v>
      </c>
      <c r="U20" s="36">
        <f t="shared" si="15"/>
        <v>0</v>
      </c>
      <c r="V20" s="36">
        <f t="shared" si="15"/>
        <v>0</v>
      </c>
      <c r="W20" s="34">
        <f t="shared" si="15"/>
        <v>0</v>
      </c>
      <c r="X20" s="35">
        <f t="shared" si="15"/>
        <v>0</v>
      </c>
      <c r="Y20" s="41" t="e">
        <f>W20/X20</f>
        <v>#DIV/0!</v>
      </c>
      <c r="Z20" s="44"/>
      <c r="AA20" s="43">
        <f>SUM(AA5:AA19)</f>
        <v>849</v>
      </c>
      <c r="AB20" s="35">
        <f>SUM(AB5:AB19)</f>
        <v>24</v>
      </c>
      <c r="AC20" s="35">
        <f>AA20/AB20</f>
        <v>35.375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</sheetData>
  <sheetProtection algorithmName="SHA-512" hashValue="VargNZGBTWJ7X+c513Dl10qIq/zYlVGQ075FC/X240Lyyzje6Pl4+LN0HKUfNHbOCDFcIq79/VBd2D7Vn4PaOg==" saltValue="ECXTn2BTiy93LPcykUqpKg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43" priority="23" operator="equal">
      <formula>0</formula>
    </cfRule>
  </conditionalFormatting>
  <conditionalFormatting sqref="B20">
    <cfRule type="cellIs" dxfId="42" priority="2" operator="equal">
      <formula>0</formula>
    </cfRule>
  </conditionalFormatting>
  <conditionalFormatting sqref="B5:C19">
    <cfRule type="containsErrors" dxfId="41" priority="21">
      <formula>ISERROR(B5)</formula>
    </cfRule>
  </conditionalFormatting>
  <conditionalFormatting sqref="B20:AD20">
    <cfRule type="containsErrors" dxfId="40" priority="1">
      <formula>ISERROR(B20)</formula>
    </cfRule>
  </conditionalFormatting>
  <conditionalFormatting sqref="C5:C19">
    <cfRule type="cellIs" dxfId="39" priority="22" operator="equal">
      <formula>0</formula>
    </cfRule>
  </conditionalFormatting>
  <conditionalFormatting sqref="C20:AD20">
    <cfRule type="cellIs" dxfId="38" priority="40" operator="equal">
      <formula>0</formula>
    </cfRule>
  </conditionalFormatting>
  <conditionalFormatting sqref="K5:N19">
    <cfRule type="cellIs" dxfId="37" priority="36" operator="equal">
      <formula>0</formula>
    </cfRule>
  </conditionalFormatting>
  <conditionalFormatting sqref="K5:O19">
    <cfRule type="containsErrors" dxfId="36" priority="9">
      <formula>ISERROR(K5)</formula>
    </cfRule>
  </conditionalFormatting>
  <conditionalFormatting sqref="O5:O19">
    <cfRule type="cellIs" dxfId="35" priority="10" operator="equal">
      <formula>0</formula>
    </cfRule>
  </conditionalFormatting>
  <conditionalFormatting sqref="W5:AD19">
    <cfRule type="containsErrors" dxfId="34" priority="29">
      <formula>ISERROR(W5)</formula>
    </cfRule>
    <cfRule type="cellIs" dxfId="33" priority="38" operator="equal">
      <formula>0</formula>
    </cfRule>
  </conditionalFormatting>
  <conditionalFormatting sqref="AD2">
    <cfRule type="expression" dxfId="32" priority="13">
      <formula>$AF$2=14</formula>
    </cfRule>
  </conditionalFormatting>
  <conditionalFormatting sqref="AF2 AF5:AF20">
    <cfRule type="expression" dxfId="31" priority="6">
      <formula>NOT(ISNUMBER($AF$2))</formula>
    </cfRule>
  </conditionalFormatting>
  <conditionalFormatting sqref="AF3:AF4">
    <cfRule type="expression" dxfId="30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">
    <pageSetUpPr fitToPage="1"/>
  </sheetPr>
  <dimension ref="B1:AF25"/>
  <sheetViews>
    <sheetView showGridLines="0" showRowColHeaders="0" zoomScale="80" zoomScaleNormal="80" workbookViewId="0">
      <selection activeCell="C14" sqref="C14"/>
    </sheetView>
  </sheetViews>
  <sheetFormatPr defaultRowHeight="14.4"/>
  <cols>
    <col min="1" max="1" width="1.6640625" customWidth="1"/>
    <col min="2" max="2" width="30.6640625" customWidth="1"/>
    <col min="3" max="25" width="4.6640625" customWidth="1"/>
    <col min="26" max="26" width="1.33203125" customWidth="1"/>
    <col min="27" max="29" width="4.6640625" customWidth="1"/>
    <col min="30" max="30" width="4.44140625" customWidth="1"/>
    <col min="31" max="31" width="8.88671875" hidden="1" customWidth="1"/>
    <col min="32" max="32" width="4.6640625" style="163" customWidth="1"/>
  </cols>
  <sheetData>
    <row r="1" spans="2:32" ht="1.95" customHeight="1" thickBot="1"/>
    <row r="2" spans="2:32" ht="30" customHeight="1" thickBot="1">
      <c r="B2" s="395" t="s">
        <v>240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1"/>
      <c r="AA2" s="396" t="s">
        <v>7</v>
      </c>
      <c r="AB2" s="397"/>
      <c r="AC2" s="397"/>
      <c r="AD2" s="398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2" ht="121.5" customHeight="1" thickBot="1">
      <c r="B3" s="399" t="s">
        <v>143</v>
      </c>
      <c r="C3" s="269" t="s">
        <v>266</v>
      </c>
      <c r="D3" s="273"/>
      <c r="E3" s="401" t="s">
        <v>268</v>
      </c>
      <c r="F3" s="402"/>
      <c r="G3" s="402"/>
      <c r="H3" s="402"/>
      <c r="I3" s="402"/>
      <c r="J3" s="274"/>
      <c r="K3" s="280" t="s">
        <v>1</v>
      </c>
      <c r="L3" s="281" t="s">
        <v>2</v>
      </c>
      <c r="M3" s="281" t="s">
        <v>3</v>
      </c>
      <c r="N3" s="276" t="s">
        <v>267</v>
      </c>
      <c r="O3" s="269" t="s">
        <v>4</v>
      </c>
      <c r="P3" s="273"/>
      <c r="Q3" s="401" t="s">
        <v>269</v>
      </c>
      <c r="R3" s="402"/>
      <c r="S3" s="402"/>
      <c r="T3" s="402"/>
      <c r="U3" s="402"/>
      <c r="V3" s="274"/>
      <c r="W3" s="282" t="s">
        <v>1</v>
      </c>
      <c r="X3" s="281" t="s">
        <v>2</v>
      </c>
      <c r="Y3" s="295" t="s">
        <v>5</v>
      </c>
      <c r="Z3" s="7"/>
      <c r="AA3" s="282" t="s">
        <v>1</v>
      </c>
      <c r="AB3" s="281" t="s">
        <v>2</v>
      </c>
      <c r="AC3" s="281" t="s">
        <v>6</v>
      </c>
      <c r="AD3" s="295" t="s">
        <v>267</v>
      </c>
      <c r="AF3" s="320" t="str">
        <f>IF(ISNUMBER($AF$2), "Gemiddelde 2027-28", "")</f>
        <v/>
      </c>
    </row>
    <row r="4" spans="2:32" ht="15.75" customHeight="1" thickBot="1">
      <c r="B4" s="400"/>
      <c r="C4" s="270"/>
      <c r="D4" s="102">
        <v>1</v>
      </c>
      <c r="E4" s="52">
        <v>2</v>
      </c>
      <c r="F4" s="194">
        <v>3</v>
      </c>
      <c r="G4" s="4">
        <v>4</v>
      </c>
      <c r="H4" s="52">
        <v>5</v>
      </c>
      <c r="I4" s="52">
        <v>6</v>
      </c>
      <c r="J4" s="52">
        <v>7</v>
      </c>
      <c r="K4" s="259"/>
      <c r="L4" s="260"/>
      <c r="M4" s="260"/>
      <c r="N4" s="261"/>
      <c r="O4" s="262"/>
      <c r="P4" s="103">
        <v>8</v>
      </c>
      <c r="Q4" s="101">
        <v>9</v>
      </c>
      <c r="R4" s="101">
        <v>10</v>
      </c>
      <c r="S4" s="101">
        <v>11</v>
      </c>
      <c r="T4" s="101">
        <v>12</v>
      </c>
      <c r="U4" s="101">
        <v>13</v>
      </c>
      <c r="V4" s="101">
        <v>14</v>
      </c>
      <c r="W4" s="288"/>
      <c r="X4" s="289"/>
      <c r="Y4" s="290"/>
      <c r="Z4" s="8"/>
      <c r="AA4" s="299"/>
      <c r="AB4" s="300"/>
      <c r="AC4" s="300"/>
      <c r="AD4" s="301"/>
      <c r="AF4" s="319"/>
    </row>
    <row r="5" spans="2:32" s="19" customFormat="1" ht="19.95" customHeight="1">
      <c r="B5" s="315" t="s">
        <v>144</v>
      </c>
      <c r="C5" s="213">
        <v>41</v>
      </c>
      <c r="D5" s="130"/>
      <c r="E5" s="131"/>
      <c r="F5" s="131"/>
      <c r="G5" s="131"/>
      <c r="H5" s="131"/>
      <c r="I5" s="131"/>
      <c r="J5" s="132"/>
      <c r="K5" s="17">
        <f t="shared" ref="K5:K14" si="0">SUM(D5:J5)</f>
        <v>0</v>
      </c>
      <c r="L5" s="14">
        <f t="shared" ref="L5:L14" si="1">COUNTIF(D5:J5,"&gt;0")</f>
        <v>0</v>
      </c>
      <c r="M5" s="14" t="str">
        <f>IF(K5=0," ",K5/L5)</f>
        <v xml:space="preserve"> </v>
      </c>
      <c r="N5" s="81" t="str">
        <f t="shared" ref="N5:N14" si="2">IF(K5=0," ",K5/(L5*C5)*100)</f>
        <v xml:space="preserve"> </v>
      </c>
      <c r="O5" s="213">
        <v>41</v>
      </c>
      <c r="P5" s="130"/>
      <c r="Q5" s="131"/>
      <c r="R5" s="131"/>
      <c r="S5" s="131"/>
      <c r="T5" s="131"/>
      <c r="U5" s="131"/>
      <c r="V5" s="132"/>
      <c r="W5" s="17">
        <f t="shared" ref="W5:W14" si="3">SUM(P5:V5)</f>
        <v>0</v>
      </c>
      <c r="X5" s="14">
        <f t="shared" ref="X5:X14" si="4">COUNTIF(P5:V5,"&gt;0")</f>
        <v>0</v>
      </c>
      <c r="Y5" s="81" t="str">
        <f>IF(W5=0," ",W5/X5)</f>
        <v xml:space="preserve"> </v>
      </c>
      <c r="Z5" s="18"/>
      <c r="AA5" s="17">
        <f t="shared" ref="AA5:AA14" si="5">K5+W5</f>
        <v>0</v>
      </c>
      <c r="AB5" s="14">
        <f t="shared" ref="AB5:AB14" si="6">L5+X5</f>
        <v>0</v>
      </c>
      <c r="AC5" s="14" t="str">
        <f>IF(AA5=0," ",AA5/AB5)</f>
        <v xml:space="preserve"> </v>
      </c>
      <c r="AD5" s="81" t="str">
        <f t="shared" ref="AD5:AD14" si="7">IF(AA5=0," ",AA5/(AB5*O5)*100)</f>
        <v xml:space="preserve"> </v>
      </c>
      <c r="AE5" s="157" t="str">
        <f>IF(AB5&gt;=$AE$2,AA5/(AB5*O5)*100,"0")</f>
        <v>0</v>
      </c>
      <c r="AF5" s="253" t="str">
        <f>IF(ISNUMBER($AF$2), IF(AB5&gt;=4, IFERROR(ROUND(MAX(AA5/AB5, O5*0.9, 15), 0), 0), O5), "")</f>
        <v/>
      </c>
    </row>
    <row r="6" spans="2:32" s="19" customFormat="1" ht="19.95" customHeight="1">
      <c r="B6" s="309" t="s">
        <v>244</v>
      </c>
      <c r="C6" s="216">
        <v>25</v>
      </c>
      <c r="D6" s="133"/>
      <c r="E6" s="134">
        <v>15</v>
      </c>
      <c r="F6" s="134"/>
      <c r="G6" s="134">
        <v>20</v>
      </c>
      <c r="H6" s="134"/>
      <c r="I6" s="134"/>
      <c r="J6" s="135"/>
      <c r="K6" s="25">
        <f t="shared" si="0"/>
        <v>35</v>
      </c>
      <c r="L6" s="23">
        <f t="shared" si="1"/>
        <v>2</v>
      </c>
      <c r="M6" s="23">
        <f t="shared" ref="M6:M19" si="8">IF(K6=0," ",K6/L6)</f>
        <v>17.5</v>
      </c>
      <c r="N6" s="24">
        <f t="shared" si="2"/>
        <v>70</v>
      </c>
      <c r="O6" s="216">
        <v>25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35</v>
      </c>
      <c r="AB6" s="23">
        <f t="shared" si="6"/>
        <v>2</v>
      </c>
      <c r="AC6" s="23">
        <f>IF(AA6=0," ",AA6/AB6)</f>
        <v>17.5</v>
      </c>
      <c r="AD6" s="24">
        <f t="shared" si="7"/>
        <v>70</v>
      </c>
      <c r="AE6" s="157">
        <f t="shared" ref="AE6:AE19" si="9">IF(AB6&gt;=$AE$2,AA6/(AB6*O6)*100,"0")</f>
        <v>70</v>
      </c>
      <c r="AF6" s="254" t="str">
        <f t="shared" ref="AF6:AF19" si="10">IF(ISNUMBER($AF$2), IF(AB6&gt;=4, IFERROR(ROUND(MAX(AA6/AB6, O6*0.9, 15), 0), 0), O6), "")</f>
        <v/>
      </c>
    </row>
    <row r="7" spans="2:32" s="19" customFormat="1" ht="19.95" customHeight="1">
      <c r="B7" s="309" t="s">
        <v>245</v>
      </c>
      <c r="C7" s="216">
        <v>28</v>
      </c>
      <c r="D7" s="133">
        <v>23</v>
      </c>
      <c r="E7" s="134">
        <v>30</v>
      </c>
      <c r="F7" s="134">
        <v>30</v>
      </c>
      <c r="G7" s="134"/>
      <c r="H7" s="134"/>
      <c r="I7" s="134"/>
      <c r="J7" s="135"/>
      <c r="K7" s="25">
        <f t="shared" si="0"/>
        <v>83</v>
      </c>
      <c r="L7" s="23">
        <f t="shared" si="1"/>
        <v>3</v>
      </c>
      <c r="M7" s="23">
        <f t="shared" si="8"/>
        <v>27.666666666666668</v>
      </c>
      <c r="N7" s="24">
        <f t="shared" si="2"/>
        <v>98.80952380952381</v>
      </c>
      <c r="O7" s="216">
        <v>25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9" si="11">IF(W7=0," ",W7/X7)</f>
        <v xml:space="preserve"> </v>
      </c>
      <c r="Z7" s="18"/>
      <c r="AA7" s="25">
        <f t="shared" si="5"/>
        <v>83</v>
      </c>
      <c r="AB7" s="23">
        <f t="shared" si="6"/>
        <v>3</v>
      </c>
      <c r="AC7" s="23">
        <f t="shared" ref="AC7:AC19" si="12">IF(AA7=0," ",AA7/AB7)</f>
        <v>27.666666666666668</v>
      </c>
      <c r="AD7" s="24">
        <f t="shared" si="7"/>
        <v>110.66666666666667</v>
      </c>
      <c r="AE7" s="157">
        <f t="shared" si="9"/>
        <v>110.66666666666667</v>
      </c>
      <c r="AF7" s="221" t="str">
        <f t="shared" si="10"/>
        <v/>
      </c>
    </row>
    <row r="8" spans="2:32" s="19" customFormat="1" ht="19.95" customHeight="1">
      <c r="B8" s="308" t="s">
        <v>145</v>
      </c>
      <c r="C8" s="214">
        <v>34</v>
      </c>
      <c r="D8" s="133">
        <v>13</v>
      </c>
      <c r="E8" s="134"/>
      <c r="F8" s="134">
        <v>34</v>
      </c>
      <c r="G8" s="134">
        <v>28</v>
      </c>
      <c r="H8" s="134"/>
      <c r="I8" s="134"/>
      <c r="J8" s="135"/>
      <c r="K8" s="25">
        <f t="shared" si="0"/>
        <v>75</v>
      </c>
      <c r="L8" s="23">
        <f t="shared" si="1"/>
        <v>3</v>
      </c>
      <c r="M8" s="23">
        <f t="shared" si="8"/>
        <v>25</v>
      </c>
      <c r="N8" s="24">
        <f t="shared" si="2"/>
        <v>73.529411764705884</v>
      </c>
      <c r="O8" s="214">
        <v>34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75</v>
      </c>
      <c r="AB8" s="23">
        <f t="shared" si="6"/>
        <v>3</v>
      </c>
      <c r="AC8" s="23">
        <f t="shared" si="12"/>
        <v>25</v>
      </c>
      <c r="AD8" s="24">
        <f t="shared" si="7"/>
        <v>73.529411764705884</v>
      </c>
      <c r="AE8" s="157">
        <f t="shared" si="9"/>
        <v>73.529411764705884</v>
      </c>
      <c r="AF8" s="221" t="str">
        <f t="shared" si="10"/>
        <v/>
      </c>
    </row>
    <row r="9" spans="2:32" s="19" customFormat="1" ht="19.95" customHeight="1">
      <c r="B9" s="308" t="s">
        <v>146</v>
      </c>
      <c r="C9" s="214">
        <v>38</v>
      </c>
      <c r="D9" s="133">
        <v>43</v>
      </c>
      <c r="E9" s="134">
        <v>48</v>
      </c>
      <c r="F9" s="134"/>
      <c r="G9" s="134">
        <v>33</v>
      </c>
      <c r="H9" s="134"/>
      <c r="I9" s="134"/>
      <c r="J9" s="135"/>
      <c r="K9" s="25">
        <f t="shared" si="0"/>
        <v>124</v>
      </c>
      <c r="L9" s="23">
        <f t="shared" si="1"/>
        <v>3</v>
      </c>
      <c r="M9" s="23">
        <f t="shared" si="8"/>
        <v>41.333333333333336</v>
      </c>
      <c r="N9" s="24">
        <f t="shared" si="2"/>
        <v>108.77192982456141</v>
      </c>
      <c r="O9" s="214">
        <v>38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124</v>
      </c>
      <c r="AB9" s="23">
        <f t="shared" si="6"/>
        <v>3</v>
      </c>
      <c r="AC9" s="23">
        <f t="shared" si="12"/>
        <v>41.333333333333336</v>
      </c>
      <c r="AD9" s="24">
        <f t="shared" si="7"/>
        <v>108.77192982456141</v>
      </c>
      <c r="AE9" s="157">
        <f t="shared" si="9"/>
        <v>108.77192982456141</v>
      </c>
      <c r="AF9" s="221" t="str">
        <f t="shared" si="10"/>
        <v/>
      </c>
    </row>
    <row r="10" spans="2:32" s="19" customFormat="1" ht="19.95" customHeight="1">
      <c r="B10" s="310" t="s">
        <v>167</v>
      </c>
      <c r="C10" s="214">
        <v>45</v>
      </c>
      <c r="D10" s="133"/>
      <c r="E10" s="134"/>
      <c r="F10" s="134"/>
      <c r="G10" s="134"/>
      <c r="H10" s="134"/>
      <c r="I10" s="134"/>
      <c r="J10" s="135"/>
      <c r="K10" s="25">
        <f t="shared" si="0"/>
        <v>0</v>
      </c>
      <c r="L10" s="23">
        <f t="shared" si="1"/>
        <v>0</v>
      </c>
      <c r="M10" s="23" t="str">
        <f t="shared" si="8"/>
        <v xml:space="preserve"> </v>
      </c>
      <c r="N10" s="24" t="str">
        <f t="shared" si="2"/>
        <v xml:space="preserve"> </v>
      </c>
      <c r="O10" s="214">
        <v>45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0</v>
      </c>
      <c r="AB10" s="23">
        <f t="shared" si="6"/>
        <v>0</v>
      </c>
      <c r="AC10" s="23" t="str">
        <f t="shared" si="12"/>
        <v xml:space="preserve"> </v>
      </c>
      <c r="AD10" s="24" t="str">
        <f t="shared" si="7"/>
        <v xml:space="preserve"> </v>
      </c>
      <c r="AE10" s="157" t="str">
        <f t="shared" si="9"/>
        <v>0</v>
      </c>
      <c r="AF10" s="221" t="str">
        <f t="shared" si="10"/>
        <v/>
      </c>
    </row>
    <row r="11" spans="2:32" s="19" customFormat="1" ht="19.95" customHeight="1">
      <c r="B11" s="308" t="s">
        <v>147</v>
      </c>
      <c r="C11" s="214">
        <v>27</v>
      </c>
      <c r="D11" s="133">
        <v>47</v>
      </c>
      <c r="E11" s="134"/>
      <c r="F11" s="134"/>
      <c r="G11" s="134"/>
      <c r="H11" s="134"/>
      <c r="I11" s="134"/>
      <c r="J11" s="135"/>
      <c r="K11" s="25">
        <f t="shared" si="0"/>
        <v>47</v>
      </c>
      <c r="L11" s="23">
        <f t="shared" si="1"/>
        <v>1</v>
      </c>
      <c r="M11" s="23">
        <f t="shared" si="8"/>
        <v>47</v>
      </c>
      <c r="N11" s="24">
        <f t="shared" si="2"/>
        <v>174.07407407407408</v>
      </c>
      <c r="O11" s="214">
        <v>27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47</v>
      </c>
      <c r="AB11" s="23">
        <f t="shared" si="6"/>
        <v>1</v>
      </c>
      <c r="AC11" s="23">
        <f t="shared" si="12"/>
        <v>47</v>
      </c>
      <c r="AD11" s="24">
        <f t="shared" si="7"/>
        <v>174.07407407407408</v>
      </c>
      <c r="AE11" s="157" t="str">
        <f t="shared" si="9"/>
        <v>0</v>
      </c>
      <c r="AF11" s="221" t="str">
        <f t="shared" si="10"/>
        <v/>
      </c>
    </row>
    <row r="12" spans="2:32" s="19" customFormat="1" ht="19.95" customHeight="1">
      <c r="B12" s="309" t="s">
        <v>246</v>
      </c>
      <c r="C12" s="216">
        <v>36</v>
      </c>
      <c r="D12" s="133"/>
      <c r="E12" s="134"/>
      <c r="F12" s="134"/>
      <c r="G12" s="134"/>
      <c r="H12" s="134"/>
      <c r="I12" s="134"/>
      <c r="J12" s="135"/>
      <c r="K12" s="25">
        <f t="shared" si="0"/>
        <v>0</v>
      </c>
      <c r="L12" s="23">
        <f t="shared" si="1"/>
        <v>0</v>
      </c>
      <c r="M12" s="23" t="str">
        <f t="shared" si="8"/>
        <v xml:space="preserve"> </v>
      </c>
      <c r="N12" s="24" t="str">
        <f t="shared" si="2"/>
        <v xml:space="preserve"> </v>
      </c>
      <c r="O12" s="216">
        <v>36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0</v>
      </c>
      <c r="AB12" s="23">
        <f t="shared" si="6"/>
        <v>0</v>
      </c>
      <c r="AC12" s="23" t="str">
        <f t="shared" si="12"/>
        <v xml:space="preserve"> </v>
      </c>
      <c r="AD12" s="24" t="str">
        <f t="shared" si="7"/>
        <v xml:space="preserve"> </v>
      </c>
      <c r="AE12" s="157" t="str">
        <f t="shared" si="9"/>
        <v>0</v>
      </c>
      <c r="AF12" s="221" t="str">
        <f t="shared" si="10"/>
        <v/>
      </c>
    </row>
    <row r="13" spans="2:32" s="19" customFormat="1" ht="19.95" customHeight="1">
      <c r="B13" s="308" t="s">
        <v>250</v>
      </c>
      <c r="C13" s="214">
        <v>45</v>
      </c>
      <c r="D13" s="133">
        <v>43</v>
      </c>
      <c r="E13" s="134">
        <v>26</v>
      </c>
      <c r="F13" s="134">
        <v>38</v>
      </c>
      <c r="G13" s="134"/>
      <c r="H13" s="134"/>
      <c r="I13" s="134"/>
      <c r="J13" s="135"/>
      <c r="K13" s="25">
        <f t="shared" si="0"/>
        <v>107</v>
      </c>
      <c r="L13" s="23">
        <f t="shared" si="1"/>
        <v>3</v>
      </c>
      <c r="M13" s="23">
        <f t="shared" si="8"/>
        <v>35.666666666666664</v>
      </c>
      <c r="N13" s="24">
        <f t="shared" si="2"/>
        <v>79.259259259259267</v>
      </c>
      <c r="O13" s="214">
        <v>45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107</v>
      </c>
      <c r="AB13" s="23">
        <f t="shared" si="6"/>
        <v>3</v>
      </c>
      <c r="AC13" s="23">
        <f t="shared" si="12"/>
        <v>35.666666666666664</v>
      </c>
      <c r="AD13" s="24">
        <f t="shared" si="7"/>
        <v>79.259259259259267</v>
      </c>
      <c r="AE13" s="157">
        <f t="shared" si="9"/>
        <v>79.259259259259267</v>
      </c>
      <c r="AF13" s="221" t="str">
        <f t="shared" si="10"/>
        <v/>
      </c>
    </row>
    <row r="14" spans="2:32" s="19" customFormat="1" ht="19.95" customHeight="1">
      <c r="B14" s="312" t="s">
        <v>243</v>
      </c>
      <c r="C14" s="216">
        <v>30</v>
      </c>
      <c r="D14" s="133"/>
      <c r="E14" s="134">
        <v>37</v>
      </c>
      <c r="F14" s="134">
        <v>33</v>
      </c>
      <c r="G14" s="134">
        <v>21</v>
      </c>
      <c r="H14" s="134"/>
      <c r="I14" s="134"/>
      <c r="J14" s="135"/>
      <c r="K14" s="25">
        <f t="shared" si="0"/>
        <v>91</v>
      </c>
      <c r="L14" s="23">
        <f t="shared" si="1"/>
        <v>3</v>
      </c>
      <c r="M14" s="23">
        <f t="shared" si="8"/>
        <v>30.333333333333332</v>
      </c>
      <c r="N14" s="24">
        <f t="shared" si="2"/>
        <v>101.11111111111111</v>
      </c>
      <c r="O14" s="216">
        <v>30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91</v>
      </c>
      <c r="AB14" s="23">
        <f t="shared" si="6"/>
        <v>3</v>
      </c>
      <c r="AC14" s="23">
        <f t="shared" si="12"/>
        <v>30.333333333333332</v>
      </c>
      <c r="AD14" s="24">
        <f t="shared" si="7"/>
        <v>101.11111111111111</v>
      </c>
      <c r="AE14" s="157">
        <f t="shared" si="9"/>
        <v>101.11111111111111</v>
      </c>
      <c r="AF14" s="221" t="str">
        <f t="shared" si="10"/>
        <v/>
      </c>
    </row>
    <row r="15" spans="2:32" s="19" customFormat="1" ht="19.95" customHeight="1">
      <c r="B15" s="308" t="s">
        <v>148</v>
      </c>
      <c r="C15" s="214">
        <v>45</v>
      </c>
      <c r="D15" s="133"/>
      <c r="E15" s="134">
        <v>43</v>
      </c>
      <c r="F15" s="134">
        <v>43</v>
      </c>
      <c r="G15" s="134">
        <v>66</v>
      </c>
      <c r="H15" s="134"/>
      <c r="I15" s="134"/>
      <c r="J15" s="135"/>
      <c r="K15" s="25">
        <f>SUM(D15:J15)</f>
        <v>152</v>
      </c>
      <c r="L15" s="23">
        <f>COUNTIF(D15:J15,"&gt;0")</f>
        <v>3</v>
      </c>
      <c r="M15" s="23">
        <f>IF(K15=0," ",K15/L15)</f>
        <v>50.666666666666664</v>
      </c>
      <c r="N15" s="24">
        <f>IF(K15=0," ",K15/(L15*C15)*100)</f>
        <v>112.5925925925926</v>
      </c>
      <c r="O15" s="214">
        <v>45</v>
      </c>
      <c r="P15" s="133"/>
      <c r="Q15" s="134"/>
      <c r="R15" s="134"/>
      <c r="S15" s="134"/>
      <c r="T15" s="134"/>
      <c r="U15" s="134"/>
      <c r="V15" s="135"/>
      <c r="W15" s="25">
        <f>SUM(P15:V15)</f>
        <v>0</v>
      </c>
      <c r="X15" s="23">
        <f>COUNTIF(P15:V15,"&gt;0")</f>
        <v>0</v>
      </c>
      <c r="Y15" s="24" t="str">
        <f>IF(W15=0," ",W15/X15)</f>
        <v xml:space="preserve"> </v>
      </c>
      <c r="Z15" s="18"/>
      <c r="AA15" s="25">
        <f t="shared" ref="AA15:AB19" si="13">K15+W15</f>
        <v>152</v>
      </c>
      <c r="AB15" s="23">
        <f t="shared" si="13"/>
        <v>3</v>
      </c>
      <c r="AC15" s="23">
        <f>IF(AA15=0," ",AA15/AB15)</f>
        <v>50.666666666666664</v>
      </c>
      <c r="AD15" s="24">
        <f>IF(AA15=0," ",AA15/(AB15*O15)*100)</f>
        <v>112.5925925925926</v>
      </c>
      <c r="AE15" s="157">
        <f t="shared" si="9"/>
        <v>112.5925925925926</v>
      </c>
      <c r="AF15" s="221" t="str">
        <f t="shared" si="10"/>
        <v/>
      </c>
    </row>
    <row r="16" spans="2:32" s="19" customFormat="1" ht="19.95" customHeight="1">
      <c r="B16" s="308" t="s">
        <v>149</v>
      </c>
      <c r="C16" s="214">
        <v>32</v>
      </c>
      <c r="D16" s="133">
        <v>37</v>
      </c>
      <c r="E16" s="134"/>
      <c r="F16" s="134"/>
      <c r="G16" s="134"/>
      <c r="H16" s="134"/>
      <c r="I16" s="134"/>
      <c r="J16" s="135"/>
      <c r="K16" s="25">
        <f>SUM(D16:J16)</f>
        <v>37</v>
      </c>
      <c r="L16" s="23">
        <f>COUNTIF(D16:J16,"&gt;0")</f>
        <v>1</v>
      </c>
      <c r="M16" s="23">
        <f>IF(K16=0," ",K16/L16)</f>
        <v>37</v>
      </c>
      <c r="N16" s="24">
        <f>IF(K16=0," ",K16/(L16*C16)*100)</f>
        <v>115.625</v>
      </c>
      <c r="O16" s="214">
        <v>32</v>
      </c>
      <c r="P16" s="133"/>
      <c r="Q16" s="134"/>
      <c r="R16" s="134"/>
      <c r="S16" s="134"/>
      <c r="T16" s="134"/>
      <c r="U16" s="134"/>
      <c r="V16" s="135"/>
      <c r="W16" s="25">
        <f>SUM(P16:V16)</f>
        <v>0</v>
      </c>
      <c r="X16" s="23">
        <f>COUNTIF(P16:V16,"&gt;0")</f>
        <v>0</v>
      </c>
      <c r="Y16" s="24" t="str">
        <f>IF(W16=0," ",W16/X16)</f>
        <v xml:space="preserve"> </v>
      </c>
      <c r="Z16" s="18"/>
      <c r="AA16" s="25">
        <f t="shared" si="13"/>
        <v>37</v>
      </c>
      <c r="AB16" s="23">
        <f t="shared" si="13"/>
        <v>1</v>
      </c>
      <c r="AC16" s="23">
        <f>IF(AA16=0," ",AA16/AB16)</f>
        <v>37</v>
      </c>
      <c r="AD16" s="24">
        <f>IF(AA16=0," ",AA16/(AB16*O16)*100)</f>
        <v>115.625</v>
      </c>
      <c r="AE16" s="157" t="str">
        <f t="shared" si="9"/>
        <v>0</v>
      </c>
      <c r="AF16" s="221" t="str">
        <f t="shared" si="10"/>
        <v/>
      </c>
    </row>
    <row r="17" spans="2:32" s="19" customFormat="1" ht="19.95" customHeight="1">
      <c r="B17" s="308" t="s">
        <v>150</v>
      </c>
      <c r="C17" s="214">
        <v>46</v>
      </c>
      <c r="D17" s="133"/>
      <c r="E17" s="134"/>
      <c r="F17" s="134">
        <v>46</v>
      </c>
      <c r="G17" s="134">
        <v>53</v>
      </c>
      <c r="H17" s="134"/>
      <c r="I17" s="134"/>
      <c r="J17" s="135"/>
      <c r="K17" s="25">
        <f>SUM(D17:J17)</f>
        <v>99</v>
      </c>
      <c r="L17" s="23">
        <f>COUNTIF(D17:J17,"&gt;0")</f>
        <v>2</v>
      </c>
      <c r="M17" s="23">
        <f>IF(K17=0," ",K17/L17)</f>
        <v>49.5</v>
      </c>
      <c r="N17" s="24">
        <f>IF(K17=0," ",K17/(L17*C17)*100)</f>
        <v>107.60869565217391</v>
      </c>
      <c r="O17" s="214">
        <v>46</v>
      </c>
      <c r="P17" s="133"/>
      <c r="Q17" s="134"/>
      <c r="R17" s="134"/>
      <c r="S17" s="134"/>
      <c r="T17" s="134"/>
      <c r="U17" s="134"/>
      <c r="V17" s="135"/>
      <c r="W17" s="25">
        <f>SUM(P17:V17)</f>
        <v>0</v>
      </c>
      <c r="X17" s="23">
        <f>COUNTIF(P17:V17,"&gt;0")</f>
        <v>0</v>
      </c>
      <c r="Y17" s="24" t="str">
        <f>IF(W17=0," ",W17/X17)</f>
        <v xml:space="preserve"> </v>
      </c>
      <c r="Z17" s="18"/>
      <c r="AA17" s="25">
        <f t="shared" si="13"/>
        <v>99</v>
      </c>
      <c r="AB17" s="23">
        <f t="shared" si="13"/>
        <v>2</v>
      </c>
      <c r="AC17" s="23">
        <f>IF(AA17=0," ",AA17/AB17)</f>
        <v>49.5</v>
      </c>
      <c r="AD17" s="24">
        <f>IF(AA17=0," ",AA17/(AB17*O17)*100)</f>
        <v>107.60869565217391</v>
      </c>
      <c r="AE17" s="157">
        <f t="shared" si="9"/>
        <v>107.60869565217391</v>
      </c>
      <c r="AF17" s="221" t="str">
        <f t="shared" si="10"/>
        <v/>
      </c>
    </row>
    <row r="18" spans="2:32" s="19" customFormat="1" ht="19.95" customHeight="1">
      <c r="B18" s="308"/>
      <c r="C18" s="214"/>
      <c r="D18" s="133"/>
      <c r="E18" s="134"/>
      <c r="F18" s="134"/>
      <c r="G18" s="134"/>
      <c r="H18" s="134"/>
      <c r="I18" s="134"/>
      <c r="J18" s="135"/>
      <c r="K18" s="25">
        <f>SUM(D18:J18)</f>
        <v>0</v>
      </c>
      <c r="L18" s="23">
        <f>COUNTIF(D18:J18,"&gt;0")</f>
        <v>0</v>
      </c>
      <c r="M18" s="23" t="str">
        <f>IF(K18=0," ",K18/L18)</f>
        <v xml:space="preserve"> </v>
      </c>
      <c r="N18" s="24" t="str">
        <f>IF(K18=0," ",K18/(L18*C18)*100)</f>
        <v xml:space="preserve"> </v>
      </c>
      <c r="O18" s="214"/>
      <c r="P18" s="133"/>
      <c r="Q18" s="134"/>
      <c r="R18" s="134"/>
      <c r="S18" s="134"/>
      <c r="T18" s="134"/>
      <c r="U18" s="134"/>
      <c r="V18" s="135"/>
      <c r="W18" s="25">
        <f>SUM(P18:V18)</f>
        <v>0</v>
      </c>
      <c r="X18" s="23">
        <f>COUNTIF(P18:V18,"&gt;0")</f>
        <v>0</v>
      </c>
      <c r="Y18" s="24" t="str">
        <f>IF(W18=0," ",W18/X18)</f>
        <v xml:space="preserve"> </v>
      </c>
      <c r="Z18" s="18"/>
      <c r="AA18" s="25">
        <f t="shared" si="13"/>
        <v>0</v>
      </c>
      <c r="AB18" s="23">
        <f t="shared" si="13"/>
        <v>0</v>
      </c>
      <c r="AC18" s="23" t="str">
        <f>IF(AA18=0," ",AA18/AB18)</f>
        <v xml:space="preserve"> </v>
      </c>
      <c r="AD18" s="24" t="str">
        <f>IF(AA18=0," ",AA18/(AB18*O18)*100)</f>
        <v xml:space="preserve"> </v>
      </c>
      <c r="AE18" s="157" t="str">
        <f t="shared" si="9"/>
        <v>0</v>
      </c>
      <c r="AF18" s="221" t="str">
        <f t="shared" si="10"/>
        <v/>
      </c>
    </row>
    <row r="19" spans="2:32" s="19" customFormat="1" ht="19.95" customHeight="1" thickBot="1">
      <c r="B19" s="311"/>
      <c r="C19" s="215"/>
      <c r="D19" s="136"/>
      <c r="E19" s="137"/>
      <c r="F19" s="137"/>
      <c r="G19" s="137"/>
      <c r="H19" s="137"/>
      <c r="I19" s="137"/>
      <c r="J19" s="138"/>
      <c r="K19" s="32">
        <f>SUM(D19:J19)</f>
        <v>0</v>
      </c>
      <c r="L19" s="30">
        <f>COUNTIF(D19:J19,"&gt;0")</f>
        <v>0</v>
      </c>
      <c r="M19" s="30" t="str">
        <f t="shared" si="8"/>
        <v xml:space="preserve"> </v>
      </c>
      <c r="N19" s="31" t="str">
        <f>IF(K19=0," ",K19/(L19*C19)*100)</f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>SUM(P19:V19)</f>
        <v>0</v>
      </c>
      <c r="X19" s="30">
        <f>COUNTIF(P19:V19,"&gt;0")</f>
        <v>0</v>
      </c>
      <c r="Y19" s="31" t="str">
        <f t="shared" si="11"/>
        <v xml:space="preserve"> </v>
      </c>
      <c r="Z19" s="18"/>
      <c r="AA19" s="32">
        <f t="shared" si="13"/>
        <v>0</v>
      </c>
      <c r="AB19" s="30">
        <f t="shared" si="13"/>
        <v>0</v>
      </c>
      <c r="AC19" s="30" t="str">
        <f t="shared" si="12"/>
        <v xml:space="preserve"> </v>
      </c>
      <c r="AD19" s="31" t="str">
        <f>IF(AA19=0," ",AA19/(AB19*O19)*100)</f>
        <v xml:space="preserve"> </v>
      </c>
      <c r="AE19" s="157" t="str">
        <f t="shared" si="9"/>
        <v>0</v>
      </c>
      <c r="AF19" s="212" t="str">
        <f t="shared" si="10"/>
        <v/>
      </c>
    </row>
    <row r="20" spans="2:32" s="50" customFormat="1" ht="20.100000000000001" customHeight="1" thickBot="1">
      <c r="B20" s="321" t="str">
        <f>"TOTAAL SPELERS "&amp;COUNTA(B5:B19)</f>
        <v>TOTAAL SPELERS 13</v>
      </c>
      <c r="C20" s="49">
        <f>SUM(C5:C19)</f>
        <v>472</v>
      </c>
      <c r="D20" s="36">
        <f t="shared" ref="D20:L20" si="14">SUM(D5:D19)</f>
        <v>206</v>
      </c>
      <c r="E20" s="36">
        <f t="shared" si="14"/>
        <v>199</v>
      </c>
      <c r="F20" s="36">
        <f t="shared" si="14"/>
        <v>224</v>
      </c>
      <c r="G20" s="36">
        <f t="shared" si="14"/>
        <v>221</v>
      </c>
      <c r="H20" s="36">
        <f t="shared" si="14"/>
        <v>0</v>
      </c>
      <c r="I20" s="36">
        <f t="shared" si="14"/>
        <v>0</v>
      </c>
      <c r="J20" s="36">
        <f t="shared" si="14"/>
        <v>0</v>
      </c>
      <c r="K20" s="104">
        <f t="shared" si="14"/>
        <v>850</v>
      </c>
      <c r="L20" s="36">
        <f t="shared" si="14"/>
        <v>24</v>
      </c>
      <c r="M20" s="35">
        <f>K20/L20</f>
        <v>35.416666666666664</v>
      </c>
      <c r="N20" s="37"/>
      <c r="O20" s="38">
        <f t="shared" ref="O20:X20" si="15">SUM(O5:O19)</f>
        <v>469</v>
      </c>
      <c r="P20" s="39">
        <f t="shared" si="15"/>
        <v>0</v>
      </c>
      <c r="Q20" s="36">
        <f t="shared" si="15"/>
        <v>0</v>
      </c>
      <c r="R20" s="36">
        <f t="shared" si="15"/>
        <v>0</v>
      </c>
      <c r="S20" s="36">
        <f t="shared" si="15"/>
        <v>0</v>
      </c>
      <c r="T20" s="36">
        <f t="shared" si="15"/>
        <v>0</v>
      </c>
      <c r="U20" s="36">
        <f t="shared" si="15"/>
        <v>0</v>
      </c>
      <c r="V20" s="36">
        <f t="shared" si="15"/>
        <v>0</v>
      </c>
      <c r="W20" s="34">
        <f t="shared" si="15"/>
        <v>0</v>
      </c>
      <c r="X20" s="35">
        <f t="shared" si="15"/>
        <v>0</v>
      </c>
      <c r="Y20" s="41" t="e">
        <f>W20/X20</f>
        <v>#DIV/0!</v>
      </c>
      <c r="Z20" s="44"/>
      <c r="AA20" s="43">
        <f>SUM(AA5:AA19)</f>
        <v>850</v>
      </c>
      <c r="AB20" s="35">
        <f>SUM(AB5:AB19)</f>
        <v>24</v>
      </c>
      <c r="AC20" s="35">
        <f>AA20/AB20</f>
        <v>35.416666666666664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  <row r="25" spans="2:32" ht="19.95" customHeight="1"/>
  </sheetData>
  <sheetProtection algorithmName="SHA-512" hashValue="77MdCIk+Vum3W6K9eT+AeXREVhjsm7ccjvlpyHuoBzLeus3kWOLok/RlSmVdT6LUgbg+5i38awaYQ7DPNOLPBg==" saltValue="KSvsiHINEeGW6R46QMO/jw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29" priority="23" operator="equal">
      <formula>0</formula>
    </cfRule>
  </conditionalFormatting>
  <conditionalFormatting sqref="B20">
    <cfRule type="cellIs" dxfId="28" priority="2" operator="equal">
      <formula>0</formula>
    </cfRule>
  </conditionalFormatting>
  <conditionalFormatting sqref="B5:C19">
    <cfRule type="containsErrors" dxfId="27" priority="21">
      <formula>ISERROR(B5)</formula>
    </cfRule>
  </conditionalFormatting>
  <conditionalFormatting sqref="B20:AD20">
    <cfRule type="containsErrors" dxfId="26" priority="1">
      <formula>ISERROR(B20)</formula>
    </cfRule>
  </conditionalFormatting>
  <conditionalFormatting sqref="C5:C19">
    <cfRule type="cellIs" dxfId="25" priority="22" operator="equal">
      <formula>0</formula>
    </cfRule>
  </conditionalFormatting>
  <conditionalFormatting sqref="K5:N19 W5:AD19 C20:AD20">
    <cfRule type="cellIs" dxfId="24" priority="33" operator="equal">
      <formula>0</formula>
    </cfRule>
  </conditionalFormatting>
  <conditionalFormatting sqref="K5:O19">
    <cfRule type="containsErrors" dxfId="23" priority="9">
      <formula>ISERROR(K5)</formula>
    </cfRule>
  </conditionalFormatting>
  <conditionalFormatting sqref="O5:O19">
    <cfRule type="cellIs" dxfId="22" priority="10" operator="equal">
      <formula>0</formula>
    </cfRule>
  </conditionalFormatting>
  <conditionalFormatting sqref="W5:AD19">
    <cfRule type="containsErrors" dxfId="21" priority="26">
      <formula>ISERROR(W5)</formula>
    </cfRule>
  </conditionalFormatting>
  <conditionalFormatting sqref="AD2">
    <cfRule type="expression" dxfId="20" priority="13">
      <formula>$AF$2=14</formula>
    </cfRule>
  </conditionalFormatting>
  <conditionalFormatting sqref="AF2 AF5:AF20">
    <cfRule type="expression" dxfId="19" priority="6">
      <formula>NOT(ISNUMBER($AF$2))</formula>
    </cfRule>
  </conditionalFormatting>
  <conditionalFormatting sqref="AF3:AF4">
    <cfRule type="expression" dxfId="18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92" fitToHeight="0" orientation="landscape" horizontalDpi="4294967293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3">
    <pageSetUpPr fitToPage="1"/>
  </sheetPr>
  <dimension ref="B1:AJ24"/>
  <sheetViews>
    <sheetView showGridLines="0" showRowColHeaders="0" zoomScale="80" zoomScaleNormal="80" workbookViewId="0">
      <selection activeCell="G9" sqref="G9"/>
    </sheetView>
  </sheetViews>
  <sheetFormatPr defaultRowHeight="14.4"/>
  <cols>
    <col min="1" max="1" width="1.6640625" customWidth="1"/>
    <col min="2" max="2" width="30.6640625" customWidth="1"/>
    <col min="3" max="25" width="4.6640625" customWidth="1"/>
    <col min="26" max="26" width="1.6640625" customWidth="1"/>
    <col min="27" max="29" width="4.6640625" customWidth="1"/>
    <col min="30" max="30" width="4.88671875" customWidth="1"/>
    <col min="31" max="31" width="8.88671875" hidden="1" customWidth="1"/>
    <col min="32" max="32" width="4.6640625" style="163" customWidth="1"/>
  </cols>
  <sheetData>
    <row r="1" spans="2:36" ht="1.95" customHeight="1" thickBot="1"/>
    <row r="2" spans="2:36" ht="30" customHeight="1" thickBot="1">
      <c r="B2" s="395" t="s">
        <v>240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1"/>
      <c r="AA2" s="396" t="s">
        <v>7</v>
      </c>
      <c r="AB2" s="397"/>
      <c r="AC2" s="397"/>
      <c r="AD2" s="398"/>
      <c r="AE2" s="1">
        <f>IF(Rangschikking!A3&gt;=15,0,Rangschikking!A3)</f>
        <v>2</v>
      </c>
      <c r="AF2" s="211" t="str">
        <f>IF(Rangschikking!A8&lt;14, " ", 14)</f>
        <v xml:space="preserve"> </v>
      </c>
    </row>
    <row r="3" spans="2:36" ht="121.5" customHeight="1" thickBot="1">
      <c r="B3" s="423" t="s">
        <v>173</v>
      </c>
      <c r="C3" s="269" t="s">
        <v>266</v>
      </c>
      <c r="D3" s="271"/>
      <c r="E3" s="401" t="s">
        <v>268</v>
      </c>
      <c r="F3" s="402"/>
      <c r="G3" s="402"/>
      <c r="H3" s="402"/>
      <c r="I3" s="402"/>
      <c r="J3" s="12"/>
      <c r="K3" s="278" t="s">
        <v>1</v>
      </c>
      <c r="L3" s="279" t="s">
        <v>2</v>
      </c>
      <c r="M3" s="279" t="s">
        <v>3</v>
      </c>
      <c r="N3" s="276" t="s">
        <v>267</v>
      </c>
      <c r="O3" s="269" t="s">
        <v>4</v>
      </c>
      <c r="P3" s="271"/>
      <c r="Q3" s="401" t="s">
        <v>269</v>
      </c>
      <c r="R3" s="402"/>
      <c r="S3" s="402"/>
      <c r="T3" s="402"/>
      <c r="U3" s="402"/>
      <c r="V3" s="275"/>
      <c r="W3" s="293" t="s">
        <v>1</v>
      </c>
      <c r="X3" s="279" t="s">
        <v>2</v>
      </c>
      <c r="Y3" s="294" t="s">
        <v>5</v>
      </c>
      <c r="Z3" s="7"/>
      <c r="AA3" s="293" t="s">
        <v>1</v>
      </c>
      <c r="AB3" s="279" t="s">
        <v>2</v>
      </c>
      <c r="AC3" s="279" t="s">
        <v>6</v>
      </c>
      <c r="AD3" s="294" t="s">
        <v>267</v>
      </c>
      <c r="AF3" s="320" t="str">
        <f>IF(ISNUMBER($AF$2), "Gemiddelde 2027-28", "")</f>
        <v/>
      </c>
    </row>
    <row r="4" spans="2:36" ht="15" thickBot="1">
      <c r="B4" s="424"/>
      <c r="C4" s="270"/>
      <c r="D4" s="6">
        <v>1</v>
      </c>
      <c r="E4" s="2">
        <v>2</v>
      </c>
      <c r="F4" s="193">
        <v>3</v>
      </c>
      <c r="G4" s="2">
        <v>4</v>
      </c>
      <c r="H4" s="2">
        <v>5</v>
      </c>
      <c r="I4" s="2">
        <v>6</v>
      </c>
      <c r="J4" s="2">
        <v>7</v>
      </c>
      <c r="K4" s="259"/>
      <c r="L4" s="260"/>
      <c r="M4" s="260"/>
      <c r="N4" s="261"/>
      <c r="O4" s="262"/>
      <c r="P4" s="3">
        <v>8</v>
      </c>
      <c r="Q4" s="4">
        <v>9</v>
      </c>
      <c r="R4" s="4">
        <v>10</v>
      </c>
      <c r="S4" s="4">
        <v>11</v>
      </c>
      <c r="T4" s="4">
        <v>12</v>
      </c>
      <c r="U4" s="4">
        <v>13</v>
      </c>
      <c r="V4" s="4">
        <v>14</v>
      </c>
      <c r="W4" s="285"/>
      <c r="X4" s="286"/>
      <c r="Y4" s="287"/>
      <c r="Z4" s="8"/>
      <c r="AA4" s="296"/>
      <c r="AB4" s="297"/>
      <c r="AC4" s="297"/>
      <c r="AD4" s="298"/>
      <c r="AF4" s="319"/>
    </row>
    <row r="5" spans="2:36" s="19" customFormat="1" ht="19.95" customHeight="1">
      <c r="B5" s="315" t="s">
        <v>41</v>
      </c>
      <c r="C5" s="213">
        <v>23</v>
      </c>
      <c r="D5" s="130"/>
      <c r="E5" s="131">
        <v>19</v>
      </c>
      <c r="F5" s="131"/>
      <c r="G5" s="131">
        <v>21</v>
      </c>
      <c r="H5" s="131"/>
      <c r="I5" s="131"/>
      <c r="J5" s="132"/>
      <c r="K5" s="17">
        <f t="shared" ref="K5:K19" si="0">SUM(D5:J5)</f>
        <v>40</v>
      </c>
      <c r="L5" s="14">
        <f t="shared" ref="L5:L19" si="1">COUNTIF(D5:J5,"&gt;0")</f>
        <v>2</v>
      </c>
      <c r="M5" s="14">
        <f>IF(K5=0," ",K5/L5)</f>
        <v>20</v>
      </c>
      <c r="N5" s="81">
        <f t="shared" ref="N5:N19" si="2">IF(K5=0," ",K5/(L5*C5)*100)</f>
        <v>86.956521739130437</v>
      </c>
      <c r="O5" s="213">
        <v>23</v>
      </c>
      <c r="P5" s="130"/>
      <c r="Q5" s="131"/>
      <c r="R5" s="131"/>
      <c r="S5" s="131"/>
      <c r="T5" s="131"/>
      <c r="U5" s="131"/>
      <c r="V5" s="132"/>
      <c r="W5" s="17">
        <f t="shared" ref="W5:W19" si="3">SUM(P5:V5)</f>
        <v>0</v>
      </c>
      <c r="X5" s="14">
        <f t="shared" ref="X5:X19" si="4">COUNTIF(P5:V5,"&gt;0")</f>
        <v>0</v>
      </c>
      <c r="Y5" s="81" t="str">
        <f>IF(W5=0," ",W5/X5)</f>
        <v xml:space="preserve"> </v>
      </c>
      <c r="Z5" s="18"/>
      <c r="AA5" s="17">
        <f t="shared" ref="AA5:AA19" si="5">K5+W5</f>
        <v>40</v>
      </c>
      <c r="AB5" s="14">
        <f t="shared" ref="AB5:AB19" si="6">L5+X5</f>
        <v>2</v>
      </c>
      <c r="AC5" s="14">
        <f>IF(AA5=0," ",AA5/AB5)</f>
        <v>20</v>
      </c>
      <c r="AD5" s="81">
        <f t="shared" ref="AD5:AD17" si="7">IF(AA5=0," ",AA5/(AB5*O5)*100)</f>
        <v>86.956521739130437</v>
      </c>
      <c r="AE5" s="157">
        <f>IF(AB5&gt;=$AE$2,AA5/(AB5*O5)*100,"0")</f>
        <v>86.956521739130437</v>
      </c>
      <c r="AF5" s="253" t="str">
        <f>IF(ISNUMBER($AF$2), IF(AB5&gt;=4, IFERROR(ROUND(MAX(AA5/AB5, O5*0.9, 15), 0), 0), O5), "")</f>
        <v/>
      </c>
    </row>
    <row r="6" spans="2:36" s="19" customFormat="1" ht="19.95" customHeight="1">
      <c r="B6" s="308" t="s">
        <v>42</v>
      </c>
      <c r="C6" s="214">
        <v>28</v>
      </c>
      <c r="D6" s="133">
        <v>18</v>
      </c>
      <c r="E6" s="134">
        <v>19</v>
      </c>
      <c r="F6" s="134"/>
      <c r="G6" s="134">
        <v>14</v>
      </c>
      <c r="H6" s="134"/>
      <c r="I6" s="134"/>
      <c r="J6" s="135"/>
      <c r="K6" s="25">
        <f t="shared" si="0"/>
        <v>51</v>
      </c>
      <c r="L6" s="23">
        <f t="shared" si="1"/>
        <v>3</v>
      </c>
      <c r="M6" s="23">
        <f>IF(K6=0," ",K6/L6)</f>
        <v>17</v>
      </c>
      <c r="N6" s="24">
        <f t="shared" si="2"/>
        <v>60.714285714285708</v>
      </c>
      <c r="O6" s="214">
        <v>28</v>
      </c>
      <c r="P6" s="133"/>
      <c r="Q6" s="134"/>
      <c r="R6" s="134"/>
      <c r="S6" s="134"/>
      <c r="T6" s="134"/>
      <c r="U6" s="134"/>
      <c r="V6" s="135"/>
      <c r="W6" s="25">
        <f t="shared" si="3"/>
        <v>0</v>
      </c>
      <c r="X6" s="23">
        <f t="shared" si="4"/>
        <v>0</v>
      </c>
      <c r="Y6" s="24" t="str">
        <f>IF(W6=0," ",W6/X6)</f>
        <v xml:space="preserve"> </v>
      </c>
      <c r="Z6" s="18"/>
      <c r="AA6" s="25">
        <f t="shared" si="5"/>
        <v>51</v>
      </c>
      <c r="AB6" s="23">
        <f t="shared" si="6"/>
        <v>3</v>
      </c>
      <c r="AC6" s="23">
        <f>IF(AA6=0," ",AA6/AB6)</f>
        <v>17</v>
      </c>
      <c r="AD6" s="24">
        <f t="shared" si="7"/>
        <v>60.714285714285708</v>
      </c>
      <c r="AE6" s="157">
        <f t="shared" ref="AE6:AE19" si="8">IF(AB6&gt;=$AE$2,AA6/(AB6*O6)*100,"0")</f>
        <v>60.714285714285708</v>
      </c>
      <c r="AF6" s="254" t="str">
        <f t="shared" ref="AF6:AF19" si="9">IF(ISNUMBER($AF$2), IF(AB6&gt;=4, IFERROR(ROUND(MAX(AA6/AB6, O6*0.9, 15), 0), 0), O6), "")</f>
        <v/>
      </c>
    </row>
    <row r="7" spans="2:36" s="19" customFormat="1" ht="19.95" customHeight="1">
      <c r="B7" s="308" t="s">
        <v>169</v>
      </c>
      <c r="C7" s="214">
        <v>42</v>
      </c>
      <c r="D7" s="133">
        <v>24</v>
      </c>
      <c r="E7" s="134">
        <v>30</v>
      </c>
      <c r="F7" s="134">
        <v>43</v>
      </c>
      <c r="G7" s="134"/>
      <c r="H7" s="134"/>
      <c r="I7" s="134"/>
      <c r="J7" s="135"/>
      <c r="K7" s="25">
        <f t="shared" si="0"/>
        <v>97</v>
      </c>
      <c r="L7" s="23">
        <f t="shared" si="1"/>
        <v>3</v>
      </c>
      <c r="M7" s="23">
        <f t="shared" ref="M7:M17" si="10">IF(K7=0," ",K7/L7)</f>
        <v>32.333333333333336</v>
      </c>
      <c r="N7" s="24">
        <f t="shared" si="2"/>
        <v>76.984126984126988</v>
      </c>
      <c r="O7" s="214">
        <v>42</v>
      </c>
      <c r="P7" s="133"/>
      <c r="Q7" s="134"/>
      <c r="R7" s="134"/>
      <c r="S7" s="134"/>
      <c r="T7" s="134"/>
      <c r="U7" s="134"/>
      <c r="V7" s="135"/>
      <c r="W7" s="25">
        <f t="shared" si="3"/>
        <v>0</v>
      </c>
      <c r="X7" s="23">
        <f t="shared" si="4"/>
        <v>0</v>
      </c>
      <c r="Y7" s="24" t="str">
        <f t="shared" ref="Y7:Y17" si="11">IF(W7=0," ",W7/X7)</f>
        <v xml:space="preserve"> </v>
      </c>
      <c r="Z7" s="18"/>
      <c r="AA7" s="25">
        <f t="shared" si="5"/>
        <v>97</v>
      </c>
      <c r="AB7" s="23">
        <f t="shared" si="6"/>
        <v>3</v>
      </c>
      <c r="AC7" s="23">
        <f t="shared" ref="AC7:AC17" si="12">IF(AA7=0," ",AA7/AB7)</f>
        <v>32.333333333333336</v>
      </c>
      <c r="AD7" s="24">
        <f t="shared" si="7"/>
        <v>76.984126984126988</v>
      </c>
      <c r="AE7" s="157">
        <f t="shared" si="8"/>
        <v>76.984126984126988</v>
      </c>
      <c r="AF7" s="221" t="str">
        <f t="shared" si="9"/>
        <v/>
      </c>
    </row>
    <row r="8" spans="2:36" s="19" customFormat="1" ht="19.95" customHeight="1">
      <c r="B8" s="308" t="s">
        <v>229</v>
      </c>
      <c r="C8" s="214">
        <v>28</v>
      </c>
      <c r="D8" s="133">
        <v>32</v>
      </c>
      <c r="E8" s="134"/>
      <c r="F8" s="134">
        <v>32</v>
      </c>
      <c r="G8" s="134">
        <v>27</v>
      </c>
      <c r="H8" s="134"/>
      <c r="I8" s="134"/>
      <c r="J8" s="135"/>
      <c r="K8" s="25">
        <f t="shared" si="0"/>
        <v>91</v>
      </c>
      <c r="L8" s="23">
        <f t="shared" si="1"/>
        <v>3</v>
      </c>
      <c r="M8" s="23">
        <f t="shared" si="10"/>
        <v>30.333333333333332</v>
      </c>
      <c r="N8" s="24">
        <f t="shared" si="2"/>
        <v>108.33333333333333</v>
      </c>
      <c r="O8" s="214">
        <v>28</v>
      </c>
      <c r="P8" s="133"/>
      <c r="Q8" s="134"/>
      <c r="R8" s="134"/>
      <c r="S8" s="134"/>
      <c r="T8" s="134"/>
      <c r="U8" s="134"/>
      <c r="V8" s="135"/>
      <c r="W8" s="25">
        <f t="shared" si="3"/>
        <v>0</v>
      </c>
      <c r="X8" s="23">
        <f t="shared" si="4"/>
        <v>0</v>
      </c>
      <c r="Y8" s="24" t="str">
        <f t="shared" si="11"/>
        <v xml:space="preserve"> </v>
      </c>
      <c r="Z8" s="18"/>
      <c r="AA8" s="25">
        <f t="shared" si="5"/>
        <v>91</v>
      </c>
      <c r="AB8" s="23">
        <f t="shared" si="6"/>
        <v>3</v>
      </c>
      <c r="AC8" s="23">
        <f t="shared" si="12"/>
        <v>30.333333333333332</v>
      </c>
      <c r="AD8" s="24">
        <f t="shared" si="7"/>
        <v>108.33333333333333</v>
      </c>
      <c r="AE8" s="157">
        <f t="shared" si="8"/>
        <v>108.33333333333333</v>
      </c>
      <c r="AF8" s="221" t="str">
        <f t="shared" si="9"/>
        <v/>
      </c>
    </row>
    <row r="9" spans="2:36" s="19" customFormat="1" ht="19.95" customHeight="1">
      <c r="B9" s="308" t="s">
        <v>230</v>
      </c>
      <c r="C9" s="214">
        <v>22</v>
      </c>
      <c r="D9" s="133"/>
      <c r="E9" s="134"/>
      <c r="F9" s="134">
        <v>16</v>
      </c>
      <c r="G9" s="134">
        <v>21</v>
      </c>
      <c r="H9" s="134"/>
      <c r="I9" s="134"/>
      <c r="J9" s="135"/>
      <c r="K9" s="25">
        <f t="shared" si="0"/>
        <v>37</v>
      </c>
      <c r="L9" s="23">
        <f t="shared" si="1"/>
        <v>2</v>
      </c>
      <c r="M9" s="23">
        <f t="shared" si="10"/>
        <v>18.5</v>
      </c>
      <c r="N9" s="24">
        <f t="shared" si="2"/>
        <v>84.090909090909093</v>
      </c>
      <c r="O9" s="214">
        <v>22</v>
      </c>
      <c r="P9" s="133"/>
      <c r="Q9" s="134"/>
      <c r="R9" s="134"/>
      <c r="S9" s="134"/>
      <c r="T9" s="134"/>
      <c r="U9" s="134"/>
      <c r="V9" s="135"/>
      <c r="W9" s="25">
        <f t="shared" si="3"/>
        <v>0</v>
      </c>
      <c r="X9" s="23">
        <f t="shared" si="4"/>
        <v>0</v>
      </c>
      <c r="Y9" s="24" t="str">
        <f t="shared" si="11"/>
        <v xml:space="preserve"> </v>
      </c>
      <c r="Z9" s="18"/>
      <c r="AA9" s="25">
        <f t="shared" si="5"/>
        <v>37</v>
      </c>
      <c r="AB9" s="23">
        <f t="shared" si="6"/>
        <v>2</v>
      </c>
      <c r="AC9" s="23">
        <f t="shared" si="12"/>
        <v>18.5</v>
      </c>
      <c r="AD9" s="24">
        <f t="shared" si="7"/>
        <v>84.090909090909093</v>
      </c>
      <c r="AE9" s="157">
        <f t="shared" si="8"/>
        <v>84.090909090909093</v>
      </c>
      <c r="AF9" s="221" t="str">
        <f t="shared" si="9"/>
        <v/>
      </c>
    </row>
    <row r="10" spans="2:36" s="19" customFormat="1" ht="19.95" customHeight="1">
      <c r="B10" s="309" t="s">
        <v>255</v>
      </c>
      <c r="C10" s="216">
        <v>15</v>
      </c>
      <c r="D10" s="133">
        <v>7</v>
      </c>
      <c r="E10" s="134">
        <v>21</v>
      </c>
      <c r="F10" s="134">
        <v>9</v>
      </c>
      <c r="G10" s="134"/>
      <c r="H10" s="134"/>
      <c r="I10" s="134"/>
      <c r="J10" s="135"/>
      <c r="K10" s="25">
        <f t="shared" si="0"/>
        <v>37</v>
      </c>
      <c r="L10" s="23">
        <f t="shared" si="1"/>
        <v>3</v>
      </c>
      <c r="M10" s="23">
        <f t="shared" si="10"/>
        <v>12.333333333333334</v>
      </c>
      <c r="N10" s="24">
        <f t="shared" si="2"/>
        <v>82.222222222222214</v>
      </c>
      <c r="O10" s="216">
        <v>20</v>
      </c>
      <c r="P10" s="133"/>
      <c r="Q10" s="134"/>
      <c r="R10" s="134"/>
      <c r="S10" s="134"/>
      <c r="T10" s="134"/>
      <c r="U10" s="134"/>
      <c r="V10" s="135"/>
      <c r="W10" s="25">
        <f t="shared" si="3"/>
        <v>0</v>
      </c>
      <c r="X10" s="23">
        <f t="shared" si="4"/>
        <v>0</v>
      </c>
      <c r="Y10" s="24" t="str">
        <f t="shared" si="11"/>
        <v xml:space="preserve"> </v>
      </c>
      <c r="Z10" s="18"/>
      <c r="AA10" s="25">
        <f t="shared" si="5"/>
        <v>37</v>
      </c>
      <c r="AB10" s="23">
        <f t="shared" si="6"/>
        <v>3</v>
      </c>
      <c r="AC10" s="23">
        <f t="shared" si="12"/>
        <v>12.333333333333334</v>
      </c>
      <c r="AD10" s="24">
        <f t="shared" si="7"/>
        <v>61.666666666666671</v>
      </c>
      <c r="AE10" s="157">
        <f t="shared" si="8"/>
        <v>61.666666666666671</v>
      </c>
      <c r="AF10" s="221" t="str">
        <f t="shared" si="9"/>
        <v/>
      </c>
      <c r="AJ10" s="19" t="s">
        <v>96</v>
      </c>
    </row>
    <row r="11" spans="2:36" s="19" customFormat="1" ht="19.95" customHeight="1">
      <c r="B11" s="310" t="s">
        <v>124</v>
      </c>
      <c r="C11" s="214">
        <v>36</v>
      </c>
      <c r="D11" s="133"/>
      <c r="E11" s="134">
        <v>46</v>
      </c>
      <c r="F11" s="134">
        <v>33</v>
      </c>
      <c r="G11" s="134"/>
      <c r="H11" s="134"/>
      <c r="I11" s="134"/>
      <c r="J11" s="135"/>
      <c r="K11" s="25">
        <f t="shared" si="0"/>
        <v>79</v>
      </c>
      <c r="L11" s="23">
        <f t="shared" si="1"/>
        <v>2</v>
      </c>
      <c r="M11" s="23">
        <f t="shared" si="10"/>
        <v>39.5</v>
      </c>
      <c r="N11" s="24">
        <f t="shared" si="2"/>
        <v>109.72222222222223</v>
      </c>
      <c r="O11" s="214">
        <v>36</v>
      </c>
      <c r="P11" s="133"/>
      <c r="Q11" s="134"/>
      <c r="R11" s="134"/>
      <c r="S11" s="134"/>
      <c r="T11" s="134"/>
      <c r="U11" s="134"/>
      <c r="V11" s="135"/>
      <c r="W11" s="25">
        <f t="shared" si="3"/>
        <v>0</v>
      </c>
      <c r="X11" s="23">
        <f t="shared" si="4"/>
        <v>0</v>
      </c>
      <c r="Y11" s="24" t="str">
        <f t="shared" si="11"/>
        <v xml:space="preserve"> </v>
      </c>
      <c r="Z11" s="18"/>
      <c r="AA11" s="25">
        <f t="shared" si="5"/>
        <v>79</v>
      </c>
      <c r="AB11" s="23">
        <f t="shared" si="6"/>
        <v>2</v>
      </c>
      <c r="AC11" s="23">
        <f t="shared" si="12"/>
        <v>39.5</v>
      </c>
      <c r="AD11" s="24">
        <f t="shared" si="7"/>
        <v>109.72222222222223</v>
      </c>
      <c r="AE11" s="157">
        <f t="shared" si="8"/>
        <v>109.72222222222223</v>
      </c>
      <c r="AF11" s="221" t="str">
        <f t="shared" si="9"/>
        <v/>
      </c>
    </row>
    <row r="12" spans="2:36" s="19" customFormat="1" ht="19.95" customHeight="1">
      <c r="B12" s="308" t="s">
        <v>168</v>
      </c>
      <c r="C12" s="214">
        <v>26</v>
      </c>
      <c r="D12" s="133">
        <v>28</v>
      </c>
      <c r="E12" s="134"/>
      <c r="F12" s="134">
        <v>28</v>
      </c>
      <c r="G12" s="134">
        <v>18</v>
      </c>
      <c r="H12" s="134"/>
      <c r="I12" s="134"/>
      <c r="J12" s="135"/>
      <c r="K12" s="25">
        <f t="shared" si="0"/>
        <v>74</v>
      </c>
      <c r="L12" s="23">
        <f t="shared" si="1"/>
        <v>3</v>
      </c>
      <c r="M12" s="23">
        <f t="shared" si="10"/>
        <v>24.666666666666668</v>
      </c>
      <c r="N12" s="24">
        <f t="shared" si="2"/>
        <v>94.871794871794862</v>
      </c>
      <c r="O12" s="214">
        <v>26</v>
      </c>
      <c r="P12" s="133"/>
      <c r="Q12" s="134"/>
      <c r="R12" s="134"/>
      <c r="S12" s="134"/>
      <c r="T12" s="134"/>
      <c r="U12" s="134"/>
      <c r="V12" s="135"/>
      <c r="W12" s="25">
        <f t="shared" si="3"/>
        <v>0</v>
      </c>
      <c r="X12" s="23">
        <f t="shared" si="4"/>
        <v>0</v>
      </c>
      <c r="Y12" s="24" t="str">
        <f t="shared" si="11"/>
        <v xml:space="preserve"> </v>
      </c>
      <c r="Z12" s="18"/>
      <c r="AA12" s="25">
        <f t="shared" si="5"/>
        <v>74</v>
      </c>
      <c r="AB12" s="23">
        <f t="shared" si="6"/>
        <v>3</v>
      </c>
      <c r="AC12" s="23">
        <f t="shared" si="12"/>
        <v>24.666666666666668</v>
      </c>
      <c r="AD12" s="24">
        <f t="shared" si="7"/>
        <v>94.871794871794862</v>
      </c>
      <c r="AE12" s="157">
        <f t="shared" si="8"/>
        <v>94.871794871794862</v>
      </c>
      <c r="AF12" s="221" t="str">
        <f t="shared" si="9"/>
        <v/>
      </c>
    </row>
    <row r="13" spans="2:36" s="19" customFormat="1" ht="19.95" customHeight="1">
      <c r="B13" s="308" t="s">
        <v>43</v>
      </c>
      <c r="C13" s="214">
        <v>21</v>
      </c>
      <c r="D13" s="133"/>
      <c r="E13" s="134"/>
      <c r="F13" s="134"/>
      <c r="G13" s="134">
        <v>14</v>
      </c>
      <c r="H13" s="134"/>
      <c r="I13" s="134"/>
      <c r="J13" s="135"/>
      <c r="K13" s="25">
        <f t="shared" si="0"/>
        <v>14</v>
      </c>
      <c r="L13" s="23">
        <f t="shared" si="1"/>
        <v>1</v>
      </c>
      <c r="M13" s="23">
        <f t="shared" si="10"/>
        <v>14</v>
      </c>
      <c r="N13" s="24">
        <f t="shared" si="2"/>
        <v>66.666666666666657</v>
      </c>
      <c r="O13" s="214">
        <v>21</v>
      </c>
      <c r="P13" s="133"/>
      <c r="Q13" s="134"/>
      <c r="R13" s="134"/>
      <c r="S13" s="134"/>
      <c r="T13" s="134"/>
      <c r="U13" s="134"/>
      <c r="V13" s="135"/>
      <c r="W13" s="25">
        <f t="shared" si="3"/>
        <v>0</v>
      </c>
      <c r="X13" s="23">
        <f t="shared" si="4"/>
        <v>0</v>
      </c>
      <c r="Y13" s="24" t="str">
        <f t="shared" si="11"/>
        <v xml:space="preserve"> </v>
      </c>
      <c r="Z13" s="18"/>
      <c r="AA13" s="25">
        <f t="shared" si="5"/>
        <v>14</v>
      </c>
      <c r="AB13" s="23">
        <f t="shared" si="6"/>
        <v>1</v>
      </c>
      <c r="AC13" s="23">
        <f t="shared" si="12"/>
        <v>14</v>
      </c>
      <c r="AD13" s="24">
        <f t="shared" si="7"/>
        <v>66.666666666666657</v>
      </c>
      <c r="AE13" s="157" t="str">
        <f t="shared" si="8"/>
        <v>0</v>
      </c>
      <c r="AF13" s="221" t="str">
        <f t="shared" si="9"/>
        <v/>
      </c>
    </row>
    <row r="14" spans="2:36" s="19" customFormat="1" ht="19.95" customHeight="1">
      <c r="B14" s="308" t="s">
        <v>141</v>
      </c>
      <c r="C14" s="214">
        <v>21</v>
      </c>
      <c r="D14" s="133">
        <v>24</v>
      </c>
      <c r="E14" s="134">
        <v>22</v>
      </c>
      <c r="F14" s="134"/>
      <c r="G14" s="134"/>
      <c r="H14" s="134"/>
      <c r="I14" s="134"/>
      <c r="J14" s="135"/>
      <c r="K14" s="25">
        <f t="shared" si="0"/>
        <v>46</v>
      </c>
      <c r="L14" s="23">
        <f t="shared" si="1"/>
        <v>2</v>
      </c>
      <c r="M14" s="23">
        <f t="shared" si="10"/>
        <v>23</v>
      </c>
      <c r="N14" s="24">
        <f t="shared" si="2"/>
        <v>109.52380952380953</v>
      </c>
      <c r="O14" s="214">
        <v>21</v>
      </c>
      <c r="P14" s="133"/>
      <c r="Q14" s="134"/>
      <c r="R14" s="134"/>
      <c r="S14" s="134"/>
      <c r="T14" s="134"/>
      <c r="U14" s="134"/>
      <c r="V14" s="135"/>
      <c r="W14" s="25">
        <f t="shared" si="3"/>
        <v>0</v>
      </c>
      <c r="X14" s="23">
        <f t="shared" si="4"/>
        <v>0</v>
      </c>
      <c r="Y14" s="24" t="str">
        <f t="shared" si="11"/>
        <v xml:space="preserve"> </v>
      </c>
      <c r="Z14" s="18"/>
      <c r="AA14" s="25">
        <f t="shared" si="5"/>
        <v>46</v>
      </c>
      <c r="AB14" s="23">
        <f t="shared" si="6"/>
        <v>2</v>
      </c>
      <c r="AC14" s="23">
        <f t="shared" si="12"/>
        <v>23</v>
      </c>
      <c r="AD14" s="24">
        <f t="shared" si="7"/>
        <v>109.52380952380953</v>
      </c>
      <c r="AE14" s="157">
        <f t="shared" si="8"/>
        <v>109.52380952380953</v>
      </c>
      <c r="AF14" s="221" t="str">
        <f t="shared" si="9"/>
        <v/>
      </c>
    </row>
    <row r="15" spans="2:36" s="19" customFormat="1" ht="19.95" customHeight="1">
      <c r="B15" s="308"/>
      <c r="C15" s="214"/>
      <c r="D15" s="133"/>
      <c r="E15" s="134"/>
      <c r="F15" s="134"/>
      <c r="G15" s="134"/>
      <c r="H15" s="134"/>
      <c r="I15" s="134"/>
      <c r="J15" s="135"/>
      <c r="K15" s="25">
        <f t="shared" si="0"/>
        <v>0</v>
      </c>
      <c r="L15" s="23">
        <f t="shared" si="1"/>
        <v>0</v>
      </c>
      <c r="M15" s="23" t="str">
        <f t="shared" si="10"/>
        <v xml:space="preserve"> </v>
      </c>
      <c r="N15" s="24" t="str">
        <f t="shared" si="2"/>
        <v xml:space="preserve"> </v>
      </c>
      <c r="O15" s="214"/>
      <c r="P15" s="133"/>
      <c r="Q15" s="134"/>
      <c r="R15" s="134"/>
      <c r="S15" s="134"/>
      <c r="T15" s="134"/>
      <c r="U15" s="134"/>
      <c r="V15" s="135"/>
      <c r="W15" s="25">
        <f t="shared" si="3"/>
        <v>0</v>
      </c>
      <c r="X15" s="23">
        <f t="shared" si="4"/>
        <v>0</v>
      </c>
      <c r="Y15" s="24" t="str">
        <f t="shared" si="11"/>
        <v xml:space="preserve"> </v>
      </c>
      <c r="Z15" s="18"/>
      <c r="AA15" s="25">
        <f t="shared" si="5"/>
        <v>0</v>
      </c>
      <c r="AB15" s="23">
        <f t="shared" si="6"/>
        <v>0</v>
      </c>
      <c r="AC15" s="23" t="str">
        <f t="shared" si="12"/>
        <v xml:space="preserve"> </v>
      </c>
      <c r="AD15" s="24" t="str">
        <f t="shared" si="7"/>
        <v xml:space="preserve"> </v>
      </c>
      <c r="AE15" s="157" t="str">
        <f t="shared" si="8"/>
        <v>0</v>
      </c>
      <c r="AF15" s="221" t="str">
        <f t="shared" si="9"/>
        <v/>
      </c>
    </row>
    <row r="16" spans="2:36" s="19" customFormat="1" ht="19.95" customHeight="1">
      <c r="B16" s="308"/>
      <c r="C16" s="216"/>
      <c r="D16" s="133"/>
      <c r="E16" s="134"/>
      <c r="F16" s="134"/>
      <c r="G16" s="134"/>
      <c r="H16" s="134"/>
      <c r="I16" s="134"/>
      <c r="J16" s="135"/>
      <c r="K16" s="25">
        <f t="shared" si="0"/>
        <v>0</v>
      </c>
      <c r="L16" s="23">
        <f t="shared" si="1"/>
        <v>0</v>
      </c>
      <c r="M16" s="23" t="str">
        <f>IF(K16=0," ",K16/L16)</f>
        <v xml:space="preserve"> </v>
      </c>
      <c r="N16" s="24" t="str">
        <f t="shared" si="2"/>
        <v xml:space="preserve"> </v>
      </c>
      <c r="O16" s="216"/>
      <c r="P16" s="133"/>
      <c r="Q16" s="134"/>
      <c r="R16" s="134"/>
      <c r="S16" s="134"/>
      <c r="T16" s="134"/>
      <c r="U16" s="134"/>
      <c r="V16" s="135"/>
      <c r="W16" s="25">
        <f t="shared" si="3"/>
        <v>0</v>
      </c>
      <c r="X16" s="23">
        <f t="shared" si="4"/>
        <v>0</v>
      </c>
      <c r="Y16" s="24" t="str">
        <f>IF(W16=0," ",W16/X16)</f>
        <v xml:space="preserve"> </v>
      </c>
      <c r="Z16" s="18"/>
      <c r="AA16" s="25">
        <f t="shared" si="5"/>
        <v>0</v>
      </c>
      <c r="AB16" s="23">
        <f t="shared" si="6"/>
        <v>0</v>
      </c>
      <c r="AC16" s="23" t="str">
        <f>IF(AA16=0," ",AA16/AB16)</f>
        <v xml:space="preserve"> </v>
      </c>
      <c r="AD16" s="24" t="str">
        <f t="shared" si="7"/>
        <v xml:space="preserve"> </v>
      </c>
      <c r="AE16" s="157" t="str">
        <f t="shared" si="8"/>
        <v>0</v>
      </c>
      <c r="AF16" s="221" t="str">
        <f t="shared" si="9"/>
        <v/>
      </c>
    </row>
    <row r="17" spans="2:32" s="19" customFormat="1" ht="19.95" customHeight="1">
      <c r="B17" s="308"/>
      <c r="C17" s="214"/>
      <c r="D17" s="133"/>
      <c r="E17" s="134"/>
      <c r="F17" s="134"/>
      <c r="G17" s="134"/>
      <c r="H17" s="134"/>
      <c r="I17" s="134"/>
      <c r="J17" s="135"/>
      <c r="K17" s="25">
        <f t="shared" si="0"/>
        <v>0</v>
      </c>
      <c r="L17" s="23">
        <f t="shared" si="1"/>
        <v>0</v>
      </c>
      <c r="M17" s="23" t="str">
        <f t="shared" si="10"/>
        <v xml:space="preserve"> </v>
      </c>
      <c r="N17" s="24" t="str">
        <f t="shared" si="2"/>
        <v xml:space="preserve"> </v>
      </c>
      <c r="O17" s="214"/>
      <c r="P17" s="133"/>
      <c r="Q17" s="134"/>
      <c r="R17" s="134"/>
      <c r="S17" s="134"/>
      <c r="T17" s="134"/>
      <c r="U17" s="134"/>
      <c r="V17" s="135"/>
      <c r="W17" s="25">
        <f t="shared" si="3"/>
        <v>0</v>
      </c>
      <c r="X17" s="23">
        <f t="shared" si="4"/>
        <v>0</v>
      </c>
      <c r="Y17" s="24" t="str">
        <f t="shared" si="11"/>
        <v xml:space="preserve"> </v>
      </c>
      <c r="Z17" s="18"/>
      <c r="AA17" s="25">
        <f t="shared" si="5"/>
        <v>0</v>
      </c>
      <c r="AB17" s="23">
        <f t="shared" si="6"/>
        <v>0</v>
      </c>
      <c r="AC17" s="23" t="str">
        <f t="shared" si="12"/>
        <v xml:space="preserve"> </v>
      </c>
      <c r="AD17" s="24" t="str">
        <f t="shared" si="7"/>
        <v xml:space="preserve"> </v>
      </c>
      <c r="AE17" s="157" t="str">
        <f t="shared" si="8"/>
        <v>0</v>
      </c>
      <c r="AF17" s="221" t="str">
        <f t="shared" si="9"/>
        <v/>
      </c>
    </row>
    <row r="18" spans="2:32" s="19" customFormat="1" ht="19.95" customHeight="1">
      <c r="B18" s="308"/>
      <c r="C18" s="214"/>
      <c r="D18" s="133"/>
      <c r="E18" s="134"/>
      <c r="F18" s="134"/>
      <c r="G18" s="134"/>
      <c r="H18" s="134"/>
      <c r="I18" s="134"/>
      <c r="J18" s="135"/>
      <c r="K18" s="25">
        <f t="shared" si="0"/>
        <v>0</v>
      </c>
      <c r="L18" s="23">
        <f t="shared" si="1"/>
        <v>0</v>
      </c>
      <c r="M18" s="23" t="str">
        <f>IF(K18=0," ",K18/L18)</f>
        <v xml:space="preserve"> </v>
      </c>
      <c r="N18" s="24" t="str">
        <f t="shared" si="2"/>
        <v xml:space="preserve"> </v>
      </c>
      <c r="O18" s="214"/>
      <c r="P18" s="133"/>
      <c r="Q18" s="134"/>
      <c r="R18" s="134"/>
      <c r="S18" s="134"/>
      <c r="T18" s="134"/>
      <c r="U18" s="134"/>
      <c r="V18" s="135"/>
      <c r="W18" s="25">
        <f t="shared" si="3"/>
        <v>0</v>
      </c>
      <c r="X18" s="23">
        <f t="shared" si="4"/>
        <v>0</v>
      </c>
      <c r="Y18" s="24" t="str">
        <f>IF(W18=0," ",W18/X18)</f>
        <v xml:space="preserve"> </v>
      </c>
      <c r="Z18" s="18"/>
      <c r="AA18" s="25">
        <f t="shared" si="5"/>
        <v>0</v>
      </c>
      <c r="AB18" s="23">
        <f t="shared" si="6"/>
        <v>0</v>
      </c>
      <c r="AC18" s="23" t="str">
        <f>IF(AA18=0," ",AA18/AB18)</f>
        <v xml:space="preserve"> </v>
      </c>
      <c r="AD18" s="24"/>
      <c r="AE18" s="157" t="str">
        <f t="shared" si="8"/>
        <v>0</v>
      </c>
      <c r="AF18" s="221" t="str">
        <f t="shared" si="9"/>
        <v/>
      </c>
    </row>
    <row r="19" spans="2:32" s="19" customFormat="1" ht="19.95" customHeight="1" thickBot="1">
      <c r="B19" s="311"/>
      <c r="C19" s="215"/>
      <c r="D19" s="136"/>
      <c r="E19" s="137"/>
      <c r="F19" s="137"/>
      <c r="G19" s="137"/>
      <c r="H19" s="137"/>
      <c r="I19" s="137"/>
      <c r="J19" s="138"/>
      <c r="K19" s="32">
        <f t="shared" si="0"/>
        <v>0</v>
      </c>
      <c r="L19" s="30">
        <f t="shared" si="1"/>
        <v>0</v>
      </c>
      <c r="M19" s="30" t="str">
        <f>IF(K19=0," ",K19/L19)</f>
        <v xml:space="preserve"> </v>
      </c>
      <c r="N19" s="31" t="str">
        <f t="shared" si="2"/>
        <v xml:space="preserve"> </v>
      </c>
      <c r="O19" s="215"/>
      <c r="P19" s="136"/>
      <c r="Q19" s="137"/>
      <c r="R19" s="137"/>
      <c r="S19" s="137"/>
      <c r="T19" s="137"/>
      <c r="U19" s="137"/>
      <c r="V19" s="138"/>
      <c r="W19" s="32">
        <f t="shared" si="3"/>
        <v>0</v>
      </c>
      <c r="X19" s="30">
        <f t="shared" si="4"/>
        <v>0</v>
      </c>
      <c r="Y19" s="31" t="str">
        <f>IF(W19=0," ",W19/X19)</f>
        <v xml:space="preserve"> </v>
      </c>
      <c r="Z19" s="18"/>
      <c r="AA19" s="32">
        <f t="shared" si="5"/>
        <v>0</v>
      </c>
      <c r="AB19" s="30">
        <f t="shared" si="6"/>
        <v>0</v>
      </c>
      <c r="AC19" s="30" t="str">
        <f>IF(AA19=0," ",AA19/AB19)</f>
        <v xml:space="preserve"> </v>
      </c>
      <c r="AD19" s="31" t="str">
        <f>IF(AA19=0," ",AA19/(AB19*O19)*100)</f>
        <v xml:space="preserve"> </v>
      </c>
      <c r="AE19" s="157" t="str">
        <f t="shared" si="8"/>
        <v>0</v>
      </c>
      <c r="AF19" s="212" t="str">
        <f t="shared" si="9"/>
        <v/>
      </c>
    </row>
    <row r="20" spans="2:32" s="50" customFormat="1" ht="20.100000000000001" customHeight="1" thickBot="1">
      <c r="B20" s="321" t="str">
        <f>"TOTAAL SPELERS "&amp;COUNTA(B5:B19)</f>
        <v>TOTAAL SPELERS 10</v>
      </c>
      <c r="C20" s="49">
        <f>SUM(C5:C19)</f>
        <v>262</v>
      </c>
      <c r="D20" s="36">
        <f t="shared" ref="D20:L20" si="13">SUM(D5:D19)</f>
        <v>133</v>
      </c>
      <c r="E20" s="36">
        <f t="shared" si="13"/>
        <v>157</v>
      </c>
      <c r="F20" s="36">
        <f t="shared" si="13"/>
        <v>161</v>
      </c>
      <c r="G20" s="36">
        <f t="shared" si="13"/>
        <v>115</v>
      </c>
      <c r="H20" s="36">
        <f t="shared" si="13"/>
        <v>0</v>
      </c>
      <c r="I20" s="36">
        <f t="shared" si="13"/>
        <v>0</v>
      </c>
      <c r="J20" s="36">
        <f t="shared" si="13"/>
        <v>0</v>
      </c>
      <c r="K20" s="104">
        <f t="shared" si="13"/>
        <v>566</v>
      </c>
      <c r="L20" s="36">
        <f t="shared" si="13"/>
        <v>24</v>
      </c>
      <c r="M20" s="35">
        <f>K20/L20</f>
        <v>23.583333333333332</v>
      </c>
      <c r="N20" s="37"/>
      <c r="O20" s="38">
        <f t="shared" ref="O20:X20" si="14">SUM(O5:O19)</f>
        <v>267</v>
      </c>
      <c r="P20" s="39">
        <f t="shared" si="14"/>
        <v>0</v>
      </c>
      <c r="Q20" s="36">
        <f t="shared" si="14"/>
        <v>0</v>
      </c>
      <c r="R20" s="36">
        <f t="shared" si="14"/>
        <v>0</v>
      </c>
      <c r="S20" s="36">
        <f t="shared" si="14"/>
        <v>0</v>
      </c>
      <c r="T20" s="36">
        <f t="shared" si="14"/>
        <v>0</v>
      </c>
      <c r="U20" s="36">
        <f t="shared" si="14"/>
        <v>0</v>
      </c>
      <c r="V20" s="36">
        <f t="shared" si="14"/>
        <v>0</v>
      </c>
      <c r="W20" s="34">
        <f t="shared" si="14"/>
        <v>0</v>
      </c>
      <c r="X20" s="35">
        <f t="shared" si="14"/>
        <v>0</v>
      </c>
      <c r="Y20" s="41" t="e">
        <f>W20/X20</f>
        <v>#DIV/0!</v>
      </c>
      <c r="Z20" s="44"/>
      <c r="AA20" s="43">
        <f>SUM(AA5:AA19)</f>
        <v>566</v>
      </c>
      <c r="AB20" s="35">
        <f>SUM(AB5:AB19)</f>
        <v>24</v>
      </c>
      <c r="AC20" s="35">
        <f>AA20/AB20</f>
        <v>23.583333333333332</v>
      </c>
      <c r="AD20" s="37"/>
      <c r="AF20" s="211"/>
    </row>
    <row r="21" spans="2:32" ht="19.95" customHeight="1"/>
    <row r="22" spans="2:32" ht="19.95" customHeight="1"/>
    <row r="23" spans="2:32" ht="19.95" customHeight="1"/>
    <row r="24" spans="2:32" ht="19.95" customHeight="1"/>
  </sheetData>
  <sheetProtection algorithmName="SHA-512" hashValue="mrYAQxWoic5WlUenbnzY71B18f2gwi0Snxjhb2C096QVF4/dyeU6e5h0reECwJMCBCWb35xc8IVVfNrRPuebGQ==" saltValue="peaESkThKsTdMpT20/C5ow==" spinCount="100000" sheet="1" objects="1" scenarios="1"/>
  <mergeCells count="5">
    <mergeCell ref="B2:Y2"/>
    <mergeCell ref="AA2:AD2"/>
    <mergeCell ref="B3:B4"/>
    <mergeCell ref="E3:I3"/>
    <mergeCell ref="Q3:U3"/>
  </mergeCells>
  <conditionalFormatting sqref="B5:B19">
    <cfRule type="cellIs" dxfId="17" priority="23" operator="equal">
      <formula>0</formula>
    </cfRule>
  </conditionalFormatting>
  <conditionalFormatting sqref="B20">
    <cfRule type="cellIs" dxfId="16" priority="2" operator="equal">
      <formula>0</formula>
    </cfRule>
  </conditionalFormatting>
  <conditionalFormatting sqref="B5:C19">
    <cfRule type="containsErrors" dxfId="15" priority="21">
      <formula>ISERROR(B5)</formula>
    </cfRule>
  </conditionalFormatting>
  <conditionalFormatting sqref="B20:AD20">
    <cfRule type="containsErrors" dxfId="14" priority="1">
      <formula>ISERROR(B20)</formula>
    </cfRule>
  </conditionalFormatting>
  <conditionalFormatting sqref="C5:C19">
    <cfRule type="cellIs" dxfId="13" priority="22" operator="equal">
      <formula>0</formula>
    </cfRule>
  </conditionalFormatting>
  <conditionalFormatting sqref="K5:N19 W5:AD19 C20:AD20">
    <cfRule type="cellIs" dxfId="12" priority="33" operator="equal">
      <formula>0</formula>
    </cfRule>
  </conditionalFormatting>
  <conditionalFormatting sqref="K5:O14">
    <cfRule type="containsErrors" dxfId="11" priority="9">
      <formula>ISERROR(K5)</formula>
    </cfRule>
  </conditionalFormatting>
  <conditionalFormatting sqref="K15:O15">
    <cfRule type="containsErrors" dxfId="10" priority="19">
      <formula>ISERROR(K15)</formula>
    </cfRule>
  </conditionalFormatting>
  <conditionalFormatting sqref="K16:O19 W5:AD19">
    <cfRule type="containsErrors" dxfId="9" priority="26">
      <formula>ISERROR(K5)</formula>
    </cfRule>
  </conditionalFormatting>
  <conditionalFormatting sqref="O5:O15">
    <cfRule type="cellIs" dxfId="8" priority="10" operator="equal">
      <formula>0</formula>
    </cfRule>
  </conditionalFormatting>
  <conditionalFormatting sqref="O15:O19">
    <cfRule type="cellIs" dxfId="7" priority="20" operator="equal">
      <formula>0</formula>
    </cfRule>
  </conditionalFormatting>
  <conditionalFormatting sqref="O16:O19">
    <cfRule type="cellIs" dxfId="6" priority="27" operator="equal">
      <formula>0</formula>
    </cfRule>
  </conditionalFormatting>
  <conditionalFormatting sqref="AD2">
    <cfRule type="expression" dxfId="5" priority="13">
      <formula>$AF$2=14</formula>
    </cfRule>
  </conditionalFormatting>
  <conditionalFormatting sqref="AF2 AF5:AF20">
    <cfRule type="expression" dxfId="4" priority="6">
      <formula>NOT(ISNUMBER($AF$2))</formula>
    </cfRule>
  </conditionalFormatting>
  <conditionalFormatting sqref="AF3:AF4">
    <cfRule type="expression" dxfId="3" priority="3">
      <formula>NOT(ISNUMBER($AF$2))</formula>
    </cfRule>
  </conditionalFormatting>
  <pageMargins left="3.937007874015748E-2" right="3.937007874015748E-2" top="0.74803149606299213" bottom="0.74803149606299213" header="0.31496062992125984" footer="0.31496062992125984"/>
  <pageSetup paperSize="9" scale="72" fitToHeight="0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5">
    <pageSetUpPr fitToPage="1"/>
  </sheetPr>
  <dimension ref="A1:R73"/>
  <sheetViews>
    <sheetView showGridLines="0" showRowColHeaders="0" zoomScaleNormal="100" workbookViewId="0">
      <selection activeCell="P26" sqref="P26"/>
    </sheetView>
  </sheetViews>
  <sheetFormatPr defaultRowHeight="14.4"/>
  <cols>
    <col min="1" max="1" width="5.6640625" customWidth="1"/>
    <col min="2" max="2" width="23.6640625" customWidth="1"/>
    <col min="3" max="3" width="6.6640625" style="52" customWidth="1"/>
    <col min="4" max="4" width="2.6640625" customWidth="1"/>
    <col min="5" max="5" width="25.77734375" customWidth="1"/>
    <col min="6" max="6" width="6.6640625" style="52" customWidth="1"/>
    <col min="7" max="7" width="2.6640625" customWidth="1"/>
    <col min="8" max="8" width="28.6640625" customWidth="1"/>
    <col min="9" max="9" width="6.6640625" style="52" customWidth="1"/>
    <col min="10" max="10" width="2.6640625" customWidth="1"/>
  </cols>
  <sheetData>
    <row r="1" spans="2:18" ht="20.100000000000001" customHeight="1">
      <c r="B1" s="56" t="s">
        <v>221</v>
      </c>
      <c r="H1" s="105"/>
    </row>
    <row r="2" spans="2:18" ht="6" customHeight="1">
      <c r="B2" s="55"/>
      <c r="H2" s="54"/>
    </row>
    <row r="3" spans="2:18" s="55" customFormat="1" ht="19.95" customHeight="1" thickBot="1">
      <c r="B3" s="55" t="s">
        <v>10</v>
      </c>
      <c r="C3" s="91"/>
      <c r="E3" s="55" t="s">
        <v>109</v>
      </c>
      <c r="F3" s="91"/>
      <c r="H3" s="55" t="s">
        <v>171</v>
      </c>
      <c r="I3" s="92"/>
    </row>
    <row r="4" spans="2:18" ht="13.2" customHeight="1">
      <c r="B4" s="94" t="str">
        <f>Horendonk!B5</f>
        <v>Ansems Ferre</v>
      </c>
      <c r="C4" s="95">
        <f>Horendonk!O5</f>
        <v>23</v>
      </c>
      <c r="E4" s="94" t="str">
        <f>Kerkuilen!B5</f>
        <v>Antonissen Gust</v>
      </c>
      <c r="F4" s="95">
        <f>Kerkuilen!O5</f>
        <v>38</v>
      </c>
      <c r="G4" s="58"/>
      <c r="H4" s="94" t="str">
        <f>Nispen!B5</f>
        <v>Kerstens Jac</v>
      </c>
      <c r="I4" s="95">
        <f>Nispen!O5</f>
        <v>36</v>
      </c>
    </row>
    <row r="5" spans="2:18" ht="13.2" customHeight="1">
      <c r="B5" s="96" t="str">
        <f>Horendonk!B6</f>
        <v xml:space="preserve">Arnouts Louis   </v>
      </c>
      <c r="C5" s="97">
        <f>Horendonk!O6</f>
        <v>47</v>
      </c>
      <c r="E5" s="96" t="str">
        <f>Kerkuilen!B6</f>
        <v>De Kaey Piet</v>
      </c>
      <c r="F5" s="97">
        <f>Kerkuilen!O6</f>
        <v>58</v>
      </c>
      <c r="G5" s="58"/>
      <c r="H5" s="96" t="str">
        <f>Nispen!B6</f>
        <v>Martens Gerrit</v>
      </c>
      <c r="I5" s="97">
        <f>Nispen!O6</f>
        <v>16</v>
      </c>
      <c r="P5" s="55"/>
      <c r="R5" s="91"/>
    </row>
    <row r="6" spans="2:18" ht="13.2" customHeight="1">
      <c r="B6" s="96" t="str">
        <f>Horendonk!B7</f>
        <v>De Backer Jef</v>
      </c>
      <c r="C6" s="97">
        <f>Horendonk!O7</f>
        <v>23</v>
      </c>
      <c r="E6" s="96" t="str">
        <f>Kerkuilen!B7</f>
        <v>Elst Stan</v>
      </c>
      <c r="F6" s="97">
        <f>Kerkuilen!O7</f>
        <v>38</v>
      </c>
      <c r="G6" s="58"/>
      <c r="H6" s="96" t="str">
        <f>Nispen!B7</f>
        <v>Raats Antoon</v>
      </c>
      <c r="I6" s="97">
        <f>Nispen!O7</f>
        <v>20</v>
      </c>
    </row>
    <row r="7" spans="2:18" ht="13.2" customHeight="1">
      <c r="B7" s="96" t="str">
        <f>Horendonk!B8</f>
        <v>Herreygers Remy</v>
      </c>
      <c r="C7" s="97">
        <f>Horendonk!O8</f>
        <v>39</v>
      </c>
      <c r="E7" s="96" t="str">
        <f>Kerkuilen!B8</f>
        <v>Hectors Hugo</v>
      </c>
      <c r="F7" s="97">
        <f>Kerkuilen!O8</f>
        <v>18</v>
      </c>
      <c r="G7" s="58"/>
      <c r="H7" s="96" t="str">
        <f>Nispen!B8</f>
        <v>Schrauwen Jeanne</v>
      </c>
      <c r="I7" s="97">
        <f>Nispen!O8</f>
        <v>17</v>
      </c>
    </row>
    <row r="8" spans="2:18" ht="13.2" customHeight="1">
      <c r="B8" s="99" t="str">
        <f>Horendonk!B9</f>
        <v>Maas Guy</v>
      </c>
      <c r="C8" s="97">
        <f>Horendonk!O9</f>
        <v>20</v>
      </c>
      <c r="E8" s="96" t="str">
        <f>Kerkuilen!B9</f>
        <v>Jacobis Martin</v>
      </c>
      <c r="F8" s="97">
        <f>Kerkuilen!O9</f>
        <v>30</v>
      </c>
      <c r="G8" s="58"/>
      <c r="H8" s="96" t="str">
        <f>Nispen!B9</f>
        <v xml:space="preserve">Swaanen Piet </v>
      </c>
      <c r="I8" s="97">
        <f>Nispen!O9</f>
        <v>59</v>
      </c>
    </row>
    <row r="9" spans="2:18" ht="13.2" customHeight="1">
      <c r="B9" s="96" t="str">
        <f>Horendonk!B10</f>
        <v xml:space="preserve">Nelen Johan       </v>
      </c>
      <c r="C9" s="97">
        <f>Horendonk!O10</f>
        <v>15</v>
      </c>
      <c r="E9" s="96" t="str">
        <f>Kerkuilen!B10</f>
        <v>Lambrechts Jef</v>
      </c>
      <c r="F9" s="97">
        <f>Kerkuilen!O10</f>
        <v>57</v>
      </c>
      <c r="G9" s="58"/>
      <c r="H9" s="99" t="str">
        <f>Nispen!B10</f>
        <v>Talboom Ad</v>
      </c>
      <c r="I9" s="97">
        <f>Nispen!O10</f>
        <v>15</v>
      </c>
    </row>
    <row r="10" spans="2:18" ht="13.2" customHeight="1">
      <c r="B10" s="96" t="str">
        <f>Horendonk!B11</f>
        <v>Oerlemans Willy</v>
      </c>
      <c r="C10" s="97">
        <f>Horendonk!O11</f>
        <v>26</v>
      </c>
      <c r="E10" s="96" t="str">
        <f>Kerkuilen!B11</f>
        <v>Naulaerts Rik</v>
      </c>
      <c r="F10" s="97">
        <f>Kerkuilen!O11</f>
        <v>46</v>
      </c>
      <c r="G10" s="58"/>
      <c r="H10" s="96" t="str">
        <f>Nispen!B11</f>
        <v>Thielen Jef</v>
      </c>
      <c r="I10" s="97">
        <f>Nispen!O11</f>
        <v>25</v>
      </c>
    </row>
    <row r="11" spans="2:18" ht="13.2" customHeight="1">
      <c r="B11" s="96" t="str">
        <f>Horendonk!B12</f>
        <v>Siemons Jos</v>
      </c>
      <c r="C11" s="97">
        <f>Horendonk!O12</f>
        <v>23</v>
      </c>
      <c r="E11" s="96" t="str">
        <f>Kerkuilen!B12</f>
        <v>Peeters Wies</v>
      </c>
      <c r="F11" s="97">
        <f>Kerkuilen!O12</f>
        <v>29</v>
      </c>
      <c r="G11" s="58"/>
      <c r="H11" s="96" t="str">
        <f>Nispen!B12</f>
        <v xml:space="preserve">Uijtdehaag Nico </v>
      </c>
      <c r="I11" s="97">
        <f>Nispen!O12</f>
        <v>22</v>
      </c>
    </row>
    <row r="12" spans="2:18" ht="13.2" customHeight="1">
      <c r="B12" s="96" t="str">
        <f>Horendonk!B13</f>
        <v>Van Aert André</v>
      </c>
      <c r="C12" s="97">
        <f>Horendonk!O13</f>
        <v>31</v>
      </c>
      <c r="E12" s="96" t="str">
        <f>Kerkuilen!B13</f>
        <v>Pleysier Luc</v>
      </c>
      <c r="F12" s="97">
        <f>Kerkuilen!O13</f>
        <v>82</v>
      </c>
      <c r="G12" s="58"/>
      <c r="H12" s="255" t="str">
        <f>Nispen!B13</f>
        <v>Van Turnhout Herman</v>
      </c>
      <c r="I12" s="256">
        <f>Nispen!O13</f>
        <v>15</v>
      </c>
    </row>
    <row r="13" spans="2:18" ht="13.2" customHeight="1">
      <c r="B13" s="151" t="str">
        <f>Horendonk!B14</f>
        <v>Van De Pas Erik [NS 20]</v>
      </c>
      <c r="C13" s="129">
        <f>Horendonk!O14</f>
        <v>20</v>
      </c>
      <c r="E13" s="96" t="str">
        <f>Kerkuilen!B14</f>
        <v xml:space="preserve">Quick Gerard     </v>
      </c>
      <c r="F13" s="97">
        <f>Kerkuilen!O14</f>
        <v>25</v>
      </c>
      <c r="G13" s="58"/>
      <c r="H13" s="96" t="str">
        <f>Nispen!B14</f>
        <v xml:space="preserve">Van Wesel Jos </v>
      </c>
      <c r="I13" s="97">
        <f>Nispen!O14</f>
        <v>21</v>
      </c>
    </row>
    <row r="14" spans="2:18" ht="13.2" customHeight="1">
      <c r="B14" s="152" t="str">
        <f>Horendonk!B15</f>
        <v>Vergouwen René</v>
      </c>
      <c r="C14" s="153">
        <f>Horendonk!O15</f>
        <v>30</v>
      </c>
      <c r="E14" s="99" t="str">
        <f>Kerkuilen!B15</f>
        <v>Schrooyen Jef</v>
      </c>
      <c r="F14" s="97">
        <f>Kerkuilen!O15</f>
        <v>52</v>
      </c>
      <c r="G14" s="58"/>
      <c r="H14" s="96">
        <f>Nispen!B15</f>
        <v>0</v>
      </c>
      <c r="I14" s="97">
        <f>Nispen!O15</f>
        <v>0</v>
      </c>
    </row>
    <row r="15" spans="2:18" ht="13.2" customHeight="1">
      <c r="B15" s="152">
        <f>Horendonk!B16</f>
        <v>0</v>
      </c>
      <c r="C15" s="153">
        <f>Horendonk!O16</f>
        <v>0</v>
      </c>
      <c r="E15" s="96" t="str">
        <f>Kerkuilen!B16</f>
        <v>Uytdewilligen Hubert</v>
      </c>
      <c r="F15" s="97">
        <f>Kerkuilen!O16</f>
        <v>32</v>
      </c>
      <c r="G15" s="58"/>
      <c r="H15" s="96">
        <f>Nispen!B16</f>
        <v>0</v>
      </c>
      <c r="I15" s="97">
        <f>Nispen!O16</f>
        <v>0</v>
      </c>
    </row>
    <row r="16" spans="2:18" ht="13.2" customHeight="1">
      <c r="B16" s="96">
        <f>Horendonk!B17</f>
        <v>0</v>
      </c>
      <c r="C16" s="97">
        <f>Horendonk!O17</f>
        <v>0</v>
      </c>
      <c r="E16" s="152" t="str">
        <f>Kerkuilen!B17</f>
        <v xml:space="preserve">Van Oers Danny </v>
      </c>
      <c r="F16" s="153">
        <f>Kerkuilen!O17</f>
        <v>37</v>
      </c>
      <c r="G16" s="58"/>
      <c r="H16" s="96">
        <f>Nispen!B17</f>
        <v>0</v>
      </c>
      <c r="I16" s="97">
        <f>Nispen!O17</f>
        <v>0</v>
      </c>
    </row>
    <row r="17" spans="2:18" ht="13.2" customHeight="1">
      <c r="B17" s="96"/>
      <c r="C17" s="97"/>
      <c r="E17" s="152" t="str">
        <f>Kerkuilen!B18</f>
        <v>Van Oers John</v>
      </c>
      <c r="F17" s="153">
        <f>Kerkuilen!O18</f>
        <v>25</v>
      </c>
      <c r="G17" s="58"/>
      <c r="H17" s="96">
        <f>Nispen!B18</f>
        <v>0</v>
      </c>
      <c r="I17" s="97">
        <f>Nispen!O18</f>
        <v>0</v>
      </c>
    </row>
    <row r="18" spans="2:18" ht="13.2" customHeight="1" thickBot="1">
      <c r="B18" s="96"/>
      <c r="C18" s="97"/>
      <c r="E18" s="96">
        <f>Kerkuilen!B19</f>
        <v>0</v>
      </c>
      <c r="F18" s="97">
        <f>Kerkuilen!O19</f>
        <v>0</v>
      </c>
      <c r="G18" s="58"/>
      <c r="H18" s="96"/>
      <c r="I18" s="97"/>
    </row>
    <row r="19" spans="2:18" ht="13.2" customHeight="1" thickTop="1" thickBot="1">
      <c r="B19" s="96"/>
      <c r="C19" s="124">
        <f>SUM(C4:C18)</f>
        <v>297</v>
      </c>
      <c r="D19" s="128"/>
      <c r="E19" s="110"/>
      <c r="F19" s="124">
        <f>SUM(F4:F18)</f>
        <v>567</v>
      </c>
      <c r="G19" s="128"/>
      <c r="H19" s="125"/>
      <c r="I19" s="124">
        <f>SUM(I4:I18)</f>
        <v>246</v>
      </c>
    </row>
    <row r="20" spans="2:18" s="90" customFormat="1" ht="15" customHeight="1">
      <c r="B20" s="126"/>
      <c r="C20" s="126"/>
      <c r="E20" s="126"/>
      <c r="F20" s="126"/>
      <c r="H20" s="127"/>
      <c r="I20" s="127"/>
      <c r="P20"/>
    </row>
    <row r="21" spans="2:18" s="55" customFormat="1" ht="19.95" customHeight="1" thickBot="1">
      <c r="B21" s="55" t="s">
        <v>139</v>
      </c>
      <c r="C21" s="52"/>
      <c r="E21" s="55" t="s">
        <v>160</v>
      </c>
      <c r="F21" s="92"/>
      <c r="H21" s="55" t="s">
        <v>11</v>
      </c>
      <c r="I21" s="92"/>
    </row>
    <row r="22" spans="2:18" ht="13.2" customHeight="1">
      <c r="B22" s="117" t="str">
        <f>Oudeglorie!B5</f>
        <v>Aerden Carl</v>
      </c>
      <c r="C22" s="95">
        <f>Oudeglorie!O5</f>
        <v>23</v>
      </c>
      <c r="E22" s="94" t="str">
        <f>Putte!B5</f>
        <v>Anthonissen Paul</v>
      </c>
      <c r="F22" s="95">
        <f>Putte!O5</f>
        <v>40</v>
      </c>
      <c r="G22" s="58"/>
      <c r="H22" s="94" t="str">
        <f>Wildert1!B5</f>
        <v>Adriaansen Jan</v>
      </c>
      <c r="I22" s="95">
        <f>Wildert1!O5</f>
        <v>17</v>
      </c>
    </row>
    <row r="23" spans="2:18" ht="13.2" customHeight="1">
      <c r="B23" s="119" t="str">
        <f>Oudeglorie!B6</f>
        <v xml:space="preserve">Beyers Jos   </v>
      </c>
      <c r="C23" s="97">
        <f>Oudeglorie!O6</f>
        <v>27</v>
      </c>
      <c r="E23" s="96" t="str">
        <f>Putte!B6</f>
        <v>De Beukelaer Freddy</v>
      </c>
      <c r="F23" s="97">
        <f>Putte!O6</f>
        <v>22</v>
      </c>
      <c r="G23" s="58"/>
      <c r="H23" s="96" t="str">
        <f>Wildert1!B6</f>
        <v>Brouwers Adri</v>
      </c>
      <c r="I23" s="97">
        <f>Wildert1!O6</f>
        <v>35</v>
      </c>
      <c r="P23" s="55"/>
      <c r="R23" s="91"/>
    </row>
    <row r="24" spans="2:18" ht="13.2" customHeight="1">
      <c r="B24" s="99" t="str">
        <f>Oudeglorie!B7</f>
        <v>Beyers Roger</v>
      </c>
      <c r="C24" s="97">
        <f>Oudeglorie!O7</f>
        <v>54</v>
      </c>
      <c r="E24" s="151" t="str">
        <f>Putte!B7</f>
        <v>De Clerck Ludo [NS 35]</v>
      </c>
      <c r="F24" s="129">
        <f>Putte!O7</f>
        <v>35</v>
      </c>
      <c r="G24" s="58"/>
      <c r="H24" s="152" t="str">
        <f>Wildert1!B7</f>
        <v>Buijk Jan</v>
      </c>
      <c r="I24" s="156">
        <f>Wildert1!O7</f>
        <v>56</v>
      </c>
    </row>
    <row r="25" spans="2:18" ht="13.2" customHeight="1">
      <c r="B25" s="96" t="str">
        <f>Oudeglorie!B8</f>
        <v>Braat Guido</v>
      </c>
      <c r="C25" s="97">
        <f>Oudeglorie!O8</f>
        <v>33</v>
      </c>
      <c r="E25" s="96" t="str">
        <f>Putte!B8</f>
        <v>Evers Henri</v>
      </c>
      <c r="F25" s="97">
        <f>Putte!O8</f>
        <v>15</v>
      </c>
      <c r="G25" s="58"/>
      <c r="H25" s="96" t="str">
        <f>Wildert1!B8</f>
        <v>Denissens Frans</v>
      </c>
      <c r="I25" s="97">
        <f>Wildert1!O8</f>
        <v>16</v>
      </c>
    </row>
    <row r="26" spans="2:18" ht="13.2" customHeight="1">
      <c r="B26" s="96" t="str">
        <f>Oudeglorie!B9</f>
        <v>Cleeren Guido</v>
      </c>
      <c r="C26" s="97">
        <f>Oudeglorie!O9</f>
        <v>18</v>
      </c>
      <c r="E26" s="96" t="str">
        <f>Putte!B9</f>
        <v xml:space="preserve">Eyckmans Luc  </v>
      </c>
      <c r="F26" s="97">
        <f>Putte!O9</f>
        <v>22</v>
      </c>
      <c r="G26" s="58"/>
      <c r="H26" s="99" t="str">
        <f>Wildert1!B9</f>
        <v>Dries Louis</v>
      </c>
      <c r="I26" s="97">
        <f>Wildert1!O9</f>
        <v>30</v>
      </c>
    </row>
    <row r="27" spans="2:18" ht="13.2" customHeight="1">
      <c r="B27" s="96" t="str">
        <f>Oudeglorie!B10</f>
        <v>Gommers Jac</v>
      </c>
      <c r="C27" s="97">
        <f>Oudeglorie!O10</f>
        <v>22</v>
      </c>
      <c r="E27" s="151" t="str">
        <f>Putte!B10</f>
        <v>Geeraert André [NS 35]</v>
      </c>
      <c r="F27" s="129">
        <f>Putte!O10</f>
        <v>35</v>
      </c>
      <c r="G27" s="58"/>
      <c r="H27" s="96" t="str">
        <f>Wildert1!B10</f>
        <v>Kerstens Ronald</v>
      </c>
      <c r="I27" s="97">
        <f>Wildert1!O10</f>
        <v>24</v>
      </c>
    </row>
    <row r="28" spans="2:18" ht="13.2" customHeight="1">
      <c r="B28" s="96" t="str">
        <f>Oudeglorie!B11</f>
        <v>Jacobs Alfons</v>
      </c>
      <c r="C28" s="97">
        <f>Oudeglorie!O11</f>
        <v>24</v>
      </c>
      <c r="E28" s="96" t="str">
        <f>Putte!B11</f>
        <v>Moerbeek Wilfried</v>
      </c>
      <c r="F28" s="97">
        <f>Putte!O11</f>
        <v>30</v>
      </c>
      <c r="G28" s="58"/>
      <c r="H28" s="96" t="str">
        <f>Wildert1!B11</f>
        <v>Konings Guido</v>
      </c>
      <c r="I28" s="97">
        <f>Wildert1!O11</f>
        <v>33</v>
      </c>
    </row>
    <row r="29" spans="2:18" ht="13.2" customHeight="1">
      <c r="B29" s="100" t="str">
        <f>Oudeglorie!B12</f>
        <v>Jacobs Frans</v>
      </c>
      <c r="C29" s="97">
        <f>Oudeglorie!O12</f>
        <v>57</v>
      </c>
      <c r="E29" s="96" t="str">
        <f>Putte!B12</f>
        <v>Plompen Dirk</v>
      </c>
      <c r="F29" s="97">
        <f>Putte!O12</f>
        <v>40</v>
      </c>
      <c r="G29" s="58"/>
      <c r="H29" s="151" t="str">
        <f>Wildert1!B12</f>
        <v>Kustermans Ronny [NS 25]</v>
      </c>
      <c r="I29" s="129">
        <f>Wildert1!O12</f>
        <v>25</v>
      </c>
    </row>
    <row r="30" spans="2:18" ht="13.2" customHeight="1">
      <c r="B30" s="96" t="str">
        <f>Oudeglorie!B13</f>
        <v xml:space="preserve">Nelen Frans </v>
      </c>
      <c r="C30" s="97">
        <f>Oudeglorie!O13</f>
        <v>24</v>
      </c>
      <c r="E30" s="99" t="str">
        <f>Putte!B13</f>
        <v>Van Riel Eddie</v>
      </c>
      <c r="F30" s="97">
        <f>Putte!O13</f>
        <v>68</v>
      </c>
      <c r="G30" s="58"/>
      <c r="H30" s="96" t="str">
        <f>Wildert1!B13</f>
        <v xml:space="preserve">Kustermans Toon </v>
      </c>
      <c r="I30" s="97">
        <f>Wildert1!O13</f>
        <v>45</v>
      </c>
    </row>
    <row r="31" spans="2:18" ht="13.2" customHeight="1">
      <c r="B31" s="152" t="str">
        <f>Oudeglorie!B14</f>
        <v>Nelen Jef</v>
      </c>
      <c r="C31" s="153">
        <f>Oudeglorie!O14</f>
        <v>22</v>
      </c>
      <c r="E31" s="96" t="str">
        <f>Putte!B14</f>
        <v>Verelst Gilbert</v>
      </c>
      <c r="F31" s="97">
        <f>Putte!O14</f>
        <v>26</v>
      </c>
      <c r="G31" s="58"/>
      <c r="H31" s="96" t="str">
        <f>Wildert1!B14</f>
        <v>Sarra-Ribo Jef</v>
      </c>
      <c r="I31" s="97">
        <f>Wildert1!O14</f>
        <v>78</v>
      </c>
      <c r="M31" s="155"/>
    </row>
    <row r="32" spans="2:18" ht="13.2" customHeight="1">
      <c r="B32" s="96" t="str">
        <f>Oudeglorie!B15</f>
        <v>Somers Ludo</v>
      </c>
      <c r="C32" s="97">
        <f>Oudeglorie!O15</f>
        <v>31</v>
      </c>
      <c r="E32" s="96">
        <f>Putte!B15</f>
        <v>0</v>
      </c>
      <c r="F32" s="97">
        <f>Putte!O15</f>
        <v>0</v>
      </c>
      <c r="G32" s="58"/>
      <c r="H32" s="96" t="str">
        <f>Wildert1!B15</f>
        <v>Sas Ronny</v>
      </c>
      <c r="I32" s="97">
        <f>Wildert1!O15</f>
        <v>28</v>
      </c>
    </row>
    <row r="33" spans="2:17" ht="13.2" customHeight="1">
      <c r="B33" s="96" t="str">
        <f>Oudeglorie!B16</f>
        <v>Van Ginderen Ludo</v>
      </c>
      <c r="C33" s="97">
        <f>Oudeglorie!O16</f>
        <v>18</v>
      </c>
      <c r="E33" s="96">
        <f>Putte!B16</f>
        <v>0</v>
      </c>
      <c r="F33" s="97">
        <f>Putte!O16</f>
        <v>0</v>
      </c>
      <c r="G33" s="58"/>
      <c r="H33" s="151" t="str">
        <f>Wildert1!B17</f>
        <v>Verbanck Jan [NS 20]</v>
      </c>
      <c r="I33" s="129">
        <f>Wildert1!O17</f>
        <v>20</v>
      </c>
    </row>
    <row r="34" spans="2:17" ht="13.2" customHeight="1">
      <c r="B34" s="96" t="str">
        <f>Oudeglorie!B17</f>
        <v>Van Overvelt Ludo</v>
      </c>
      <c r="C34" s="97">
        <f>Oudeglorie!O17</f>
        <v>35</v>
      </c>
      <c r="E34" s="151">
        <f>Putte!B17</f>
        <v>0</v>
      </c>
      <c r="F34" s="129">
        <f>Putte!O17</f>
        <v>0</v>
      </c>
      <c r="G34" s="58"/>
      <c r="H34" s="152" t="str">
        <f>Wildert1!B18</f>
        <v>Wetzer Rik</v>
      </c>
      <c r="I34" s="153">
        <f>Wildert1!O18</f>
        <v>15</v>
      </c>
    </row>
    <row r="35" spans="2:17" ht="13.2" customHeight="1">
      <c r="B35" s="96" t="str">
        <f>Oudeglorie!B18</f>
        <v>Willemsen Willy</v>
      </c>
      <c r="C35" s="97">
        <f>Oudeglorie!O18</f>
        <v>36</v>
      </c>
      <c r="E35" s="96">
        <f>Putte!B18</f>
        <v>0</v>
      </c>
      <c r="F35" s="97">
        <f>Putte!O18</f>
        <v>0</v>
      </c>
      <c r="G35" s="123"/>
      <c r="H35" s="96">
        <f>Wildert1!B19</f>
        <v>0</v>
      </c>
      <c r="I35" s="97">
        <f>Wildert1!O19</f>
        <v>0</v>
      </c>
    </row>
    <row r="36" spans="2:17" ht="13.2" customHeight="1" thickBot="1">
      <c r="B36" s="96"/>
      <c r="C36" s="97"/>
      <c r="E36" s="96"/>
      <c r="F36" s="97"/>
      <c r="G36" s="58"/>
      <c r="H36" s="96" t="str">
        <f>Wildert1!B20</f>
        <v>TOTAAL SPELERS 15</v>
      </c>
      <c r="I36" s="97"/>
    </row>
    <row r="37" spans="2:17" ht="13.2" customHeight="1" thickTop="1" thickBot="1">
      <c r="B37" s="98"/>
      <c r="C37" s="121">
        <f>SUM(C22:C35)</f>
        <v>424</v>
      </c>
      <c r="E37" s="98"/>
      <c r="F37" s="121">
        <f>SUM(F22:F36)</f>
        <v>333</v>
      </c>
      <c r="H37" s="122"/>
      <c r="I37" s="121">
        <f>SUM(I22:I36)</f>
        <v>422</v>
      </c>
    </row>
    <row r="38" spans="2:17" ht="15" customHeight="1">
      <c r="E38" s="55"/>
      <c r="F38" s="55"/>
      <c r="G38" s="58"/>
      <c r="M38" s="86"/>
      <c r="P38" s="86"/>
      <c r="Q38" s="86"/>
    </row>
    <row r="39" spans="2:17" ht="19.95" customHeight="1" thickBot="1">
      <c r="B39" s="55" t="s">
        <v>143</v>
      </c>
      <c r="C39" s="91"/>
      <c r="E39" s="55" t="s">
        <v>173</v>
      </c>
      <c r="F39" s="91"/>
      <c r="G39" s="58"/>
      <c r="M39" s="86"/>
      <c r="P39" s="86"/>
      <c r="Q39" s="86"/>
    </row>
    <row r="40" spans="2:17" ht="13.2" customHeight="1">
      <c r="B40" s="94" t="str">
        <f>Wildert2!B5</f>
        <v xml:space="preserve">Aernouts Johan  </v>
      </c>
      <c r="C40" s="95">
        <f>Wildert2!O5</f>
        <v>41</v>
      </c>
      <c r="E40" s="94" t="str">
        <f>DeSpil!B5</f>
        <v>Dekkers Kees</v>
      </c>
      <c r="F40" s="95">
        <f>DeSpil!O5</f>
        <v>23</v>
      </c>
      <c r="G40" s="58"/>
      <c r="M40" s="86"/>
      <c r="P40" s="86"/>
      <c r="Q40" s="86"/>
    </row>
    <row r="41" spans="2:17" ht="13.2" customHeight="1">
      <c r="B41" s="151" t="str">
        <f>Wildert2!B6</f>
        <v>De Bruyn Roger [NS 25]</v>
      </c>
      <c r="C41" s="129">
        <f>Wildert2!O6</f>
        <v>25</v>
      </c>
      <c r="E41" s="96" t="str">
        <f>DeSpil!B6</f>
        <v>Elst Jan</v>
      </c>
      <c r="F41" s="97">
        <f>DeSpil!O6</f>
        <v>28</v>
      </c>
      <c r="G41" s="58"/>
      <c r="M41" s="86"/>
      <c r="P41" s="86"/>
      <c r="Q41" s="86"/>
    </row>
    <row r="42" spans="2:17" ht="13.2" customHeight="1">
      <c r="B42" s="151" t="str">
        <f>Wildert2!B7</f>
        <v>De Rycke Eric [NS 25]</v>
      </c>
      <c r="C42" s="129">
        <f>Wildert2!O7</f>
        <v>25</v>
      </c>
      <c r="E42" s="96" t="str">
        <f>DeSpil!B7</f>
        <v>Huijsmans Marion</v>
      </c>
      <c r="F42" s="97">
        <f>DeSpil!O7</f>
        <v>42</v>
      </c>
      <c r="G42" s="58"/>
      <c r="M42" s="86"/>
      <c r="P42" s="86"/>
      <c r="Q42" s="86"/>
    </row>
    <row r="43" spans="2:17" ht="13.2" customHeight="1">
      <c r="B43" s="96" t="str">
        <f>Wildert2!B8</f>
        <v>Eestermans René</v>
      </c>
      <c r="C43" s="97">
        <f>Wildert2!O8</f>
        <v>34</v>
      </c>
      <c r="E43" s="96" t="str">
        <f>DeSpil!B8</f>
        <v xml:space="preserve">Kerstens Ad </v>
      </c>
      <c r="F43" s="97">
        <f>DeSpil!O8</f>
        <v>28</v>
      </c>
      <c r="G43" s="58"/>
      <c r="M43" s="86"/>
      <c r="P43" s="86"/>
      <c r="Q43" s="86"/>
    </row>
    <row r="44" spans="2:17" ht="13.2" customHeight="1">
      <c r="B44" s="96" t="str">
        <f>Wildert2!B9</f>
        <v xml:space="preserve">Eijckholt Adrie              </v>
      </c>
      <c r="C44" s="97">
        <f>Wildert2!O9</f>
        <v>38</v>
      </c>
      <c r="E44" s="152" t="str">
        <f>DeSpil!B9</f>
        <v>Meijers Jan</v>
      </c>
      <c r="F44" s="153">
        <f>DeSpil!O9</f>
        <v>22</v>
      </c>
      <c r="G44" s="58"/>
      <c r="M44" s="86"/>
      <c r="P44" s="86"/>
      <c r="Q44" s="86"/>
    </row>
    <row r="45" spans="2:17" ht="13.2" customHeight="1">
      <c r="B45" s="99" t="str">
        <f>Wildert2!B10</f>
        <v>Francken Robert</v>
      </c>
      <c r="C45" s="97">
        <f>Wildert2!O10</f>
        <v>45</v>
      </c>
      <c r="E45" s="151" t="str">
        <f>DeSpil!B10</f>
        <v>Rubbens Harry [NS 20]</v>
      </c>
      <c r="F45" s="129">
        <f>DeSpil!O10</f>
        <v>20</v>
      </c>
      <c r="G45" s="58"/>
      <c r="M45" s="86"/>
      <c r="P45" s="86"/>
      <c r="Q45" s="86"/>
    </row>
    <row r="46" spans="2:17" ht="13.2" customHeight="1">
      <c r="B46" s="152" t="str">
        <f>Wildert2!B11</f>
        <v xml:space="preserve">Leys Herman </v>
      </c>
      <c r="C46" s="153">
        <f>Wildert2!O11</f>
        <v>27</v>
      </c>
      <c r="E46" s="99" t="str">
        <f>DeSpil!B11</f>
        <v xml:space="preserve">Stok Adrie            </v>
      </c>
      <c r="F46" s="97">
        <f>DeSpil!O11</f>
        <v>36</v>
      </c>
      <c r="G46" s="58"/>
      <c r="M46" s="86"/>
      <c r="P46" s="86"/>
      <c r="Q46" s="86"/>
    </row>
    <row r="47" spans="2:17" ht="13.2" customHeight="1">
      <c r="B47" s="225" t="str">
        <f>Wildert2!B12</f>
        <v xml:space="preserve">Peeters Hugo </v>
      </c>
      <c r="C47" s="153">
        <f>Wildert2!O12</f>
        <v>36</v>
      </c>
      <c r="E47" s="96" t="str">
        <f>DeSpil!B12</f>
        <v>Uitdewillegen Harry</v>
      </c>
      <c r="F47" s="97">
        <f>DeSpil!O12</f>
        <v>26</v>
      </c>
      <c r="G47" s="58"/>
      <c r="M47" s="86"/>
      <c r="P47" s="86"/>
      <c r="Q47" s="86"/>
    </row>
    <row r="48" spans="2:17" ht="13.2" customHeight="1">
      <c r="B48" s="96" t="str">
        <f>Wildert2!B13</f>
        <v xml:space="preserve">Scholtis Vic </v>
      </c>
      <c r="C48" s="97">
        <f>Wildert2!O13</f>
        <v>45</v>
      </c>
      <c r="E48" s="96" t="str">
        <f>DeSpil!B13</f>
        <v>Van Gastel Jac</v>
      </c>
      <c r="F48" s="97">
        <f>DeSpil!O13</f>
        <v>21</v>
      </c>
      <c r="G48" s="58"/>
      <c r="M48" s="86"/>
      <c r="P48" s="86"/>
      <c r="Q48" s="86"/>
    </row>
    <row r="49" spans="1:17" ht="13.2" customHeight="1">
      <c r="B49" s="222" t="str">
        <f>Wildert2!B14</f>
        <v>Van Den Bossche Eddy [NS 30]</v>
      </c>
      <c r="C49" s="223">
        <f>Wildert2!O14</f>
        <v>30</v>
      </c>
      <c r="E49" s="96" t="str">
        <f>DeSpil!B14</f>
        <v xml:space="preserve">Van Limpt Wim </v>
      </c>
      <c r="F49" s="97">
        <f>DeSpil!O14</f>
        <v>21</v>
      </c>
      <c r="G49" s="58"/>
      <c r="M49" s="86"/>
      <c r="P49" s="86"/>
      <c r="Q49" s="86"/>
    </row>
    <row r="50" spans="1:17" ht="13.2" customHeight="1">
      <c r="B50" s="96" t="str">
        <f>Wildert2!B15</f>
        <v xml:space="preserve">Van Ginneken Ludo </v>
      </c>
      <c r="C50" s="97">
        <f>Wildert2!O15</f>
        <v>45</v>
      </c>
      <c r="E50" s="96">
        <f>DeSpil!B15</f>
        <v>0</v>
      </c>
      <c r="F50" s="97">
        <f>DeSpil!O15</f>
        <v>0</v>
      </c>
      <c r="G50" s="58"/>
      <c r="M50" s="86"/>
      <c r="P50" s="86"/>
      <c r="Q50" s="86"/>
    </row>
    <row r="51" spans="1:17" s="90" customFormat="1" ht="13.2" customHeight="1">
      <c r="B51" s="96" t="str">
        <f>Wildert2!B16</f>
        <v>Van Hooydonck Swa</v>
      </c>
      <c r="C51" s="97">
        <f>Wildert2!O16</f>
        <v>32</v>
      </c>
      <c r="D51"/>
      <c r="E51" s="151">
        <f>DeSpil!B16</f>
        <v>0</v>
      </c>
      <c r="F51" s="129">
        <f>DeSpil!O16</f>
        <v>0</v>
      </c>
      <c r="G51"/>
      <c r="M51" s="93"/>
      <c r="P51" s="93"/>
      <c r="Q51" s="93"/>
    </row>
    <row r="52" spans="1:17" ht="13.2" customHeight="1">
      <c r="B52" s="96" t="str">
        <f>Wildert2!B17</f>
        <v>Wiericx Herman</v>
      </c>
      <c r="C52" s="97">
        <f>Wildert2!O17</f>
        <v>46</v>
      </c>
      <c r="E52" s="96">
        <f>DeSpil!B17</f>
        <v>0</v>
      </c>
      <c r="F52" s="97"/>
      <c r="M52" s="84"/>
      <c r="N52" s="85"/>
      <c r="O52" s="86"/>
      <c r="P52" s="86"/>
      <c r="Q52" s="86"/>
    </row>
    <row r="53" spans="1:17" ht="13.2" customHeight="1">
      <c r="B53" s="96">
        <f>Wildert2!B18</f>
        <v>0</v>
      </c>
      <c r="C53" s="97"/>
      <c r="E53" s="96"/>
      <c r="F53" s="97"/>
      <c r="M53" s="86"/>
      <c r="N53" s="87"/>
      <c r="O53" s="86"/>
      <c r="P53" s="86"/>
      <c r="Q53" s="86"/>
    </row>
    <row r="54" spans="1:17" ht="13.2" customHeight="1" thickBot="1">
      <c r="B54" s="96"/>
      <c r="C54" s="97"/>
      <c r="E54" s="96"/>
      <c r="F54" s="97"/>
      <c r="M54" s="86"/>
      <c r="N54" s="87"/>
      <c r="O54" s="86"/>
      <c r="P54" s="86"/>
      <c r="Q54" s="86"/>
    </row>
    <row r="55" spans="1:17" ht="13.2" customHeight="1" thickTop="1" thickBot="1">
      <c r="B55" s="98"/>
      <c r="C55" s="121">
        <f>SUM(C40:C54)</f>
        <v>469</v>
      </c>
      <c r="E55" s="98"/>
      <c r="F55" s="121">
        <f>SUM(F40:F54)</f>
        <v>267</v>
      </c>
      <c r="M55" s="86"/>
      <c r="N55" s="87"/>
      <c r="O55" s="86"/>
      <c r="P55" s="86"/>
      <c r="Q55" s="86"/>
    </row>
    <row r="56" spans="1:17" ht="12.75" customHeight="1">
      <c r="A56" s="53" t="s">
        <v>252</v>
      </c>
      <c r="B56" t="s">
        <v>253</v>
      </c>
      <c r="F56"/>
      <c r="M56" s="86"/>
      <c r="N56" s="87"/>
      <c r="O56" s="86"/>
      <c r="P56" s="86"/>
      <c r="Q56" s="86"/>
    </row>
    <row r="57" spans="1:17" ht="15" customHeight="1">
      <c r="A57" s="224"/>
      <c r="B57" s="224" t="s">
        <v>254</v>
      </c>
      <c r="C57" s="224"/>
      <c r="D57" s="224"/>
      <c r="F57" s="224"/>
      <c r="M57" s="86"/>
      <c r="N57" s="87"/>
      <c r="O57" s="86"/>
      <c r="P57" s="86"/>
      <c r="Q57" s="86"/>
    </row>
    <row r="58" spans="1:17" ht="15" customHeight="1">
      <c r="M58" s="86"/>
      <c r="N58" s="87"/>
      <c r="O58" s="86"/>
      <c r="P58" s="86"/>
      <c r="Q58" s="86"/>
    </row>
    <row r="59" spans="1:17" ht="12.75" customHeight="1">
      <c r="M59" s="86"/>
      <c r="N59" s="87"/>
      <c r="O59" s="86"/>
      <c r="P59" s="86"/>
      <c r="Q59" s="86"/>
    </row>
    <row r="60" spans="1:17" ht="12.75" customHeight="1">
      <c r="M60" s="86"/>
      <c r="N60" s="87"/>
      <c r="O60" s="86"/>
      <c r="P60" s="86"/>
      <c r="Q60" s="86"/>
    </row>
    <row r="61" spans="1:17" ht="12.75" customHeight="1">
      <c r="M61" s="86"/>
      <c r="N61" s="87"/>
      <c r="O61" s="86"/>
      <c r="P61" s="86"/>
      <c r="Q61" s="86"/>
    </row>
    <row r="62" spans="1:17" ht="12.75" customHeight="1">
      <c r="M62" s="86"/>
      <c r="N62" s="87"/>
      <c r="O62" s="86"/>
      <c r="P62" s="86"/>
      <c r="Q62" s="86"/>
    </row>
    <row r="63" spans="1:17" ht="12.75" customHeight="1">
      <c r="M63" s="86"/>
      <c r="N63" s="87"/>
      <c r="O63" s="86"/>
      <c r="P63" s="86"/>
      <c r="Q63" s="86"/>
    </row>
    <row r="64" spans="1:17" ht="12.75" customHeight="1">
      <c r="M64" s="86"/>
      <c r="N64" s="87"/>
      <c r="O64" s="86"/>
      <c r="P64" s="86"/>
      <c r="Q64" s="86"/>
    </row>
    <row r="65" spans="5:17" ht="12.75" customHeight="1">
      <c r="M65" s="86"/>
      <c r="N65" s="88"/>
      <c r="O65" s="86"/>
      <c r="P65" s="86"/>
      <c r="Q65" s="86"/>
    </row>
    <row r="66" spans="5:17" ht="12.75" customHeight="1">
      <c r="M66" s="86"/>
      <c r="N66" s="88"/>
      <c r="O66" s="86"/>
      <c r="P66" s="86"/>
      <c r="Q66" s="86"/>
    </row>
    <row r="67" spans="5:17" ht="12.9" customHeight="1">
      <c r="M67" s="86"/>
      <c r="N67" s="87"/>
      <c r="O67" s="86"/>
      <c r="P67" s="86"/>
      <c r="Q67" s="86"/>
    </row>
    <row r="68" spans="5:17" s="9" customFormat="1" ht="12.9" customHeight="1">
      <c r="E68"/>
      <c r="F68" s="52"/>
      <c r="M68" s="89"/>
      <c r="N68" s="89"/>
      <c r="O68" s="89"/>
      <c r="P68" s="89"/>
      <c r="Q68" s="89"/>
    </row>
    <row r="69" spans="5:17" ht="12.9" customHeight="1">
      <c r="E69" s="9"/>
      <c r="F69" s="9"/>
      <c r="M69" s="86"/>
      <c r="N69" s="86"/>
      <c r="O69" s="86"/>
      <c r="P69" s="86"/>
      <c r="Q69" s="86"/>
    </row>
    <row r="70" spans="5:17" ht="12.9" customHeight="1">
      <c r="M70" s="86"/>
      <c r="N70" s="86"/>
      <c r="O70" s="86"/>
      <c r="P70" s="86"/>
      <c r="Q70" s="86"/>
    </row>
    <row r="71" spans="5:17" ht="12.9" customHeight="1"/>
    <row r="72" spans="5:17" ht="12.9" customHeight="1"/>
    <row r="73" spans="5:17" ht="12.9" customHeight="1"/>
  </sheetData>
  <sheetProtection algorithmName="SHA-512" hashValue="3g21x8M+9U4rqhwqE4hWjYwISMEVMDmsavQtTZsmmwFx80pB5Ye/65w5zpsHdkJeh1Ji+stMKDX+eUM5L/8j4g==" saltValue="RwtoW/mOvJ+pqcNY+3CG7g==" spinCount="100000" sheet="1" objects="1" scenarios="1"/>
  <conditionalFormatting sqref="B39:G55">
    <cfRule type="cellIs" dxfId="2" priority="1" operator="equal">
      <formula>0</formula>
    </cfRule>
  </conditionalFormatting>
  <conditionalFormatting sqref="B1:I38">
    <cfRule type="cellIs" dxfId="1" priority="3" operator="equal">
      <formula>0</formula>
    </cfRule>
  </conditionalFormatting>
  <conditionalFormatting sqref="F56">
    <cfRule type="cellIs" dxfId="0" priority="2" operator="equal">
      <formula>0</formula>
    </cfRule>
  </conditionalFormatting>
  <pageMargins left="0.39370078740157483" right="0.11811023622047245" top="0.43307086614173229" bottom="3.937007874015748E-2" header="0.31496062992125984" footer="0.31496062992125984"/>
  <pageSetup paperSize="9" scale="82" fitToWidth="0" orientation="portrait" horizontalDpi="4294967293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6">
    <pageSetUpPr fitToPage="1"/>
  </sheetPr>
  <dimension ref="A1:K31"/>
  <sheetViews>
    <sheetView showGridLines="0" workbookViewId="0">
      <selection activeCell="G38" sqref="G38"/>
    </sheetView>
  </sheetViews>
  <sheetFormatPr defaultRowHeight="14.4"/>
  <cols>
    <col min="1" max="1" width="4.6640625" customWidth="1"/>
    <col min="2" max="3" width="19.109375" customWidth="1"/>
    <col min="4" max="4" width="20.6640625" customWidth="1"/>
    <col min="5" max="5" width="26.33203125" customWidth="1"/>
    <col min="6" max="6" width="8.5546875" style="52" customWidth="1"/>
    <col min="7" max="7" width="17.109375" style="52" customWidth="1"/>
    <col min="8" max="8" width="11.109375" style="53" customWidth="1"/>
    <col min="9" max="9" width="21.33203125" customWidth="1"/>
    <col min="10" max="10" width="27.6640625" customWidth="1"/>
    <col min="12" max="12" width="23" customWidth="1"/>
    <col min="14" max="14" width="11.33203125" customWidth="1"/>
  </cols>
  <sheetData>
    <row r="1" spans="1:11" ht="5.0999999999999996" customHeight="1"/>
    <row r="2" spans="1:11" s="56" customFormat="1" ht="20.100000000000001" customHeight="1">
      <c r="C2" s="425" t="s">
        <v>233</v>
      </c>
      <c r="D2" s="425"/>
      <c r="E2" s="425"/>
      <c r="F2" s="425"/>
      <c r="G2" s="425"/>
      <c r="H2" s="425"/>
      <c r="I2" s="425"/>
    </row>
    <row r="3" spans="1:11" s="56" customFormat="1" ht="20.100000000000001" customHeight="1">
      <c r="C3" s="426" t="s">
        <v>56</v>
      </c>
      <c r="D3" s="426"/>
      <c r="E3" s="426"/>
      <c r="F3" s="426"/>
      <c r="G3" s="426"/>
      <c r="H3" s="426"/>
      <c r="I3" s="426"/>
    </row>
    <row r="4" spans="1:11" ht="12" customHeight="1"/>
    <row r="5" spans="1:11" ht="1.95" customHeight="1">
      <c r="C5" s="58"/>
      <c r="D5" s="58"/>
      <c r="E5" s="58"/>
      <c r="F5" s="59"/>
      <c r="G5" s="59"/>
      <c r="H5" s="60"/>
      <c r="I5" s="58"/>
      <c r="J5" s="57"/>
    </row>
    <row r="6" spans="1:11" ht="1.95" customHeight="1">
      <c r="C6" s="58"/>
      <c r="D6" s="58"/>
      <c r="E6" s="58"/>
      <c r="F6" s="59"/>
      <c r="G6" s="59"/>
      <c r="H6" s="60"/>
      <c r="I6" s="58"/>
    </row>
    <row r="8" spans="1:11" ht="15" customHeight="1">
      <c r="B8" s="139" t="s">
        <v>140</v>
      </c>
      <c r="C8" s="139" t="s">
        <v>194</v>
      </c>
      <c r="D8" s="139" t="s">
        <v>12</v>
      </c>
      <c r="E8" s="139" t="s">
        <v>195</v>
      </c>
      <c r="F8" s="140">
        <v>2910</v>
      </c>
      <c r="G8" s="140" t="s">
        <v>59</v>
      </c>
      <c r="H8" s="141"/>
      <c r="I8" s="139" t="s">
        <v>196</v>
      </c>
      <c r="J8" s="217" t="s">
        <v>67</v>
      </c>
      <c r="K8" s="139"/>
    </row>
    <row r="9" spans="1:11" ht="15" customHeight="1">
      <c r="B9" s="139"/>
      <c r="C9" s="139"/>
      <c r="D9" s="139"/>
      <c r="E9" s="139"/>
      <c r="F9" s="140"/>
      <c r="G9" s="140"/>
      <c r="H9" s="141" t="s">
        <v>58</v>
      </c>
      <c r="I9" s="139" t="s">
        <v>60</v>
      </c>
      <c r="J9" s="139"/>
      <c r="K9" s="139"/>
    </row>
    <row r="10" spans="1:11" ht="5.0999999999999996" customHeight="1">
      <c r="B10" s="58"/>
      <c r="C10" s="58"/>
      <c r="D10" s="58"/>
      <c r="E10" s="58"/>
      <c r="F10" s="59"/>
      <c r="G10" s="59"/>
      <c r="H10" s="60"/>
      <c r="I10" s="58"/>
      <c r="J10" s="58"/>
      <c r="K10" s="58"/>
    </row>
    <row r="11" spans="1:11" ht="15" customHeight="1">
      <c r="B11" s="142" t="s">
        <v>51</v>
      </c>
      <c r="C11" s="143" t="s">
        <v>194</v>
      </c>
      <c r="D11" s="142" t="s">
        <v>191</v>
      </c>
      <c r="E11" s="142" t="s">
        <v>192</v>
      </c>
      <c r="F11" s="144">
        <v>2910</v>
      </c>
      <c r="G11" s="144" t="s">
        <v>59</v>
      </c>
      <c r="H11" s="145"/>
      <c r="I11" s="142" t="s">
        <v>209</v>
      </c>
      <c r="J11" s="218" t="s">
        <v>197</v>
      </c>
      <c r="K11" s="143"/>
    </row>
    <row r="12" spans="1:11" ht="15" customHeight="1">
      <c r="B12" s="146"/>
      <c r="C12" s="146"/>
      <c r="D12" s="146"/>
      <c r="E12" s="142"/>
      <c r="F12" s="144"/>
      <c r="G12" s="144"/>
      <c r="H12" s="145" t="s">
        <v>58</v>
      </c>
      <c r="I12" s="142" t="s">
        <v>193</v>
      </c>
      <c r="J12" s="143"/>
      <c r="K12" s="143"/>
    </row>
    <row r="13" spans="1:11" ht="5.0999999999999996" customHeight="1">
      <c r="B13" s="58"/>
      <c r="C13" s="58"/>
      <c r="D13" s="58"/>
      <c r="E13" s="58"/>
      <c r="F13" s="59"/>
      <c r="G13" s="59"/>
      <c r="H13" s="60"/>
      <c r="I13" s="58"/>
      <c r="J13" s="58"/>
      <c r="K13" s="58"/>
    </row>
    <row r="14" spans="1:11" s="19" customFormat="1" ht="15" customHeight="1">
      <c r="A14"/>
      <c r="B14" s="148" t="s">
        <v>199</v>
      </c>
      <c r="C14" s="148" t="s">
        <v>194</v>
      </c>
      <c r="D14" s="148" t="s">
        <v>25</v>
      </c>
      <c r="E14" s="148" t="s">
        <v>260</v>
      </c>
      <c r="F14" s="219" t="s">
        <v>261</v>
      </c>
      <c r="G14" s="219" t="s">
        <v>61</v>
      </c>
      <c r="H14" s="147" t="s">
        <v>57</v>
      </c>
      <c r="I14" s="148" t="s">
        <v>62</v>
      </c>
      <c r="J14" s="220" t="s">
        <v>132</v>
      </c>
      <c r="K14" s="148"/>
    </row>
    <row r="15" spans="1:11" ht="15" customHeight="1">
      <c r="B15" s="139"/>
      <c r="C15" s="139"/>
      <c r="D15" s="139"/>
      <c r="E15" s="139"/>
      <c r="F15" s="140"/>
      <c r="G15" s="140"/>
      <c r="H15" s="141" t="s">
        <v>58</v>
      </c>
      <c r="I15" s="139" t="s">
        <v>263</v>
      </c>
      <c r="J15" s="139"/>
      <c r="K15" s="139"/>
    </row>
    <row r="16" spans="1:11" ht="4.95" customHeight="1">
      <c r="B16" s="139"/>
      <c r="C16" s="139"/>
      <c r="D16" s="139"/>
      <c r="E16" s="139"/>
      <c r="F16" s="140"/>
      <c r="G16" s="140"/>
      <c r="H16" s="141"/>
      <c r="I16" s="139"/>
      <c r="J16" s="217"/>
      <c r="K16" s="139"/>
    </row>
    <row r="17" spans="2:11" ht="4.95" customHeight="1">
      <c r="B17" s="58"/>
      <c r="C17" s="58"/>
      <c r="D17" s="58"/>
      <c r="E17" s="58"/>
      <c r="F17" s="59"/>
      <c r="G17" s="59"/>
      <c r="H17" s="60"/>
      <c r="I17" s="58"/>
      <c r="J17" s="58"/>
      <c r="K17" s="58"/>
    </row>
    <row r="18" spans="2:11" ht="15" customHeight="1">
      <c r="B18" s="143" t="s">
        <v>106</v>
      </c>
      <c r="C18" s="143" t="s">
        <v>194</v>
      </c>
      <c r="D18" s="143" t="s">
        <v>33</v>
      </c>
      <c r="E18" s="143" t="s">
        <v>102</v>
      </c>
      <c r="F18" s="149">
        <v>2910</v>
      </c>
      <c r="G18" s="149" t="s">
        <v>59</v>
      </c>
      <c r="H18" s="150"/>
      <c r="I18" s="143" t="s">
        <v>103</v>
      </c>
      <c r="J18" s="218" t="s">
        <v>104</v>
      </c>
      <c r="K18" s="143"/>
    </row>
    <row r="19" spans="2:11" ht="4.95" customHeight="1">
      <c r="B19" s="143"/>
      <c r="C19" s="143"/>
      <c r="D19" s="143"/>
      <c r="E19" s="143"/>
      <c r="F19" s="149"/>
      <c r="G19" s="149"/>
      <c r="H19" s="150"/>
      <c r="I19" s="143"/>
      <c r="J19" s="218"/>
      <c r="K19" s="143"/>
    </row>
    <row r="20" spans="2:11" ht="5.0999999999999996" customHeight="1">
      <c r="B20" s="58"/>
      <c r="C20" s="58"/>
      <c r="D20" s="58"/>
      <c r="E20" s="58"/>
      <c r="F20" s="59"/>
      <c r="G20" s="59"/>
      <c r="H20" s="60"/>
      <c r="I20" s="58"/>
      <c r="J20" s="58"/>
      <c r="K20" s="58"/>
    </row>
    <row r="21" spans="2:11" ht="15" customHeight="1">
      <c r="B21" s="139" t="s">
        <v>198</v>
      </c>
      <c r="C21" s="148" t="s">
        <v>194</v>
      </c>
      <c r="D21" s="139" t="s">
        <v>89</v>
      </c>
      <c r="E21" s="139" t="s">
        <v>207</v>
      </c>
      <c r="F21" s="140">
        <v>2950</v>
      </c>
      <c r="G21" s="140" t="s">
        <v>208</v>
      </c>
      <c r="H21" s="141" t="s">
        <v>58</v>
      </c>
      <c r="I21" s="139" t="s">
        <v>170</v>
      </c>
      <c r="J21" s="217" t="s">
        <v>111</v>
      </c>
      <c r="K21" s="139"/>
    </row>
    <row r="22" spans="2:11" ht="4.95" customHeight="1">
      <c r="B22" s="139"/>
      <c r="C22" s="139"/>
      <c r="D22" s="139"/>
      <c r="E22" s="139"/>
      <c r="F22" s="140"/>
      <c r="G22" s="140"/>
      <c r="H22" s="141"/>
      <c r="I22" s="139"/>
      <c r="J22" s="217"/>
      <c r="K22" s="139"/>
    </row>
    <row r="23" spans="2:11" ht="4.95" customHeight="1">
      <c r="B23" s="58"/>
      <c r="C23" s="58"/>
      <c r="D23" s="58"/>
      <c r="E23" s="58"/>
      <c r="F23" s="59"/>
      <c r="G23" s="59"/>
      <c r="H23" s="60"/>
      <c r="I23" s="58"/>
      <c r="J23" s="58"/>
      <c r="K23" s="58"/>
    </row>
    <row r="24" spans="2:11" ht="15" customHeight="1">
      <c r="B24" s="143" t="s">
        <v>53</v>
      </c>
      <c r="C24" s="143" t="s">
        <v>194</v>
      </c>
      <c r="D24" s="143" t="s">
        <v>39</v>
      </c>
      <c r="E24" s="143" t="s">
        <v>64</v>
      </c>
      <c r="F24" s="149">
        <v>2910</v>
      </c>
      <c r="G24" s="149" t="s">
        <v>59</v>
      </c>
      <c r="H24" s="149"/>
      <c r="I24" s="143" t="s">
        <v>65</v>
      </c>
      <c r="J24" s="218" t="s">
        <v>68</v>
      </c>
      <c r="K24" s="143"/>
    </row>
    <row r="25" spans="2:11" ht="15" customHeight="1">
      <c r="B25" s="143"/>
      <c r="C25" s="143"/>
      <c r="D25" s="143"/>
      <c r="E25" s="143"/>
      <c r="F25" s="149"/>
      <c r="G25" s="149"/>
      <c r="H25" s="150" t="s">
        <v>58</v>
      </c>
      <c r="I25" s="143" t="s">
        <v>66</v>
      </c>
      <c r="J25" s="143"/>
      <c r="K25" s="143"/>
    </row>
    <row r="26" spans="2:11" ht="4.95" customHeight="1">
      <c r="B26" s="58"/>
      <c r="C26" s="58"/>
      <c r="D26" s="58"/>
      <c r="E26" s="58"/>
      <c r="F26" s="59"/>
      <c r="G26" s="59"/>
      <c r="H26" s="60"/>
      <c r="I26" s="58"/>
      <c r="J26" s="58"/>
      <c r="K26" s="58"/>
    </row>
    <row r="27" spans="2:11" ht="15" customHeight="1">
      <c r="B27" s="139" t="s">
        <v>142</v>
      </c>
      <c r="C27" s="148" t="s">
        <v>194</v>
      </c>
      <c r="D27" s="139" t="s">
        <v>167</v>
      </c>
      <c r="E27" s="139" t="s">
        <v>235</v>
      </c>
      <c r="F27" s="140">
        <v>2910</v>
      </c>
      <c r="G27" s="140" t="s">
        <v>59</v>
      </c>
      <c r="H27" s="140" t="s">
        <v>58</v>
      </c>
      <c r="I27" s="139" t="s">
        <v>236</v>
      </c>
      <c r="J27" s="217" t="s">
        <v>237</v>
      </c>
      <c r="K27" s="139"/>
    </row>
    <row r="28" spans="2:11" ht="15" customHeight="1">
      <c r="B28" s="139"/>
      <c r="C28" s="139"/>
      <c r="D28" s="139"/>
      <c r="E28" s="139"/>
      <c r="F28" s="140"/>
      <c r="G28" s="140"/>
      <c r="H28" s="141"/>
      <c r="I28" s="139"/>
      <c r="J28" s="139"/>
      <c r="K28" s="139"/>
    </row>
    <row r="29" spans="2:11" ht="4.95" customHeight="1">
      <c r="B29" s="58"/>
      <c r="C29" s="58"/>
      <c r="D29" s="58"/>
      <c r="E29" s="58"/>
      <c r="F29" s="59"/>
      <c r="G29" s="59"/>
      <c r="H29" s="60"/>
      <c r="I29" s="58"/>
      <c r="J29" s="58"/>
      <c r="K29" s="58"/>
    </row>
    <row r="30" spans="2:11" ht="15" customHeight="1">
      <c r="B30" s="143" t="s">
        <v>82</v>
      </c>
      <c r="C30" s="143" t="s">
        <v>194</v>
      </c>
      <c r="D30" s="143" t="s">
        <v>174</v>
      </c>
      <c r="E30" s="143" t="s">
        <v>265</v>
      </c>
      <c r="F30" s="149" t="s">
        <v>264</v>
      </c>
      <c r="G30" s="149" t="s">
        <v>54</v>
      </c>
      <c r="H30" s="149" t="s">
        <v>57</v>
      </c>
      <c r="I30" s="143"/>
      <c r="J30" s="218" t="s">
        <v>175</v>
      </c>
      <c r="K30" s="143"/>
    </row>
    <row r="31" spans="2:11" ht="15" customHeight="1">
      <c r="B31" s="143"/>
      <c r="C31" s="143"/>
      <c r="D31" s="143"/>
      <c r="E31" s="143"/>
      <c r="F31" s="149"/>
      <c r="G31" s="149"/>
      <c r="H31" s="150" t="s">
        <v>58</v>
      </c>
      <c r="I31" s="143" t="s">
        <v>262</v>
      </c>
      <c r="J31" s="143"/>
      <c r="K31" s="143"/>
    </row>
  </sheetData>
  <sheetProtection algorithmName="SHA-512" hashValue="z976dpreKrVuwTRQj2M+HHwzKceWeE+A3lHpXdFRNyXlFIeOsuaFro3biMQhX/cYMKG+sUrP2JS/qqF3gy46kg==" saltValue="kPLIK5hGLgbHIdKHgN3wuA==" spinCount="100000" sheet="1" objects="1" scenarios="1"/>
  <mergeCells count="2">
    <mergeCell ref="C2:I2"/>
    <mergeCell ref="C3:I3"/>
  </mergeCells>
  <hyperlinks>
    <hyperlink ref="J24" r:id="rId1" xr:uid="{00000000-0004-0000-0E00-000003000000}"/>
    <hyperlink ref="J30" r:id="rId2" xr:uid="{00000000-0004-0000-0E00-000004000000}"/>
    <hyperlink ref="J27" r:id="rId3" display="vandenberghjacky@hotmail.com" xr:uid="{00000000-0004-0000-0E00-000008000000}"/>
    <hyperlink ref="J8" r:id="rId4" xr:uid="{25ABC469-0B11-46EA-9593-3AB00F47D1D2}"/>
    <hyperlink ref="J11" r:id="rId5" xr:uid="{FC2C9916-15AC-4A6B-812F-C98EEC9F36A4}"/>
    <hyperlink ref="J18" r:id="rId6" xr:uid="{57F5D63E-B62D-4F59-B647-B9A50B7DC66E}"/>
    <hyperlink ref="J14" r:id="rId7" display="ivan.cappaert@telenet.be" xr:uid="{B14C3F12-D32C-46BC-90E1-BCF67DD8DA2D}"/>
  </hyperlinks>
  <pageMargins left="0.11811023622047245" right="0.11811023622047245" top="0.94488188976377963" bottom="0.15748031496062992" header="0.31496062992125984" footer="0.31496062992125984"/>
  <pageSetup paperSize="9" scale="96" fitToHeight="0" orientation="landscape" horizontalDpi="429496729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7"/>
  <dimension ref="B2:J34"/>
  <sheetViews>
    <sheetView showGridLines="0" showRowColHeaders="0" zoomScale="91" workbookViewId="0">
      <selection activeCell="E42" sqref="E42"/>
    </sheetView>
  </sheetViews>
  <sheetFormatPr defaultRowHeight="14.4"/>
  <cols>
    <col min="1" max="1" width="5.6640625" customWidth="1"/>
    <col min="2" max="2" width="24.5546875" customWidth="1"/>
    <col min="3" max="3" width="25.33203125" customWidth="1"/>
    <col min="4" max="4" width="23.5546875" customWidth="1"/>
    <col min="6" max="6" width="17.33203125" customWidth="1"/>
    <col min="7" max="7" width="11.44140625" style="52" customWidth="1"/>
    <col min="8" max="8" width="21.33203125" customWidth="1"/>
    <col min="10" max="10" width="13.33203125" style="52" customWidth="1"/>
    <col min="12" max="12" width="14.88671875" customWidth="1"/>
  </cols>
  <sheetData>
    <row r="2" spans="2:10" s="56" customFormat="1" ht="24.9" customHeight="1">
      <c r="B2" s="56" t="s">
        <v>234</v>
      </c>
      <c r="G2" s="61"/>
      <c r="J2" s="61"/>
    </row>
    <row r="3" spans="2:10" s="56" customFormat="1" ht="24.9" customHeight="1">
      <c r="B3" s="56" t="s">
        <v>69</v>
      </c>
      <c r="G3" s="61"/>
      <c r="J3" s="61"/>
    </row>
    <row r="4" spans="2:10" ht="15.6">
      <c r="J4" s="118" t="s">
        <v>155</v>
      </c>
    </row>
    <row r="5" spans="2:10" s="58" customFormat="1" ht="1.95" customHeight="1">
      <c r="B5" s="63"/>
      <c r="C5" s="62"/>
      <c r="G5" s="59"/>
      <c r="J5" s="59" t="s">
        <v>155</v>
      </c>
    </row>
    <row r="6" spans="2:10" s="58" customFormat="1" ht="1.95" customHeight="1">
      <c r="B6" s="63"/>
      <c r="G6" s="59"/>
      <c r="J6" s="59"/>
    </row>
    <row r="7" spans="2:10" s="58" customFormat="1" ht="1.95" customHeight="1">
      <c r="B7" s="63"/>
      <c r="G7" s="59"/>
      <c r="J7" s="59"/>
    </row>
    <row r="9" spans="2:10" s="58" customFormat="1" ht="17.399999999999999">
      <c r="B9" s="63" t="s">
        <v>140</v>
      </c>
      <c r="C9" s="58" t="s">
        <v>70</v>
      </c>
      <c r="D9" s="58" t="s">
        <v>128</v>
      </c>
      <c r="E9" s="58">
        <v>2910</v>
      </c>
      <c r="F9" s="58" t="s">
        <v>59</v>
      </c>
      <c r="G9" s="59"/>
      <c r="H9" s="58" t="s">
        <v>129</v>
      </c>
      <c r="J9" s="59" t="s">
        <v>156</v>
      </c>
    </row>
    <row r="10" spans="2:10" s="58" customFormat="1" ht="15" customHeight="1">
      <c r="B10" s="63"/>
      <c r="G10" s="59"/>
      <c r="J10" s="59"/>
    </row>
    <row r="11" spans="2:10" s="58" customFormat="1" ht="17.399999999999999">
      <c r="B11" s="63" t="s">
        <v>51</v>
      </c>
      <c r="C11" s="58" t="s">
        <v>71</v>
      </c>
      <c r="D11" s="58" t="s">
        <v>72</v>
      </c>
      <c r="E11" s="58">
        <v>2910</v>
      </c>
      <c r="F11" s="58" t="s">
        <v>59</v>
      </c>
      <c r="G11" s="59"/>
      <c r="H11" s="58" t="s">
        <v>73</v>
      </c>
      <c r="J11" s="59" t="s">
        <v>156</v>
      </c>
    </row>
    <row r="12" spans="2:10" s="58" customFormat="1" ht="15" customHeight="1">
      <c r="B12" s="63"/>
      <c r="G12" s="59"/>
      <c r="J12" s="59"/>
    </row>
    <row r="13" spans="2:10" s="58" customFormat="1" ht="17.399999999999999">
      <c r="B13" s="63" t="s">
        <v>172</v>
      </c>
      <c r="C13" s="58" t="s">
        <v>74</v>
      </c>
      <c r="D13" s="58" t="s">
        <v>75</v>
      </c>
      <c r="E13" s="58" t="s">
        <v>76</v>
      </c>
      <c r="F13" s="58" t="s">
        <v>63</v>
      </c>
      <c r="G13" s="59" t="s">
        <v>57</v>
      </c>
      <c r="H13" s="58" t="s">
        <v>85</v>
      </c>
      <c r="J13" s="59" t="s">
        <v>157</v>
      </c>
    </row>
    <row r="14" spans="2:10" s="58" customFormat="1" ht="15" customHeight="1">
      <c r="B14" s="63"/>
      <c r="G14" s="59"/>
      <c r="J14" s="59"/>
    </row>
    <row r="15" spans="2:10" s="58" customFormat="1" ht="17.399999999999999">
      <c r="B15" s="63" t="s">
        <v>106</v>
      </c>
      <c r="C15" s="58" t="s">
        <v>77</v>
      </c>
      <c r="D15" s="58" t="s">
        <v>78</v>
      </c>
      <c r="E15" s="58">
        <v>2910</v>
      </c>
      <c r="F15" s="58" t="s">
        <v>59</v>
      </c>
      <c r="G15" s="59"/>
      <c r="H15" s="58" t="s">
        <v>86</v>
      </c>
      <c r="J15" s="59" t="s">
        <v>158</v>
      </c>
    </row>
    <row r="16" spans="2:10" s="58" customFormat="1" ht="15" customHeight="1">
      <c r="B16" s="63"/>
      <c r="G16" s="59"/>
      <c r="J16" s="59"/>
    </row>
    <row r="17" spans="2:10" s="58" customFormat="1" ht="17.399999999999999">
      <c r="B17" s="63" t="s">
        <v>52</v>
      </c>
      <c r="C17" s="62" t="s">
        <v>79</v>
      </c>
      <c r="D17" s="58" t="s">
        <v>80</v>
      </c>
      <c r="E17" s="58">
        <v>2940</v>
      </c>
      <c r="F17" s="58" t="s">
        <v>81</v>
      </c>
      <c r="G17" s="59"/>
      <c r="H17" s="58" t="s">
        <v>87</v>
      </c>
      <c r="J17" s="59" t="s">
        <v>157</v>
      </c>
    </row>
    <row r="18" spans="2:10" s="58" customFormat="1" ht="15" customHeight="1">
      <c r="B18" s="63"/>
      <c r="G18" s="59"/>
      <c r="J18" s="59"/>
    </row>
    <row r="19" spans="2:10" s="58" customFormat="1" ht="17.399999999999999">
      <c r="B19" s="63" t="s">
        <v>53</v>
      </c>
      <c r="C19" s="62" t="s">
        <v>70</v>
      </c>
      <c r="D19" s="58" t="s">
        <v>128</v>
      </c>
      <c r="E19" s="58">
        <v>2910</v>
      </c>
      <c r="F19" s="58" t="s">
        <v>59</v>
      </c>
      <c r="G19" s="59"/>
      <c r="H19" s="58" t="s">
        <v>131</v>
      </c>
      <c r="J19" s="59" t="s">
        <v>158</v>
      </c>
    </row>
    <row r="20" spans="2:10" s="58" customFormat="1" ht="15" customHeight="1">
      <c r="B20" s="63"/>
      <c r="C20" s="62"/>
      <c r="G20" s="59"/>
      <c r="J20" s="59"/>
    </row>
    <row r="21" spans="2:10" s="58" customFormat="1" ht="17.399999999999999">
      <c r="B21" s="63" t="s">
        <v>142</v>
      </c>
      <c r="C21" s="58" t="s">
        <v>151</v>
      </c>
      <c r="D21" s="58" t="s">
        <v>152</v>
      </c>
      <c r="E21" s="58">
        <v>2910</v>
      </c>
      <c r="F21" s="58" t="s">
        <v>59</v>
      </c>
      <c r="G21" s="59" t="s">
        <v>96</v>
      </c>
      <c r="H21" s="58" t="s">
        <v>153</v>
      </c>
      <c r="J21" s="59" t="s">
        <v>159</v>
      </c>
    </row>
    <row r="22" spans="2:10" s="58" customFormat="1" ht="15" customHeight="1">
      <c r="B22" s="63"/>
      <c r="G22" s="59"/>
      <c r="J22" s="59"/>
    </row>
    <row r="23" spans="2:10" s="58" customFormat="1" ht="17.399999999999999">
      <c r="B23" s="63" t="s">
        <v>82</v>
      </c>
      <c r="C23" s="58" t="s">
        <v>82</v>
      </c>
      <c r="D23" s="58" t="s">
        <v>83</v>
      </c>
      <c r="F23" s="58" t="s">
        <v>54</v>
      </c>
      <c r="G23" s="59" t="s">
        <v>57</v>
      </c>
      <c r="H23" s="58" t="s">
        <v>84</v>
      </c>
      <c r="J23" s="59" t="s">
        <v>156</v>
      </c>
    </row>
    <row r="24" spans="2:10" s="58" customFormat="1" ht="15" customHeight="1">
      <c r="B24" s="63"/>
      <c r="G24" s="59"/>
      <c r="J24" s="59"/>
    </row>
    <row r="25" spans="2:10" s="58" customFormat="1" ht="15" customHeight="1">
      <c r="G25" s="59"/>
      <c r="J25" s="59"/>
    </row>
    <row r="26" spans="2:10" s="58" customFormat="1" ht="18">
      <c r="B26" s="90"/>
      <c r="C26" s="90" t="s">
        <v>93</v>
      </c>
      <c r="D26" s="90" t="s">
        <v>94</v>
      </c>
      <c r="E26" s="90"/>
      <c r="F26" s="90"/>
      <c r="G26" s="92"/>
      <c r="H26" s="90"/>
      <c r="I26" s="90"/>
      <c r="J26" s="59"/>
    </row>
    <row r="27" spans="2:10" s="58" customFormat="1" ht="18">
      <c r="B27" s="90"/>
      <c r="C27" s="90"/>
      <c r="D27" s="90"/>
      <c r="E27" s="90"/>
      <c r="F27" s="90"/>
      <c r="G27" s="92"/>
      <c r="H27" s="90"/>
      <c r="I27" s="90"/>
      <c r="J27" s="59"/>
    </row>
    <row r="28" spans="2:10" s="58" customFormat="1" ht="15.6">
      <c r="B28" s="58" t="s">
        <v>95</v>
      </c>
      <c r="C28" s="58" t="s">
        <v>16</v>
      </c>
      <c r="D28" s="58" t="s">
        <v>98</v>
      </c>
      <c r="E28" s="58">
        <v>2910</v>
      </c>
      <c r="F28" s="58" t="s">
        <v>59</v>
      </c>
      <c r="G28" s="59"/>
      <c r="H28" s="58" t="s">
        <v>100</v>
      </c>
      <c r="I28" s="57" t="s">
        <v>238</v>
      </c>
      <c r="J28" s="59"/>
    </row>
    <row r="29" spans="2:10" s="58" customFormat="1" ht="15.6">
      <c r="G29" s="59"/>
      <c r="H29" s="58" t="s">
        <v>96</v>
      </c>
      <c r="J29" s="59"/>
    </row>
    <row r="30" spans="2:10" s="58" customFormat="1" ht="15.6">
      <c r="B30" s="58" t="s">
        <v>97</v>
      </c>
      <c r="C30" s="58" t="s">
        <v>16</v>
      </c>
      <c r="D30" s="58" t="s">
        <v>98</v>
      </c>
      <c r="E30" s="58">
        <v>2910</v>
      </c>
      <c r="F30" s="58" t="s">
        <v>59</v>
      </c>
      <c r="G30" s="59"/>
      <c r="H30" s="58" t="s">
        <v>100</v>
      </c>
      <c r="I30" s="57" t="s">
        <v>238</v>
      </c>
      <c r="J30" s="59"/>
    </row>
    <row r="31" spans="2:10" s="58" customFormat="1" ht="15.6">
      <c r="G31" s="59"/>
      <c r="J31" s="59"/>
    </row>
    <row r="32" spans="2:10" s="58" customFormat="1" ht="15.6">
      <c r="B32" t="s">
        <v>99</v>
      </c>
      <c r="C32" s="58" t="s">
        <v>177</v>
      </c>
      <c r="D32" s="58" t="s">
        <v>178</v>
      </c>
      <c r="E32">
        <v>2910</v>
      </c>
      <c r="F32" t="s">
        <v>59</v>
      </c>
      <c r="G32" s="52"/>
      <c r="H32" s="58" t="s">
        <v>179</v>
      </c>
      <c r="I32" s="57" t="s">
        <v>211</v>
      </c>
      <c r="J32" s="59"/>
    </row>
    <row r="34" spans="2:9" ht="15.6">
      <c r="B34" s="58"/>
      <c r="H34" s="154" t="s">
        <v>210</v>
      </c>
      <c r="I34" s="57" t="s">
        <v>211</v>
      </c>
    </row>
  </sheetData>
  <sheetProtection algorithmName="SHA-512" hashValue="DjcpK1p3s8gX4d1HNov+ykB4zslp7euiwk35Q0dFfplzbvNhEY7VGG2Q6cPjCEfTRInAtYyHk1puT0C6vNaOnQ==" saltValue="JUV7cnp2rr5R+PgC/nsYOQ==" spinCount="100000" sheet="1" objects="1" scenarios="1"/>
  <hyperlinks>
    <hyperlink ref="I30" r:id="rId1" xr:uid="{C305B2E8-FC64-4CDB-94F0-FC4533F17F4F}"/>
    <hyperlink ref="I28" r:id="rId2" xr:uid="{AE18AB1A-79BA-4AFA-A815-58617D281BE1}"/>
    <hyperlink ref="I34" r:id="rId3" xr:uid="{9374530D-907B-4837-8373-05248AC68F09}"/>
  </hyperlinks>
  <pageMargins left="0.70866141732283472" right="0.70866141732283472" top="0.55118110236220474" bottom="0.35433070866141736" header="0.31496062992125984" footer="0.31496062992125984"/>
  <pageSetup paperSize="9" orientation="landscape" horizontalDpi="4294967293"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8">
    <pageSetUpPr fitToPage="1"/>
  </sheetPr>
  <dimension ref="A1:AG19"/>
  <sheetViews>
    <sheetView topLeftCell="A2" zoomScale="115" zoomScaleNormal="115" workbookViewId="0">
      <selection activeCell="S24" sqref="S24"/>
    </sheetView>
  </sheetViews>
  <sheetFormatPr defaultRowHeight="14.4"/>
  <cols>
    <col min="1" max="1" width="21.6640625" style="9" customWidth="1"/>
    <col min="2" max="28" width="4.6640625" customWidth="1"/>
    <col min="29" max="29" width="1.33203125" customWidth="1"/>
    <col min="30" max="33" width="4.6640625" customWidth="1"/>
  </cols>
  <sheetData>
    <row r="1" spans="1:33" ht="30" customHeight="1" thickBot="1">
      <c r="A1" s="433" t="s">
        <v>118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434"/>
      <c r="O1" s="434"/>
      <c r="P1" s="434"/>
      <c r="Q1" s="435"/>
      <c r="R1" s="435"/>
      <c r="S1" s="435"/>
      <c r="T1" s="435"/>
      <c r="U1" s="435"/>
      <c r="V1" s="435"/>
      <c r="W1" s="435"/>
      <c r="X1" s="435"/>
      <c r="Y1" s="435"/>
      <c r="Z1" s="434"/>
      <c r="AA1" s="434"/>
      <c r="AB1" s="434"/>
      <c r="AC1" s="1"/>
      <c r="AD1" s="434" t="s">
        <v>7</v>
      </c>
      <c r="AE1" s="434"/>
      <c r="AF1" s="434"/>
      <c r="AG1" s="436"/>
    </row>
    <row r="2" spans="1:33" ht="112.2" customHeight="1" thickBot="1">
      <c r="A2" s="399" t="s">
        <v>125</v>
      </c>
      <c r="B2" s="438" t="s">
        <v>0</v>
      </c>
      <c r="C2" s="440" t="s">
        <v>119</v>
      </c>
      <c r="D2" s="441"/>
      <c r="E2" s="441"/>
      <c r="F2" s="441"/>
      <c r="G2" s="441"/>
      <c r="H2" s="441"/>
      <c r="I2" s="441"/>
      <c r="J2" s="441"/>
      <c r="K2" s="109"/>
      <c r="L2" s="442" t="s">
        <v>1</v>
      </c>
      <c r="M2" s="444" t="s">
        <v>2</v>
      </c>
      <c r="N2" s="444" t="s">
        <v>3</v>
      </c>
      <c r="O2" s="446" t="s">
        <v>114</v>
      </c>
      <c r="P2" s="448" t="s">
        <v>4</v>
      </c>
      <c r="Q2" s="440" t="s">
        <v>120</v>
      </c>
      <c r="R2" s="450"/>
      <c r="S2" s="450"/>
      <c r="T2" s="450"/>
      <c r="U2" s="450"/>
      <c r="V2" s="450"/>
      <c r="W2" s="450"/>
      <c r="X2" s="450"/>
      <c r="Y2" s="108"/>
      <c r="Z2" s="427" t="s">
        <v>1</v>
      </c>
      <c r="AA2" s="429" t="s">
        <v>2</v>
      </c>
      <c r="AB2" s="431" t="s">
        <v>5</v>
      </c>
      <c r="AC2" s="7"/>
      <c r="AD2" s="427" t="s">
        <v>1</v>
      </c>
      <c r="AE2" s="429" t="s">
        <v>2</v>
      </c>
      <c r="AF2" s="429" t="s">
        <v>6</v>
      </c>
      <c r="AG2" s="431" t="s">
        <v>114</v>
      </c>
    </row>
    <row r="3" spans="1:33" ht="15" thickBot="1">
      <c r="A3" s="437"/>
      <c r="B3" s="439"/>
      <c r="C3" s="102">
        <v>1</v>
      </c>
      <c r="D3" s="52">
        <v>2</v>
      </c>
      <c r="E3" s="52">
        <v>3</v>
      </c>
      <c r="F3" s="52">
        <v>4</v>
      </c>
      <c r="G3" s="52">
        <v>5</v>
      </c>
      <c r="H3" s="52">
        <v>6</v>
      </c>
      <c r="I3" s="52">
        <v>7</v>
      </c>
      <c r="J3" s="52">
        <v>8</v>
      </c>
      <c r="K3" s="5">
        <v>9</v>
      </c>
      <c r="L3" s="443"/>
      <c r="M3" s="445"/>
      <c r="N3" s="445"/>
      <c r="O3" s="447"/>
      <c r="P3" s="449"/>
      <c r="Q3" s="103">
        <v>10</v>
      </c>
      <c r="R3" s="101">
        <v>11</v>
      </c>
      <c r="S3" s="101">
        <v>12</v>
      </c>
      <c r="T3" s="101">
        <v>13</v>
      </c>
      <c r="U3" s="101">
        <v>14</v>
      </c>
      <c r="V3" s="101">
        <v>15</v>
      </c>
      <c r="W3" s="101">
        <v>16</v>
      </c>
      <c r="X3" s="101">
        <v>17</v>
      </c>
      <c r="Y3" s="111">
        <v>18</v>
      </c>
      <c r="Z3" s="428"/>
      <c r="AA3" s="430"/>
      <c r="AB3" s="432"/>
      <c r="AC3" s="8"/>
      <c r="AD3" s="428"/>
      <c r="AE3" s="430"/>
      <c r="AF3" s="430"/>
      <c r="AG3" s="432"/>
    </row>
    <row r="4" spans="1:33" s="19" customFormat="1" ht="20.100000000000001" customHeight="1">
      <c r="A4" s="116"/>
      <c r="B4" s="115">
        <v>1E-4</v>
      </c>
      <c r="C4" s="11"/>
      <c r="D4" s="12"/>
      <c r="E4" s="12"/>
      <c r="F4" s="12"/>
      <c r="G4" s="12"/>
      <c r="H4" s="12"/>
      <c r="I4" s="12"/>
      <c r="J4" s="12"/>
      <c r="K4" s="13"/>
      <c r="L4" s="17">
        <f>SUM(C4:K4)</f>
        <v>0</v>
      </c>
      <c r="M4" s="14">
        <f>COUNTIF(C4:K4,"&gt;0")</f>
        <v>0</v>
      </c>
      <c r="N4" s="14" t="str">
        <f>IF(L4=0," ",L4/M4)</f>
        <v xml:space="preserve"> </v>
      </c>
      <c r="O4" s="81" t="str">
        <f>IF(L4=0," ",L4/(M4*B4)*100)</f>
        <v xml:space="preserve"> </v>
      </c>
      <c r="P4" s="46"/>
      <c r="Q4" s="12"/>
      <c r="R4" s="12"/>
      <c r="S4" s="12"/>
      <c r="T4" s="12"/>
      <c r="U4" s="12"/>
      <c r="V4" s="12"/>
      <c r="W4" s="12"/>
      <c r="X4" s="12"/>
      <c r="Y4" s="12"/>
      <c r="Z4" s="17">
        <f>SUM(Q4:Y4)</f>
        <v>0</v>
      </c>
      <c r="AA4" s="14">
        <f>COUNTIF(Q4:Y4,"&gt;0")</f>
        <v>0</v>
      </c>
      <c r="AB4" s="81" t="str">
        <f>IF(Z4=0," ",Z4/AA4)</f>
        <v xml:space="preserve"> </v>
      </c>
      <c r="AC4" s="18"/>
      <c r="AD4" s="17">
        <f t="shared" ref="AD4:AD14" si="0">L4+Z4</f>
        <v>0</v>
      </c>
      <c r="AE4" s="14">
        <f t="shared" ref="AE4:AE14" si="1">M4+AA4</f>
        <v>0</v>
      </c>
      <c r="AF4" s="14" t="str">
        <f>IF(AD4=0," ",AD4/AE4)</f>
        <v xml:space="preserve"> </v>
      </c>
      <c r="AG4" s="81" t="str">
        <f>IF(AD4=0," ",AD4/(AE4*P4)*100)</f>
        <v xml:space="preserve"> </v>
      </c>
    </row>
    <row r="5" spans="1:33" s="19" customFormat="1" ht="20.100000000000001" customHeight="1">
      <c r="A5" s="116"/>
      <c r="B5" s="10">
        <v>1E-4</v>
      </c>
      <c r="C5" s="20"/>
      <c r="D5" s="21"/>
      <c r="E5" s="21"/>
      <c r="F5" s="21"/>
      <c r="G5" s="21"/>
      <c r="H5" s="21"/>
      <c r="I5" s="21"/>
      <c r="J5" s="21"/>
      <c r="K5" s="22"/>
      <c r="L5" s="25">
        <f>SUM(C5:K5)</f>
        <v>0</v>
      </c>
      <c r="M5" s="23">
        <f>COUNTIF(C5:K5,"&gt;0")</f>
        <v>0</v>
      </c>
      <c r="N5" s="23" t="str">
        <f>IF(L5=0," ",L5/M5)</f>
        <v xml:space="preserve"> </v>
      </c>
      <c r="O5" s="24" t="str">
        <f>IF(L5=0," ",L5/(M5*B5)*100)</f>
        <v xml:space="preserve"> </v>
      </c>
      <c r="P5" s="47">
        <v>1E-4</v>
      </c>
      <c r="Q5" s="21"/>
      <c r="R5" s="21"/>
      <c r="S5" s="21"/>
      <c r="T5" s="21"/>
      <c r="U5" s="21"/>
      <c r="V5" s="21"/>
      <c r="W5" s="21"/>
      <c r="X5" s="21"/>
      <c r="Y5" s="21"/>
      <c r="Z5" s="25">
        <f>SUM(Q5:Y5)</f>
        <v>0</v>
      </c>
      <c r="AA5" s="23">
        <f>COUNTIF(Q5:Y5,"&gt;0")</f>
        <v>0</v>
      </c>
      <c r="AB5" s="24" t="str">
        <f>IF(Z5=0," ",Z5/AA5)</f>
        <v xml:space="preserve"> </v>
      </c>
      <c r="AC5" s="18"/>
      <c r="AD5" s="25">
        <f t="shared" si="0"/>
        <v>0</v>
      </c>
      <c r="AE5" s="23">
        <f t="shared" si="1"/>
        <v>0</v>
      </c>
      <c r="AF5" s="23" t="str">
        <f>IF(AD5=0," ",AD5/AE5)</f>
        <v xml:space="preserve"> </v>
      </c>
      <c r="AG5" s="24" t="str">
        <f>IF(AD5=0," ",AD5/(AE5*P5)*100)</f>
        <v xml:space="preserve"> </v>
      </c>
    </row>
    <row r="6" spans="1:33" s="19" customFormat="1" ht="20.100000000000001" customHeight="1">
      <c r="A6" s="116"/>
      <c r="B6" s="10">
        <v>1E-4</v>
      </c>
      <c r="C6" s="20"/>
      <c r="D6" s="21"/>
      <c r="E6" s="21"/>
      <c r="F6" s="21"/>
      <c r="G6" s="21"/>
      <c r="H6" s="21"/>
      <c r="I6" s="21"/>
      <c r="J6" s="21"/>
      <c r="K6" s="22"/>
      <c r="L6" s="25">
        <f t="shared" ref="L6:L15" si="2">SUM(C6:K6)</f>
        <v>0</v>
      </c>
      <c r="M6" s="23">
        <f t="shared" ref="M6:M15" si="3">COUNTIF(C6:K6,"&gt;0")</f>
        <v>0</v>
      </c>
      <c r="N6" s="23" t="str">
        <f t="shared" ref="N6:N15" si="4">IF(L6=0," ",L6/M6)</f>
        <v xml:space="preserve"> </v>
      </c>
      <c r="O6" s="24" t="str">
        <f t="shared" ref="O6:O15" si="5">IF(L6=0," ",L6/(M6*B6)*100)</f>
        <v xml:space="preserve"> </v>
      </c>
      <c r="P6" s="47">
        <v>1E-4</v>
      </c>
      <c r="Q6" s="21"/>
      <c r="R6" s="21"/>
      <c r="S6" s="21"/>
      <c r="T6" s="21"/>
      <c r="U6" s="21"/>
      <c r="V6" s="21"/>
      <c r="W6" s="21"/>
      <c r="X6" s="21"/>
      <c r="Y6" s="21"/>
      <c r="Z6" s="25">
        <f t="shared" ref="Z6:Z15" si="6">SUM(Q6:Y6)</f>
        <v>0</v>
      </c>
      <c r="AA6" s="23">
        <f t="shared" ref="AA6:AA15" si="7">COUNTIF(Q6:Y6,"&gt;0")</f>
        <v>0</v>
      </c>
      <c r="AB6" s="24" t="str">
        <f t="shared" ref="AB6:AB15" si="8">IF(Z6=0," ",Z6/AA6)</f>
        <v xml:space="preserve"> </v>
      </c>
      <c r="AC6" s="18"/>
      <c r="AD6" s="25">
        <f t="shared" si="0"/>
        <v>0</v>
      </c>
      <c r="AE6" s="23">
        <f t="shared" si="1"/>
        <v>0</v>
      </c>
      <c r="AF6" s="23" t="str">
        <f t="shared" ref="AF6:AF15" si="9">IF(AD6=0," ",AD6/AE6)</f>
        <v xml:space="preserve"> </v>
      </c>
      <c r="AG6" s="24" t="str">
        <f t="shared" ref="AG6:AG15" si="10">IF(AD6=0," ",AD6/(AE6*P6)*100)</f>
        <v xml:space="preserve"> </v>
      </c>
    </row>
    <row r="7" spans="1:33" s="19" customFormat="1" ht="20.100000000000001" customHeight="1">
      <c r="A7" s="116"/>
      <c r="B7" s="10">
        <v>0</v>
      </c>
      <c r="C7" s="20"/>
      <c r="D7" s="21"/>
      <c r="E7" s="21"/>
      <c r="F7" s="21"/>
      <c r="G7" s="21"/>
      <c r="H7" s="21"/>
      <c r="I7" s="21"/>
      <c r="J7" s="21"/>
      <c r="K7" s="22"/>
      <c r="L7" s="25">
        <f t="shared" si="2"/>
        <v>0</v>
      </c>
      <c r="M7" s="23">
        <f t="shared" si="3"/>
        <v>0</v>
      </c>
      <c r="N7" s="23" t="str">
        <f t="shared" si="4"/>
        <v xml:space="preserve"> </v>
      </c>
      <c r="O7" s="24" t="str">
        <f t="shared" si="5"/>
        <v xml:space="preserve"> </v>
      </c>
      <c r="P7" s="47">
        <v>1E-4</v>
      </c>
      <c r="Q7" s="21"/>
      <c r="R7" s="21"/>
      <c r="S7" s="21"/>
      <c r="T7" s="21"/>
      <c r="U7" s="21"/>
      <c r="V7" s="21"/>
      <c r="W7" s="21"/>
      <c r="X7" s="21"/>
      <c r="Y7" s="21"/>
      <c r="Z7" s="25">
        <f t="shared" si="6"/>
        <v>0</v>
      </c>
      <c r="AA7" s="23">
        <f t="shared" si="7"/>
        <v>0</v>
      </c>
      <c r="AB7" s="24" t="str">
        <f t="shared" si="8"/>
        <v xml:space="preserve"> </v>
      </c>
      <c r="AC7" s="18"/>
      <c r="AD7" s="25">
        <f t="shared" si="0"/>
        <v>0</v>
      </c>
      <c r="AE7" s="23">
        <f t="shared" si="1"/>
        <v>0</v>
      </c>
      <c r="AF7" s="23" t="str">
        <f t="shared" si="9"/>
        <v xml:space="preserve"> </v>
      </c>
      <c r="AG7" s="24" t="str">
        <f t="shared" si="10"/>
        <v xml:space="preserve"> </v>
      </c>
    </row>
    <row r="8" spans="1:33" s="19" customFormat="1" ht="20.100000000000001" customHeight="1">
      <c r="A8" s="116"/>
      <c r="B8" s="10">
        <v>1E-4</v>
      </c>
      <c r="C8" s="20"/>
      <c r="D8" s="21"/>
      <c r="E8" s="21"/>
      <c r="F8" s="21"/>
      <c r="G8" s="21"/>
      <c r="H8" s="21"/>
      <c r="I8" s="21"/>
      <c r="J8" s="21"/>
      <c r="K8" s="22"/>
      <c r="L8" s="25">
        <f t="shared" si="2"/>
        <v>0</v>
      </c>
      <c r="M8" s="23">
        <f t="shared" si="3"/>
        <v>0</v>
      </c>
      <c r="N8" s="23" t="str">
        <f t="shared" si="4"/>
        <v xml:space="preserve"> </v>
      </c>
      <c r="O8" s="24" t="str">
        <f t="shared" si="5"/>
        <v xml:space="preserve"> </v>
      </c>
      <c r="P8" s="47">
        <v>1E-4</v>
      </c>
      <c r="Q8" s="21"/>
      <c r="R8" s="21"/>
      <c r="S8" s="21"/>
      <c r="T8" s="21"/>
      <c r="U8" s="21"/>
      <c r="V8" s="21"/>
      <c r="W8" s="21"/>
      <c r="X8" s="21"/>
      <c r="Y8" s="21"/>
      <c r="Z8" s="25">
        <f t="shared" si="6"/>
        <v>0</v>
      </c>
      <c r="AA8" s="23">
        <f t="shared" si="7"/>
        <v>0</v>
      </c>
      <c r="AB8" s="24" t="str">
        <f t="shared" si="8"/>
        <v xml:space="preserve"> </v>
      </c>
      <c r="AC8" s="18"/>
      <c r="AD8" s="25">
        <f t="shared" si="0"/>
        <v>0</v>
      </c>
      <c r="AE8" s="23">
        <f t="shared" si="1"/>
        <v>0</v>
      </c>
      <c r="AF8" s="23" t="str">
        <f t="shared" si="9"/>
        <v xml:space="preserve"> </v>
      </c>
      <c r="AG8" s="24" t="str">
        <f t="shared" si="10"/>
        <v xml:space="preserve"> </v>
      </c>
    </row>
    <row r="9" spans="1:33" s="19" customFormat="1" ht="20.100000000000001" customHeight="1">
      <c r="A9" s="116"/>
      <c r="B9" s="10">
        <v>1E-4</v>
      </c>
      <c r="C9" s="20"/>
      <c r="D9" s="21"/>
      <c r="E9" s="21"/>
      <c r="F9" s="21"/>
      <c r="G9" s="21"/>
      <c r="H9" s="21"/>
      <c r="I9" s="21"/>
      <c r="J9" s="21"/>
      <c r="K9" s="22"/>
      <c r="L9" s="25">
        <f t="shared" si="2"/>
        <v>0</v>
      </c>
      <c r="M9" s="23">
        <f t="shared" si="3"/>
        <v>0</v>
      </c>
      <c r="N9" s="23" t="str">
        <f t="shared" si="4"/>
        <v xml:space="preserve"> </v>
      </c>
      <c r="O9" s="24" t="str">
        <f t="shared" si="5"/>
        <v xml:space="preserve"> </v>
      </c>
      <c r="P9" s="47">
        <v>1E-4</v>
      </c>
      <c r="Q9" s="21"/>
      <c r="R9" s="21"/>
      <c r="S9" s="21"/>
      <c r="T9" s="21"/>
      <c r="U9" s="21"/>
      <c r="V9" s="21"/>
      <c r="W9" s="21"/>
      <c r="X9" s="21"/>
      <c r="Y9" s="21"/>
      <c r="Z9" s="25">
        <f t="shared" si="6"/>
        <v>0</v>
      </c>
      <c r="AA9" s="23">
        <f t="shared" si="7"/>
        <v>0</v>
      </c>
      <c r="AB9" s="24" t="str">
        <f t="shared" si="8"/>
        <v xml:space="preserve"> </v>
      </c>
      <c r="AC9" s="18"/>
      <c r="AD9" s="25">
        <f t="shared" si="0"/>
        <v>0</v>
      </c>
      <c r="AE9" s="23">
        <f t="shared" si="1"/>
        <v>0</v>
      </c>
      <c r="AF9" s="23" t="str">
        <f t="shared" si="9"/>
        <v xml:space="preserve"> </v>
      </c>
      <c r="AG9" s="24" t="str">
        <f t="shared" si="10"/>
        <v xml:space="preserve"> </v>
      </c>
    </row>
    <row r="10" spans="1:33" s="19" customFormat="1" ht="20.100000000000001" customHeight="1">
      <c r="A10" s="116"/>
      <c r="B10" s="10">
        <v>1E-4</v>
      </c>
      <c r="C10" s="20"/>
      <c r="D10" s="21"/>
      <c r="E10" s="21"/>
      <c r="F10" s="21"/>
      <c r="G10" s="21"/>
      <c r="H10" s="21"/>
      <c r="I10" s="21"/>
      <c r="J10" s="21"/>
      <c r="K10" s="22"/>
      <c r="L10" s="25">
        <f t="shared" si="2"/>
        <v>0</v>
      </c>
      <c r="M10" s="23">
        <f t="shared" si="3"/>
        <v>0</v>
      </c>
      <c r="N10" s="23" t="str">
        <f t="shared" si="4"/>
        <v xml:space="preserve"> </v>
      </c>
      <c r="O10" s="24" t="str">
        <f t="shared" si="5"/>
        <v xml:space="preserve"> </v>
      </c>
      <c r="P10" s="47">
        <v>1E-4</v>
      </c>
      <c r="Q10" s="21"/>
      <c r="R10" s="21"/>
      <c r="S10" s="21"/>
      <c r="T10" s="21"/>
      <c r="U10" s="21"/>
      <c r="V10" s="21"/>
      <c r="W10" s="21"/>
      <c r="X10" s="21"/>
      <c r="Y10" s="21"/>
      <c r="Z10" s="25">
        <f t="shared" si="6"/>
        <v>0</v>
      </c>
      <c r="AA10" s="23">
        <f t="shared" si="7"/>
        <v>0</v>
      </c>
      <c r="AB10" s="24" t="str">
        <f t="shared" si="8"/>
        <v xml:space="preserve"> </v>
      </c>
      <c r="AC10" s="18"/>
      <c r="AD10" s="25">
        <f t="shared" si="0"/>
        <v>0</v>
      </c>
      <c r="AE10" s="23">
        <f t="shared" si="1"/>
        <v>0</v>
      </c>
      <c r="AF10" s="23" t="str">
        <f t="shared" si="9"/>
        <v xml:space="preserve"> </v>
      </c>
      <c r="AG10" s="24" t="str">
        <f t="shared" si="10"/>
        <v xml:space="preserve"> </v>
      </c>
    </row>
    <row r="11" spans="1:33" s="19" customFormat="1" ht="20.100000000000001" customHeight="1">
      <c r="A11" s="116"/>
      <c r="B11" s="10">
        <v>1E-4</v>
      </c>
      <c r="C11" s="20"/>
      <c r="D11" s="21"/>
      <c r="E11" s="21"/>
      <c r="F11" s="21"/>
      <c r="G11" s="21"/>
      <c r="H11" s="21"/>
      <c r="I11" s="21"/>
      <c r="J11" s="21"/>
      <c r="K11" s="22"/>
      <c r="L11" s="25">
        <f t="shared" si="2"/>
        <v>0</v>
      </c>
      <c r="M11" s="23">
        <f t="shared" si="3"/>
        <v>0</v>
      </c>
      <c r="N11" s="23" t="str">
        <f t="shared" si="4"/>
        <v xml:space="preserve"> </v>
      </c>
      <c r="O11" s="24" t="str">
        <f t="shared" si="5"/>
        <v xml:space="preserve"> </v>
      </c>
      <c r="P11" s="47">
        <v>1E-4</v>
      </c>
      <c r="Q11" s="21"/>
      <c r="R11" s="21"/>
      <c r="S11" s="21"/>
      <c r="T11" s="21"/>
      <c r="U11" s="21"/>
      <c r="V11" s="21"/>
      <c r="W11" s="21"/>
      <c r="X11" s="21"/>
      <c r="Y11" s="21"/>
      <c r="Z11" s="25">
        <f t="shared" si="6"/>
        <v>0</v>
      </c>
      <c r="AA11" s="23">
        <f t="shared" si="7"/>
        <v>0</v>
      </c>
      <c r="AB11" s="24" t="str">
        <f t="shared" si="8"/>
        <v xml:space="preserve"> </v>
      </c>
      <c r="AC11" s="18"/>
      <c r="AD11" s="25">
        <f t="shared" si="0"/>
        <v>0</v>
      </c>
      <c r="AE11" s="23">
        <f t="shared" si="1"/>
        <v>0</v>
      </c>
      <c r="AF11" s="23" t="str">
        <f t="shared" si="9"/>
        <v xml:space="preserve"> </v>
      </c>
      <c r="AG11" s="24" t="str">
        <f t="shared" si="10"/>
        <v xml:space="preserve"> </v>
      </c>
    </row>
    <row r="12" spans="1:33" s="19" customFormat="1" ht="20.100000000000001" customHeight="1">
      <c r="A12" s="116"/>
      <c r="B12" s="10">
        <v>1E-4</v>
      </c>
      <c r="C12" s="20"/>
      <c r="D12" s="21"/>
      <c r="E12" s="21"/>
      <c r="F12" s="21"/>
      <c r="G12" s="21"/>
      <c r="H12" s="21"/>
      <c r="I12" s="21"/>
      <c r="J12" s="21"/>
      <c r="K12" s="22"/>
      <c r="L12" s="25">
        <f t="shared" si="2"/>
        <v>0</v>
      </c>
      <c r="M12" s="23">
        <f t="shared" si="3"/>
        <v>0</v>
      </c>
      <c r="N12" s="23" t="str">
        <f t="shared" si="4"/>
        <v xml:space="preserve"> </v>
      </c>
      <c r="O12" s="24" t="str">
        <f t="shared" si="5"/>
        <v xml:space="preserve"> </v>
      </c>
      <c r="P12" s="47"/>
      <c r="Q12" s="21"/>
      <c r="R12" s="21"/>
      <c r="S12" s="21"/>
      <c r="T12" s="21"/>
      <c r="U12" s="21"/>
      <c r="V12" s="21"/>
      <c r="W12" s="21"/>
      <c r="X12" s="21"/>
      <c r="Y12" s="21"/>
      <c r="Z12" s="25">
        <f t="shared" si="6"/>
        <v>0</v>
      </c>
      <c r="AA12" s="23">
        <f t="shared" si="7"/>
        <v>0</v>
      </c>
      <c r="AB12" s="24" t="str">
        <f t="shared" si="8"/>
        <v xml:space="preserve"> </v>
      </c>
      <c r="AC12" s="18"/>
      <c r="AD12" s="25">
        <f t="shared" si="0"/>
        <v>0</v>
      </c>
      <c r="AE12" s="23">
        <f t="shared" si="1"/>
        <v>0</v>
      </c>
      <c r="AF12" s="23" t="str">
        <f t="shared" si="9"/>
        <v xml:space="preserve"> </v>
      </c>
      <c r="AG12" s="24" t="str">
        <f t="shared" si="10"/>
        <v xml:space="preserve"> </v>
      </c>
    </row>
    <row r="13" spans="1:33" s="19" customFormat="1" ht="20.100000000000001" customHeight="1">
      <c r="A13" s="116"/>
      <c r="B13" s="10">
        <v>1E-4</v>
      </c>
      <c r="C13" s="20"/>
      <c r="D13" s="21"/>
      <c r="E13" s="21"/>
      <c r="F13" s="21"/>
      <c r="G13" s="21"/>
      <c r="H13" s="21"/>
      <c r="I13" s="21"/>
      <c r="J13" s="21"/>
      <c r="K13" s="22"/>
      <c r="L13" s="25">
        <f t="shared" si="2"/>
        <v>0</v>
      </c>
      <c r="M13" s="23">
        <f t="shared" si="3"/>
        <v>0</v>
      </c>
      <c r="N13" s="23" t="str">
        <f t="shared" si="4"/>
        <v xml:space="preserve"> </v>
      </c>
      <c r="O13" s="24" t="str">
        <f t="shared" si="5"/>
        <v xml:space="preserve"> </v>
      </c>
      <c r="P13" s="47">
        <v>1E-4</v>
      </c>
      <c r="Q13" s="21"/>
      <c r="R13" s="21"/>
      <c r="S13" s="21"/>
      <c r="T13" s="21"/>
      <c r="U13" s="21"/>
      <c r="V13" s="21"/>
      <c r="W13" s="21"/>
      <c r="X13" s="21"/>
      <c r="Y13" s="21"/>
      <c r="Z13" s="25">
        <f t="shared" si="6"/>
        <v>0</v>
      </c>
      <c r="AA13" s="23">
        <f t="shared" si="7"/>
        <v>0</v>
      </c>
      <c r="AB13" s="24" t="str">
        <f t="shared" si="8"/>
        <v xml:space="preserve"> </v>
      </c>
      <c r="AC13" s="18"/>
      <c r="AD13" s="25">
        <f t="shared" si="0"/>
        <v>0</v>
      </c>
      <c r="AE13" s="23">
        <f t="shared" si="1"/>
        <v>0</v>
      </c>
      <c r="AF13" s="23" t="str">
        <f t="shared" si="9"/>
        <v xml:space="preserve"> </v>
      </c>
      <c r="AG13" s="24" t="str">
        <f t="shared" si="10"/>
        <v xml:space="preserve"> </v>
      </c>
    </row>
    <row r="14" spans="1:33" s="19" customFormat="1" ht="20.100000000000001" customHeight="1">
      <c r="A14" s="116"/>
      <c r="B14" s="10">
        <v>1E-4</v>
      </c>
      <c r="C14" s="20"/>
      <c r="D14" s="21"/>
      <c r="E14" s="21"/>
      <c r="F14" s="21"/>
      <c r="G14" s="21"/>
      <c r="H14" s="21"/>
      <c r="I14" s="21"/>
      <c r="J14" s="21"/>
      <c r="K14" s="22"/>
      <c r="L14" s="25">
        <f t="shared" si="2"/>
        <v>0</v>
      </c>
      <c r="M14" s="23">
        <f t="shared" si="3"/>
        <v>0</v>
      </c>
      <c r="N14" s="23" t="str">
        <f t="shared" si="4"/>
        <v xml:space="preserve"> </v>
      </c>
      <c r="O14" s="24" t="str">
        <f t="shared" si="5"/>
        <v xml:space="preserve"> </v>
      </c>
      <c r="P14" s="47">
        <v>1E-4</v>
      </c>
      <c r="Q14" s="21"/>
      <c r="R14" s="21"/>
      <c r="S14" s="21"/>
      <c r="T14" s="21"/>
      <c r="U14" s="21"/>
      <c r="V14" s="21"/>
      <c r="W14" s="21"/>
      <c r="X14" s="21"/>
      <c r="Y14" s="21"/>
      <c r="Z14" s="25">
        <f t="shared" si="6"/>
        <v>0</v>
      </c>
      <c r="AA14" s="23">
        <f t="shared" si="7"/>
        <v>0</v>
      </c>
      <c r="AB14" s="24" t="str">
        <f t="shared" si="8"/>
        <v xml:space="preserve"> </v>
      </c>
      <c r="AC14" s="18"/>
      <c r="AD14" s="25">
        <f t="shared" si="0"/>
        <v>0</v>
      </c>
      <c r="AE14" s="23">
        <f t="shared" si="1"/>
        <v>0</v>
      </c>
      <c r="AF14" s="23" t="str">
        <f t="shared" si="9"/>
        <v xml:space="preserve"> </v>
      </c>
      <c r="AG14" s="24" t="str">
        <f t="shared" si="10"/>
        <v xml:space="preserve"> </v>
      </c>
    </row>
    <row r="15" spans="1:33" s="19" customFormat="1" ht="20.100000000000001" customHeight="1">
      <c r="A15" s="116"/>
      <c r="B15" s="113">
        <v>1E-4</v>
      </c>
      <c r="C15" s="20"/>
      <c r="D15" s="21"/>
      <c r="E15" s="21"/>
      <c r="F15" s="21"/>
      <c r="G15" s="21"/>
      <c r="H15" s="21"/>
      <c r="I15" s="21"/>
      <c r="J15" s="21"/>
      <c r="K15" s="22"/>
      <c r="L15" s="25">
        <f t="shared" si="2"/>
        <v>0</v>
      </c>
      <c r="M15" s="23">
        <f t="shared" si="3"/>
        <v>0</v>
      </c>
      <c r="N15" s="23" t="str">
        <f t="shared" si="4"/>
        <v xml:space="preserve"> </v>
      </c>
      <c r="O15" s="24" t="str">
        <f t="shared" si="5"/>
        <v xml:space="preserve"> </v>
      </c>
      <c r="P15" s="47">
        <v>1E-4</v>
      </c>
      <c r="Q15" s="21"/>
      <c r="R15" s="21"/>
      <c r="S15" s="21"/>
      <c r="T15" s="21"/>
      <c r="U15" s="21"/>
      <c r="V15" s="21"/>
      <c r="W15" s="21"/>
      <c r="X15" s="21"/>
      <c r="Y15" s="21"/>
      <c r="Z15" s="25">
        <f t="shared" si="6"/>
        <v>0</v>
      </c>
      <c r="AA15" s="23">
        <f t="shared" si="7"/>
        <v>0</v>
      </c>
      <c r="AB15" s="24" t="str">
        <f t="shared" si="8"/>
        <v xml:space="preserve"> </v>
      </c>
      <c r="AC15" s="18"/>
      <c r="AD15" s="25">
        <f>L15+Z15</f>
        <v>0</v>
      </c>
      <c r="AE15" s="23">
        <f>M15+AA15</f>
        <v>0</v>
      </c>
      <c r="AF15" s="23" t="str">
        <f t="shared" si="9"/>
        <v xml:space="preserve"> </v>
      </c>
      <c r="AG15" s="24" t="str">
        <f t="shared" si="10"/>
        <v xml:space="preserve"> </v>
      </c>
    </row>
    <row r="16" spans="1:33" s="19" customFormat="1" ht="20.100000000000001" customHeight="1" thickBot="1">
      <c r="A16" s="116"/>
      <c r="B16" s="114">
        <v>1E-4</v>
      </c>
      <c r="C16" s="26"/>
      <c r="D16" s="27"/>
      <c r="E16" s="27"/>
      <c r="F16" s="27"/>
      <c r="G16" s="27"/>
      <c r="H16" s="27"/>
      <c r="I16" s="27"/>
      <c r="J16" s="27"/>
      <c r="K16" s="28"/>
      <c r="L16" s="32">
        <f>SUM(C16:K16)</f>
        <v>0</v>
      </c>
      <c r="M16" s="30">
        <f>COUNTIF(C16:K16,"&gt;0")</f>
        <v>0</v>
      </c>
      <c r="N16" s="30" t="str">
        <f>IF(L16=0," ",L16/M16)</f>
        <v xml:space="preserve"> </v>
      </c>
      <c r="O16" s="31" t="str">
        <f>IF(L16=0," ",L16/(M16*B16)*100)</f>
        <v xml:space="preserve"> </v>
      </c>
      <c r="P16" s="38"/>
      <c r="Q16" s="21"/>
      <c r="R16" s="21"/>
      <c r="S16" s="21"/>
      <c r="T16" s="21"/>
      <c r="U16" s="21"/>
      <c r="V16" s="21"/>
      <c r="W16" s="21"/>
      <c r="X16" s="21"/>
      <c r="Y16" s="21"/>
      <c r="Z16" s="32">
        <f>SUM(Q16:Y16)</f>
        <v>0</v>
      </c>
      <c r="AA16" s="30">
        <f>COUNTIF(Q16:Y16,"&gt;0")</f>
        <v>0</v>
      </c>
      <c r="AB16" s="31" t="str">
        <f>IF(Z16=0," ",Z16/AA16)</f>
        <v xml:space="preserve"> </v>
      </c>
      <c r="AC16" s="18"/>
      <c r="AD16" s="32">
        <f>L16+Z16</f>
        <v>0</v>
      </c>
      <c r="AE16" s="30">
        <f>M16+AA16</f>
        <v>0</v>
      </c>
      <c r="AF16" s="30" t="str">
        <f>IF(AD16=0," ",AD16/AE16)</f>
        <v xml:space="preserve"> </v>
      </c>
      <c r="AG16" s="31" t="str">
        <f>IF(AD16=0," ",AD16/(AE16*P16)*100)</f>
        <v xml:space="preserve"> </v>
      </c>
    </row>
    <row r="17" spans="1:33" s="50" customFormat="1" ht="20.100000000000001" customHeight="1" thickBot="1">
      <c r="A17" s="45"/>
      <c r="B17" s="49">
        <f t="shared" ref="B17:M17" si="11">SUM(B4:B16)</f>
        <v>1.2000000000000003E-3</v>
      </c>
      <c r="C17" s="39">
        <f t="shared" si="11"/>
        <v>0</v>
      </c>
      <c r="D17" s="36">
        <f t="shared" si="11"/>
        <v>0</v>
      </c>
      <c r="E17" s="36">
        <f t="shared" si="11"/>
        <v>0</v>
      </c>
      <c r="F17" s="36">
        <f t="shared" si="11"/>
        <v>0</v>
      </c>
      <c r="G17" s="36">
        <f t="shared" si="11"/>
        <v>0</v>
      </c>
      <c r="H17" s="36">
        <f t="shared" si="11"/>
        <v>0</v>
      </c>
      <c r="I17" s="36">
        <f t="shared" si="11"/>
        <v>0</v>
      </c>
      <c r="J17" s="36">
        <f t="shared" si="11"/>
        <v>0</v>
      </c>
      <c r="K17" s="40">
        <f t="shared" si="11"/>
        <v>0</v>
      </c>
      <c r="L17" s="104">
        <f t="shared" si="11"/>
        <v>0</v>
      </c>
      <c r="M17" s="36">
        <f t="shared" si="11"/>
        <v>0</v>
      </c>
      <c r="N17" s="35" t="e">
        <f>L17/M17</f>
        <v>#DIV/0!</v>
      </c>
      <c r="O17" s="37"/>
      <c r="P17" s="38">
        <f>SUM(P4:P14)</f>
        <v>9.0000000000000019E-4</v>
      </c>
      <c r="Q17" s="39">
        <f t="shared" ref="Q17:AA17" si="12">SUM(Q4:Q16)</f>
        <v>0</v>
      </c>
      <c r="R17" s="36">
        <f t="shared" si="12"/>
        <v>0</v>
      </c>
      <c r="S17" s="36">
        <f t="shared" si="12"/>
        <v>0</v>
      </c>
      <c r="T17" s="36">
        <f t="shared" si="12"/>
        <v>0</v>
      </c>
      <c r="U17" s="36">
        <f t="shared" si="12"/>
        <v>0</v>
      </c>
      <c r="V17" s="36">
        <f t="shared" si="12"/>
        <v>0</v>
      </c>
      <c r="W17" s="36">
        <f t="shared" si="12"/>
        <v>0</v>
      </c>
      <c r="X17" s="40">
        <f t="shared" si="12"/>
        <v>0</v>
      </c>
      <c r="Y17" s="40">
        <f t="shared" si="12"/>
        <v>0</v>
      </c>
      <c r="Z17" s="34">
        <f t="shared" si="12"/>
        <v>0</v>
      </c>
      <c r="AA17" s="35">
        <f t="shared" si="12"/>
        <v>0</v>
      </c>
      <c r="AB17" s="41" t="e">
        <f>Z17/AA17</f>
        <v>#DIV/0!</v>
      </c>
      <c r="AC17" s="44"/>
      <c r="AD17" s="43">
        <f>SUM(AD4:AD16)</f>
        <v>0</v>
      </c>
      <c r="AE17" s="35">
        <f>SUM(AE4:AE16)</f>
        <v>0</v>
      </c>
      <c r="AF17" s="35" t="e">
        <f>AD17/AE17</f>
        <v>#DIV/0!</v>
      </c>
      <c r="AG17" s="37"/>
    </row>
    <row r="18" spans="1:33">
      <c r="A18" s="112"/>
    </row>
    <row r="19" spans="1:33" ht="15" thickBot="1">
      <c r="A19" s="48"/>
    </row>
  </sheetData>
  <mergeCells count="18">
    <mergeCell ref="A1:AB1"/>
    <mergeCell ref="AD1:AG1"/>
    <mergeCell ref="A2:A3"/>
    <mergeCell ref="B2:B3"/>
    <mergeCell ref="C2:J2"/>
    <mergeCell ref="L2:L3"/>
    <mergeCell ref="M2:M3"/>
    <mergeCell ref="N2:N3"/>
    <mergeCell ref="O2:O3"/>
    <mergeCell ref="P2:P3"/>
    <mergeCell ref="AF2:AF3"/>
    <mergeCell ref="AG2:AG3"/>
    <mergeCell ref="Q2:X2"/>
    <mergeCell ref="Z2:Z3"/>
    <mergeCell ref="AA2:AA3"/>
    <mergeCell ref="AB2:AB3"/>
    <mergeCell ref="AD2:AD3"/>
    <mergeCell ref="AE2:AE3"/>
  </mergeCells>
  <pageMargins left="3.937007874015748E-2" right="3.937007874015748E-2" top="0.74803149606299213" bottom="0.74803149606299213" header="0.31496062992125984" footer="0.31496062992125984"/>
  <pageSetup paperSize="9" scale="88" fitToHeight="0" orientation="landscape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4">
    <pageSetUpPr fitToPage="1"/>
  </sheetPr>
  <dimension ref="A1:AC16"/>
  <sheetViews>
    <sheetView zoomScale="115" zoomScaleNormal="115" workbookViewId="0">
      <selection activeCell="S24" sqref="S24"/>
    </sheetView>
  </sheetViews>
  <sheetFormatPr defaultRowHeight="14.4"/>
  <cols>
    <col min="1" max="1" width="21.6640625" style="9" customWidth="1"/>
    <col min="2" max="24" width="4.6640625" customWidth="1"/>
    <col min="25" max="25" width="1.33203125" customWidth="1"/>
    <col min="26" max="29" width="4.6640625" customWidth="1"/>
  </cols>
  <sheetData>
    <row r="1" spans="1:29" ht="30" customHeight="1" thickBot="1">
      <c r="A1" s="433" t="s">
        <v>113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434"/>
      <c r="O1" s="434"/>
      <c r="P1" s="434"/>
      <c r="Q1" s="434"/>
      <c r="R1" s="434"/>
      <c r="S1" s="434"/>
      <c r="T1" s="434"/>
      <c r="U1" s="434"/>
      <c r="V1" s="434"/>
      <c r="W1" s="434"/>
      <c r="X1" s="434"/>
      <c r="Y1" s="1"/>
      <c r="Z1" s="434" t="s">
        <v>7</v>
      </c>
      <c r="AA1" s="434"/>
      <c r="AB1" s="434"/>
      <c r="AC1" s="436"/>
    </row>
    <row r="2" spans="1:29" ht="121.5" customHeight="1" thickBot="1">
      <c r="A2" s="423" t="s">
        <v>90</v>
      </c>
      <c r="B2" s="452" t="s">
        <v>0</v>
      </c>
      <c r="C2" s="454" t="s">
        <v>8</v>
      </c>
      <c r="D2" s="455"/>
      <c r="E2" s="455"/>
      <c r="F2" s="455"/>
      <c r="G2" s="455"/>
      <c r="H2" s="455"/>
      <c r="I2" s="455"/>
      <c r="J2" s="442" t="s">
        <v>1</v>
      </c>
      <c r="K2" s="444" t="s">
        <v>2</v>
      </c>
      <c r="L2" s="444" t="s">
        <v>3</v>
      </c>
      <c r="M2" s="446" t="s">
        <v>114</v>
      </c>
      <c r="N2" s="456" t="s">
        <v>4</v>
      </c>
      <c r="O2" s="454" t="s">
        <v>9</v>
      </c>
      <c r="P2" s="457"/>
      <c r="Q2" s="457"/>
      <c r="R2" s="457"/>
      <c r="S2" s="457"/>
      <c r="T2" s="457"/>
      <c r="U2" s="457"/>
      <c r="V2" s="427" t="s">
        <v>1</v>
      </c>
      <c r="W2" s="429" t="s">
        <v>2</v>
      </c>
      <c r="X2" s="431" t="s">
        <v>5</v>
      </c>
      <c r="Y2" s="7"/>
      <c r="Z2" s="427" t="s">
        <v>1</v>
      </c>
      <c r="AA2" s="429" t="s">
        <v>2</v>
      </c>
      <c r="AB2" s="429" t="s">
        <v>6</v>
      </c>
      <c r="AC2" s="431" t="s">
        <v>116</v>
      </c>
    </row>
    <row r="3" spans="1:29" ht="15" thickBot="1">
      <c r="A3" s="451"/>
      <c r="B3" s="453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443"/>
      <c r="K3" s="445"/>
      <c r="L3" s="445"/>
      <c r="M3" s="447"/>
      <c r="N3" s="449"/>
      <c r="O3" s="3">
        <v>8</v>
      </c>
      <c r="P3" s="4">
        <v>9</v>
      </c>
      <c r="Q3" s="4">
        <v>10</v>
      </c>
      <c r="R3" s="4">
        <v>11</v>
      </c>
      <c r="S3" s="4">
        <v>12</v>
      </c>
      <c r="T3" s="4">
        <v>13</v>
      </c>
      <c r="U3" s="4">
        <v>14</v>
      </c>
      <c r="V3" s="428"/>
      <c r="W3" s="430"/>
      <c r="X3" s="432"/>
      <c r="Y3" s="8"/>
      <c r="Z3" s="428"/>
      <c r="AA3" s="430"/>
      <c r="AB3" s="430"/>
      <c r="AC3" s="432"/>
    </row>
    <row r="4" spans="1:29" s="19" customFormat="1" ht="20.100000000000001" customHeight="1">
      <c r="A4" s="51"/>
      <c r="B4" s="64"/>
      <c r="C4" s="75"/>
      <c r="D4" s="76"/>
      <c r="E4" s="76"/>
      <c r="F4" s="76"/>
      <c r="G4" s="76"/>
      <c r="H4" s="76"/>
      <c r="I4" s="76"/>
      <c r="J4" s="17">
        <f t="shared" ref="J4:J15" si="0">SUM(C4:I4)</f>
        <v>0</v>
      </c>
      <c r="K4" s="14">
        <f t="shared" ref="K4:K15" si="1">COUNTIF(C4:I4,"&gt;0")</f>
        <v>0</v>
      </c>
      <c r="L4" s="14" t="str">
        <f>IF(J4=0," ",J4/K4)</f>
        <v xml:space="preserve"> </v>
      </c>
      <c r="M4" s="81" t="str">
        <f t="shared" ref="M4:M15" si="2">IF(J4=0," ",J4/(K4*B4)*100)</f>
        <v xml:space="preserve"> </v>
      </c>
      <c r="N4" s="67"/>
      <c r="O4" s="75"/>
      <c r="P4" s="76"/>
      <c r="Q4" s="76"/>
      <c r="R4" s="76"/>
      <c r="S4" s="76"/>
      <c r="T4" s="76"/>
      <c r="U4" s="76"/>
      <c r="V4" s="17">
        <f t="shared" ref="V4:V15" si="3">SUM(O4:U4)</f>
        <v>0</v>
      </c>
      <c r="W4" s="14">
        <f t="shared" ref="W4:W15" si="4">COUNTIF(O4:U4,"&gt;0")</f>
        <v>0</v>
      </c>
      <c r="X4" s="16" t="str">
        <f>IF(V4=0," ",V4/W4)</f>
        <v xml:space="preserve"> </v>
      </c>
      <c r="Y4" s="18"/>
      <c r="Z4" s="17">
        <f t="shared" ref="Z4:Z15" si="5">J4+V4</f>
        <v>0</v>
      </c>
      <c r="AA4" s="14">
        <f t="shared" ref="AA4:AA15" si="6">K4+W4</f>
        <v>0</v>
      </c>
      <c r="AB4" s="15" t="str">
        <f>IF(Z4=0," ",Z4/AA4)</f>
        <v xml:space="preserve"> </v>
      </c>
      <c r="AC4" s="16" t="str">
        <f t="shared" ref="AC4:AC15" si="7">IF(Z4=0," ",Z4/(AA4*N4)*100)</f>
        <v xml:space="preserve"> </v>
      </c>
    </row>
    <row r="5" spans="1:29" s="19" customFormat="1" ht="20.100000000000001" customHeight="1">
      <c r="A5" s="51"/>
      <c r="B5" s="64"/>
      <c r="C5" s="74"/>
      <c r="D5" s="73"/>
      <c r="E5" s="73"/>
      <c r="F5" s="73"/>
      <c r="G5" s="73"/>
      <c r="H5" s="73"/>
      <c r="I5" s="73"/>
      <c r="J5" s="25">
        <f t="shared" si="0"/>
        <v>0</v>
      </c>
      <c r="K5" s="23">
        <f t="shared" si="1"/>
        <v>0</v>
      </c>
      <c r="L5" s="23" t="str">
        <f>IF(J5=0," ",J5/K5)</f>
        <v xml:space="preserve"> </v>
      </c>
      <c r="M5" s="24" t="str">
        <f t="shared" si="2"/>
        <v xml:space="preserve"> </v>
      </c>
      <c r="N5" s="68"/>
      <c r="O5" s="74"/>
      <c r="P5" s="73"/>
      <c r="Q5" s="73"/>
      <c r="R5" s="73"/>
      <c r="S5" s="73"/>
      <c r="T5" s="73"/>
      <c r="U5" s="73"/>
      <c r="V5" s="25">
        <f t="shared" si="3"/>
        <v>0</v>
      </c>
      <c r="W5" s="23">
        <f t="shared" si="4"/>
        <v>0</v>
      </c>
      <c r="X5" s="24" t="str">
        <f>IF(V5=0," ",V5/W5)</f>
        <v xml:space="preserve"> </v>
      </c>
      <c r="Y5" s="18"/>
      <c r="Z5" s="25">
        <f t="shared" si="5"/>
        <v>0</v>
      </c>
      <c r="AA5" s="23">
        <f t="shared" si="6"/>
        <v>0</v>
      </c>
      <c r="AB5" s="23" t="str">
        <f>IF(Z5=0," ",Z5/AA5)</f>
        <v xml:space="preserve"> </v>
      </c>
      <c r="AC5" s="24" t="str">
        <f t="shared" si="7"/>
        <v xml:space="preserve"> </v>
      </c>
    </row>
    <row r="6" spans="1:29" s="19" customFormat="1" ht="20.100000000000001" customHeight="1">
      <c r="A6" s="83"/>
      <c r="B6" s="64"/>
      <c r="C6" s="74"/>
      <c r="D6" s="73"/>
      <c r="E6" s="73"/>
      <c r="F6" s="73"/>
      <c r="G6" s="73"/>
      <c r="H6" s="73"/>
      <c r="I6" s="73"/>
      <c r="J6" s="25">
        <f t="shared" si="0"/>
        <v>0</v>
      </c>
      <c r="K6" s="23">
        <f t="shared" si="1"/>
        <v>0</v>
      </c>
      <c r="L6" s="23" t="str">
        <f t="shared" ref="L6:L15" si="8">IF(J6=0," ",J6/K6)</f>
        <v xml:space="preserve"> </v>
      </c>
      <c r="M6" s="24" t="str">
        <f t="shared" si="2"/>
        <v xml:space="preserve"> </v>
      </c>
      <c r="N6" s="68"/>
      <c r="O6" s="74"/>
      <c r="P6" s="73"/>
      <c r="Q6" s="73"/>
      <c r="R6" s="73"/>
      <c r="S6" s="73"/>
      <c r="T6" s="73"/>
      <c r="U6" s="73"/>
      <c r="V6" s="25">
        <f t="shared" si="3"/>
        <v>0</v>
      </c>
      <c r="W6" s="23">
        <f t="shared" si="4"/>
        <v>0</v>
      </c>
      <c r="X6" s="24" t="str">
        <f t="shared" ref="X6:X15" si="9">IF(V6=0," ",V6/W6)</f>
        <v xml:space="preserve"> </v>
      </c>
      <c r="Y6" s="18"/>
      <c r="Z6" s="25">
        <f t="shared" si="5"/>
        <v>0</v>
      </c>
      <c r="AA6" s="23">
        <f t="shared" si="6"/>
        <v>0</v>
      </c>
      <c r="AB6" s="23" t="str">
        <f t="shared" ref="AB6:AB15" si="10">IF(Z6=0," ",Z6/AA6)</f>
        <v xml:space="preserve"> </v>
      </c>
      <c r="AC6" s="24" t="str">
        <f t="shared" si="7"/>
        <v xml:space="preserve"> </v>
      </c>
    </row>
    <row r="7" spans="1:29" s="19" customFormat="1" ht="20.100000000000001" customHeight="1">
      <c r="A7" s="51"/>
      <c r="B7" s="64"/>
      <c r="C7" s="74"/>
      <c r="D7" s="73"/>
      <c r="E7" s="73"/>
      <c r="F7" s="73"/>
      <c r="G7" s="73"/>
      <c r="H7" s="73"/>
      <c r="I7" s="73"/>
      <c r="J7" s="25">
        <f t="shared" si="0"/>
        <v>0</v>
      </c>
      <c r="K7" s="23">
        <f t="shared" si="1"/>
        <v>0</v>
      </c>
      <c r="L7" s="23" t="str">
        <f t="shared" si="8"/>
        <v xml:space="preserve"> </v>
      </c>
      <c r="M7" s="24" t="str">
        <f t="shared" si="2"/>
        <v xml:space="preserve"> </v>
      </c>
      <c r="N7" s="68"/>
      <c r="O7" s="74"/>
      <c r="P7" s="73"/>
      <c r="Q7" s="73"/>
      <c r="R7" s="73"/>
      <c r="S7" s="73"/>
      <c r="T7" s="73"/>
      <c r="U7" s="73"/>
      <c r="V7" s="25">
        <f t="shared" si="3"/>
        <v>0</v>
      </c>
      <c r="W7" s="23">
        <f t="shared" si="4"/>
        <v>0</v>
      </c>
      <c r="X7" s="24" t="str">
        <f t="shared" si="9"/>
        <v xml:space="preserve"> </v>
      </c>
      <c r="Y7" s="18"/>
      <c r="Z7" s="25">
        <f t="shared" si="5"/>
        <v>0</v>
      </c>
      <c r="AA7" s="23">
        <f t="shared" si="6"/>
        <v>0</v>
      </c>
      <c r="AB7" s="23" t="str">
        <f t="shared" si="10"/>
        <v xml:space="preserve"> </v>
      </c>
      <c r="AC7" s="24" t="str">
        <f t="shared" si="7"/>
        <v xml:space="preserve"> </v>
      </c>
    </row>
    <row r="8" spans="1:29" s="19" customFormat="1" ht="20.100000000000001" customHeight="1">
      <c r="A8" s="51"/>
      <c r="B8" s="64"/>
      <c r="C8" s="74"/>
      <c r="D8" s="73"/>
      <c r="E8" s="73"/>
      <c r="F8" s="73"/>
      <c r="G8" s="73"/>
      <c r="H8" s="73"/>
      <c r="I8" s="73"/>
      <c r="J8" s="25">
        <f t="shared" si="0"/>
        <v>0</v>
      </c>
      <c r="K8" s="23">
        <f t="shared" si="1"/>
        <v>0</v>
      </c>
      <c r="L8" s="23" t="str">
        <f t="shared" si="8"/>
        <v xml:space="preserve"> </v>
      </c>
      <c r="M8" s="24" t="str">
        <f t="shared" si="2"/>
        <v xml:space="preserve"> </v>
      </c>
      <c r="N8" s="68"/>
      <c r="O8" s="74"/>
      <c r="P8" s="73"/>
      <c r="Q8" s="73"/>
      <c r="R8" s="73"/>
      <c r="S8" s="73"/>
      <c r="T8" s="73"/>
      <c r="U8" s="73"/>
      <c r="V8" s="25">
        <f t="shared" si="3"/>
        <v>0</v>
      </c>
      <c r="W8" s="23">
        <f t="shared" si="4"/>
        <v>0</v>
      </c>
      <c r="X8" s="24" t="str">
        <f t="shared" si="9"/>
        <v xml:space="preserve"> </v>
      </c>
      <c r="Y8" s="18"/>
      <c r="Z8" s="25">
        <f t="shared" si="5"/>
        <v>0</v>
      </c>
      <c r="AA8" s="23">
        <f t="shared" si="6"/>
        <v>0</v>
      </c>
      <c r="AB8" s="23" t="str">
        <f t="shared" si="10"/>
        <v xml:space="preserve"> </v>
      </c>
      <c r="AC8" s="24" t="str">
        <f t="shared" si="7"/>
        <v xml:space="preserve"> </v>
      </c>
    </row>
    <row r="9" spans="1:29" s="19" customFormat="1" ht="20.100000000000001" customHeight="1">
      <c r="A9" s="51"/>
      <c r="B9" s="64"/>
      <c r="C9" s="74"/>
      <c r="D9" s="73"/>
      <c r="E9" s="73"/>
      <c r="F9" s="73"/>
      <c r="G9" s="73"/>
      <c r="H9" s="73"/>
      <c r="I9" s="73"/>
      <c r="J9" s="25">
        <f t="shared" si="0"/>
        <v>0</v>
      </c>
      <c r="K9" s="23">
        <f t="shared" si="1"/>
        <v>0</v>
      </c>
      <c r="L9" s="23" t="str">
        <f t="shared" si="8"/>
        <v xml:space="preserve"> </v>
      </c>
      <c r="M9" s="24" t="str">
        <f t="shared" si="2"/>
        <v xml:space="preserve"> </v>
      </c>
      <c r="N9" s="68"/>
      <c r="O9" s="74"/>
      <c r="P9" s="73"/>
      <c r="Q9" s="73"/>
      <c r="R9" s="73"/>
      <c r="S9" s="73"/>
      <c r="T9" s="73"/>
      <c r="U9" s="73"/>
      <c r="V9" s="25">
        <f t="shared" si="3"/>
        <v>0</v>
      </c>
      <c r="W9" s="23">
        <f t="shared" si="4"/>
        <v>0</v>
      </c>
      <c r="X9" s="24" t="str">
        <f t="shared" si="9"/>
        <v xml:space="preserve"> </v>
      </c>
      <c r="Y9" s="18"/>
      <c r="Z9" s="25">
        <f t="shared" si="5"/>
        <v>0</v>
      </c>
      <c r="AA9" s="23">
        <f t="shared" si="6"/>
        <v>0</v>
      </c>
      <c r="AB9" s="23" t="str">
        <f t="shared" si="10"/>
        <v xml:space="preserve"> </v>
      </c>
      <c r="AC9" s="24" t="str">
        <f t="shared" si="7"/>
        <v xml:space="preserve"> </v>
      </c>
    </row>
    <row r="10" spans="1:29" s="19" customFormat="1" ht="20.100000000000001" customHeight="1">
      <c r="A10" s="51"/>
      <c r="B10" s="64"/>
      <c r="C10" s="74"/>
      <c r="D10" s="73"/>
      <c r="E10" s="73"/>
      <c r="F10" s="73"/>
      <c r="G10" s="73"/>
      <c r="H10" s="73"/>
      <c r="I10" s="73"/>
      <c r="J10" s="25">
        <f t="shared" si="0"/>
        <v>0</v>
      </c>
      <c r="K10" s="23">
        <f t="shared" si="1"/>
        <v>0</v>
      </c>
      <c r="L10" s="23" t="str">
        <f t="shared" si="8"/>
        <v xml:space="preserve"> </v>
      </c>
      <c r="M10" s="24" t="str">
        <f t="shared" si="2"/>
        <v xml:space="preserve"> </v>
      </c>
      <c r="N10" s="68"/>
      <c r="O10" s="74"/>
      <c r="P10" s="73"/>
      <c r="Q10" s="73"/>
      <c r="R10" s="73"/>
      <c r="S10" s="73"/>
      <c r="T10" s="73"/>
      <c r="U10" s="73"/>
      <c r="V10" s="25">
        <f t="shared" si="3"/>
        <v>0</v>
      </c>
      <c r="W10" s="23">
        <f t="shared" si="4"/>
        <v>0</v>
      </c>
      <c r="X10" s="24" t="str">
        <f t="shared" si="9"/>
        <v xml:space="preserve"> </v>
      </c>
      <c r="Y10" s="18"/>
      <c r="Z10" s="25">
        <f t="shared" si="5"/>
        <v>0</v>
      </c>
      <c r="AA10" s="23">
        <f t="shared" si="6"/>
        <v>0</v>
      </c>
      <c r="AB10" s="23" t="str">
        <f t="shared" si="10"/>
        <v xml:space="preserve"> </v>
      </c>
      <c r="AC10" s="24" t="str">
        <f t="shared" si="7"/>
        <v xml:space="preserve"> </v>
      </c>
    </row>
    <row r="11" spans="1:29" s="19" customFormat="1" ht="20.100000000000001" customHeight="1">
      <c r="A11" s="51"/>
      <c r="B11" s="64"/>
      <c r="C11" s="74"/>
      <c r="D11" s="73"/>
      <c r="E11" s="73"/>
      <c r="F11" s="73"/>
      <c r="G11" s="73"/>
      <c r="H11" s="73"/>
      <c r="I11" s="73"/>
      <c r="J11" s="25">
        <f t="shared" si="0"/>
        <v>0</v>
      </c>
      <c r="K11" s="23">
        <f t="shared" si="1"/>
        <v>0</v>
      </c>
      <c r="L11" s="23" t="str">
        <f t="shared" si="8"/>
        <v xml:space="preserve"> </v>
      </c>
      <c r="M11" s="24" t="str">
        <f t="shared" si="2"/>
        <v xml:space="preserve"> </v>
      </c>
      <c r="N11" s="68"/>
      <c r="O11" s="74"/>
      <c r="P11" s="73"/>
      <c r="Q11" s="73"/>
      <c r="R11" s="73"/>
      <c r="S11" s="73"/>
      <c r="T11" s="73"/>
      <c r="U11" s="73"/>
      <c r="V11" s="25">
        <f t="shared" si="3"/>
        <v>0</v>
      </c>
      <c r="W11" s="23">
        <f t="shared" si="4"/>
        <v>0</v>
      </c>
      <c r="X11" s="24" t="str">
        <f t="shared" si="9"/>
        <v xml:space="preserve"> </v>
      </c>
      <c r="Y11" s="18"/>
      <c r="Z11" s="25">
        <f t="shared" si="5"/>
        <v>0</v>
      </c>
      <c r="AA11" s="23">
        <f t="shared" si="6"/>
        <v>0</v>
      </c>
      <c r="AB11" s="23" t="str">
        <f t="shared" si="10"/>
        <v xml:space="preserve"> </v>
      </c>
      <c r="AC11" s="24" t="str">
        <f t="shared" si="7"/>
        <v xml:space="preserve"> </v>
      </c>
    </row>
    <row r="12" spans="1:29" s="19" customFormat="1" ht="20.100000000000001" customHeight="1">
      <c r="A12" s="51"/>
      <c r="B12" s="64"/>
      <c r="C12" s="74"/>
      <c r="D12" s="73"/>
      <c r="E12" s="73"/>
      <c r="F12" s="73"/>
      <c r="G12" s="73"/>
      <c r="H12" s="73"/>
      <c r="I12" s="73"/>
      <c r="J12" s="25">
        <f t="shared" si="0"/>
        <v>0</v>
      </c>
      <c r="K12" s="23">
        <f t="shared" si="1"/>
        <v>0</v>
      </c>
      <c r="L12" s="23" t="str">
        <f t="shared" si="8"/>
        <v xml:space="preserve"> </v>
      </c>
      <c r="M12" s="24" t="str">
        <f t="shared" si="2"/>
        <v xml:space="preserve"> </v>
      </c>
      <c r="N12" s="68"/>
      <c r="O12" s="74"/>
      <c r="P12" s="73"/>
      <c r="Q12" s="73"/>
      <c r="R12" s="73"/>
      <c r="S12" s="73"/>
      <c r="T12" s="73"/>
      <c r="U12" s="73"/>
      <c r="V12" s="25">
        <f t="shared" si="3"/>
        <v>0</v>
      </c>
      <c r="W12" s="23">
        <f t="shared" si="4"/>
        <v>0</v>
      </c>
      <c r="X12" s="24" t="str">
        <f t="shared" si="9"/>
        <v xml:space="preserve"> </v>
      </c>
      <c r="Y12" s="18"/>
      <c r="Z12" s="25">
        <f t="shared" si="5"/>
        <v>0</v>
      </c>
      <c r="AA12" s="23">
        <f t="shared" si="6"/>
        <v>0</v>
      </c>
      <c r="AB12" s="23" t="str">
        <f t="shared" si="10"/>
        <v xml:space="preserve"> </v>
      </c>
      <c r="AC12" s="24" t="str">
        <f t="shared" si="7"/>
        <v xml:space="preserve"> </v>
      </c>
    </row>
    <row r="13" spans="1:29" s="19" customFormat="1" ht="20.100000000000001" customHeight="1">
      <c r="A13" s="51"/>
      <c r="B13" s="64"/>
      <c r="C13" s="74"/>
      <c r="D13" s="73"/>
      <c r="E13" s="73"/>
      <c r="F13" s="73"/>
      <c r="G13" s="73"/>
      <c r="H13" s="73"/>
      <c r="I13" s="73"/>
      <c r="J13" s="25">
        <f t="shared" si="0"/>
        <v>0</v>
      </c>
      <c r="K13" s="23">
        <f t="shared" si="1"/>
        <v>0</v>
      </c>
      <c r="L13" s="23" t="str">
        <f t="shared" si="8"/>
        <v xml:space="preserve"> </v>
      </c>
      <c r="M13" s="24" t="str">
        <f t="shared" si="2"/>
        <v xml:space="preserve"> </v>
      </c>
      <c r="N13" s="68"/>
      <c r="O13" s="74"/>
      <c r="P13" s="73"/>
      <c r="Q13" s="73"/>
      <c r="R13" s="73"/>
      <c r="S13" s="73"/>
      <c r="T13" s="73"/>
      <c r="U13" s="73"/>
      <c r="V13" s="25">
        <f t="shared" si="3"/>
        <v>0</v>
      </c>
      <c r="W13" s="23">
        <f t="shared" si="4"/>
        <v>0</v>
      </c>
      <c r="X13" s="24" t="str">
        <f t="shared" si="9"/>
        <v xml:space="preserve"> </v>
      </c>
      <c r="Y13" s="18"/>
      <c r="Z13" s="25">
        <f t="shared" si="5"/>
        <v>0</v>
      </c>
      <c r="AA13" s="23">
        <f t="shared" si="6"/>
        <v>0</v>
      </c>
      <c r="AB13" s="23" t="str">
        <f t="shared" si="10"/>
        <v xml:space="preserve"> </v>
      </c>
      <c r="AC13" s="24" t="str">
        <f t="shared" si="7"/>
        <v xml:space="preserve"> </v>
      </c>
    </row>
    <row r="14" spans="1:29" s="19" customFormat="1" ht="20.100000000000001" customHeight="1">
      <c r="A14" s="51"/>
      <c r="B14" s="64"/>
      <c r="C14" s="74"/>
      <c r="D14" s="73"/>
      <c r="E14" s="73"/>
      <c r="F14" s="73"/>
      <c r="G14" s="73"/>
      <c r="H14" s="73"/>
      <c r="I14" s="73"/>
      <c r="J14" s="25">
        <f t="shared" si="0"/>
        <v>0</v>
      </c>
      <c r="K14" s="23">
        <f t="shared" si="1"/>
        <v>0</v>
      </c>
      <c r="L14" s="23" t="str">
        <f t="shared" si="8"/>
        <v xml:space="preserve"> </v>
      </c>
      <c r="M14" s="24" t="str">
        <f t="shared" si="2"/>
        <v xml:space="preserve"> </v>
      </c>
      <c r="N14" s="68"/>
      <c r="O14" s="74"/>
      <c r="P14" s="73"/>
      <c r="Q14" s="73"/>
      <c r="R14" s="73"/>
      <c r="S14" s="73"/>
      <c r="T14" s="73"/>
      <c r="U14" s="73"/>
      <c r="V14" s="25">
        <f t="shared" si="3"/>
        <v>0</v>
      </c>
      <c r="W14" s="23">
        <f t="shared" si="4"/>
        <v>0</v>
      </c>
      <c r="X14" s="24" t="str">
        <f t="shared" si="9"/>
        <v xml:space="preserve"> </v>
      </c>
      <c r="Y14" s="18"/>
      <c r="Z14" s="25">
        <f t="shared" si="5"/>
        <v>0</v>
      </c>
      <c r="AA14" s="23">
        <f t="shared" si="6"/>
        <v>0</v>
      </c>
      <c r="AB14" s="23" t="str">
        <f t="shared" si="10"/>
        <v xml:space="preserve"> </v>
      </c>
      <c r="AC14" s="24" t="str">
        <f t="shared" si="7"/>
        <v xml:space="preserve"> </v>
      </c>
    </row>
    <row r="15" spans="1:29" s="19" customFormat="1" ht="20.100000000000001" customHeight="1" thickBot="1">
      <c r="A15" s="51"/>
      <c r="B15" s="66"/>
      <c r="C15" s="77"/>
      <c r="D15" s="78"/>
      <c r="E15" s="78"/>
      <c r="F15" s="78"/>
      <c r="G15" s="78"/>
      <c r="H15" s="78"/>
      <c r="I15" s="78"/>
      <c r="J15" s="82">
        <f t="shared" si="0"/>
        <v>0</v>
      </c>
      <c r="K15" s="29">
        <f t="shared" si="1"/>
        <v>0</v>
      </c>
      <c r="L15" s="30" t="str">
        <f t="shared" si="8"/>
        <v xml:space="preserve"> </v>
      </c>
      <c r="M15" s="31" t="str">
        <f t="shared" si="2"/>
        <v xml:space="preserve"> </v>
      </c>
      <c r="N15" s="65"/>
      <c r="O15" s="77"/>
      <c r="P15" s="78"/>
      <c r="Q15" s="78"/>
      <c r="R15" s="78"/>
      <c r="S15" s="78"/>
      <c r="T15" s="78"/>
      <c r="U15" s="78"/>
      <c r="V15" s="32">
        <f t="shared" si="3"/>
        <v>0</v>
      </c>
      <c r="W15" s="30">
        <f t="shared" si="4"/>
        <v>0</v>
      </c>
      <c r="X15" s="31" t="str">
        <f t="shared" si="9"/>
        <v xml:space="preserve"> </v>
      </c>
      <c r="Y15" s="18"/>
      <c r="Z15" s="32">
        <f t="shared" si="5"/>
        <v>0</v>
      </c>
      <c r="AA15" s="30">
        <f t="shared" si="6"/>
        <v>0</v>
      </c>
      <c r="AB15" s="30" t="str">
        <f t="shared" si="10"/>
        <v xml:space="preserve"> </v>
      </c>
      <c r="AC15" s="31" t="str">
        <f t="shared" si="7"/>
        <v xml:space="preserve"> </v>
      </c>
    </row>
    <row r="16" spans="1:29" s="50" customFormat="1" ht="20.100000000000001" customHeight="1" thickBot="1">
      <c r="A16" s="48"/>
      <c r="B16" s="49">
        <f>SUM(B4:B15)</f>
        <v>0</v>
      </c>
      <c r="C16" s="34">
        <f>SUM(C4:C15)</f>
        <v>0</v>
      </c>
      <c r="D16" s="35">
        <f>SUM(D4:D15)</f>
        <v>0</v>
      </c>
      <c r="E16" s="35">
        <f t="shared" ref="E16:K16" si="11">SUM(E4:E15)</f>
        <v>0</v>
      </c>
      <c r="F16" s="35">
        <f t="shared" si="11"/>
        <v>0</v>
      </c>
      <c r="G16" s="35">
        <f t="shared" si="11"/>
        <v>0</v>
      </c>
      <c r="H16" s="35">
        <f t="shared" si="11"/>
        <v>0</v>
      </c>
      <c r="I16" s="35">
        <f t="shared" si="11"/>
        <v>0</v>
      </c>
      <c r="J16" s="36">
        <f t="shared" si="11"/>
        <v>0</v>
      </c>
      <c r="K16" s="36">
        <f t="shared" si="11"/>
        <v>0</v>
      </c>
      <c r="L16" s="35" t="e">
        <f>J16/K16</f>
        <v>#DIV/0!</v>
      </c>
      <c r="M16" s="37"/>
      <c r="N16" s="38">
        <f t="shared" ref="N16:W16" si="12">SUM(N4:N14)</f>
        <v>0</v>
      </c>
      <c r="O16" s="39">
        <f t="shared" si="12"/>
        <v>0</v>
      </c>
      <c r="P16" s="36">
        <f t="shared" si="12"/>
        <v>0</v>
      </c>
      <c r="Q16" s="36">
        <f t="shared" si="12"/>
        <v>0</v>
      </c>
      <c r="R16" s="36">
        <f t="shared" si="12"/>
        <v>0</v>
      </c>
      <c r="S16" s="36">
        <f t="shared" si="12"/>
        <v>0</v>
      </c>
      <c r="T16" s="36">
        <f t="shared" si="12"/>
        <v>0</v>
      </c>
      <c r="U16" s="36">
        <f t="shared" si="12"/>
        <v>0</v>
      </c>
      <c r="V16" s="34">
        <f t="shared" si="12"/>
        <v>0</v>
      </c>
      <c r="W16" s="35">
        <f t="shared" si="12"/>
        <v>0</v>
      </c>
      <c r="X16" s="41" t="e">
        <f>V16/W16</f>
        <v>#DIV/0!</v>
      </c>
      <c r="Y16" s="44"/>
      <c r="Z16" s="43">
        <f>SUM(Z4:Z14)</f>
        <v>0</v>
      </c>
      <c r="AA16" s="35">
        <f>SUM(AA4:AA14)</f>
        <v>0</v>
      </c>
      <c r="AB16" s="35" t="e">
        <f>Z16/AA16</f>
        <v>#DIV/0!</v>
      </c>
      <c r="AC16" s="37"/>
    </row>
  </sheetData>
  <sheetProtection sheet="1" objects="1" scenarios="1"/>
  <mergeCells count="18">
    <mergeCell ref="A1:X1"/>
    <mergeCell ref="Z1:AC1"/>
    <mergeCell ref="A2:A3"/>
    <mergeCell ref="B2:B3"/>
    <mergeCell ref="C2:I2"/>
    <mergeCell ref="J2:J3"/>
    <mergeCell ref="K2:K3"/>
    <mergeCell ref="L2:L3"/>
    <mergeCell ref="M2:M3"/>
    <mergeCell ref="N2:N3"/>
    <mergeCell ref="AB2:AB3"/>
    <mergeCell ref="AC2:AC3"/>
    <mergeCell ref="O2:U2"/>
    <mergeCell ref="V2:V3"/>
    <mergeCell ref="W2:W3"/>
    <mergeCell ref="X2:X3"/>
    <mergeCell ref="Z2:Z3"/>
    <mergeCell ref="AA2:AA3"/>
  </mergeCells>
  <pageMargins left="3.937007874015748E-2" right="3.937007874015748E-2" top="0.74803149606299213" bottom="0.74803149606299213" header="0.31496062992125984" footer="0.31496062992125984"/>
  <pageSetup paperSize="9" scale="99" fitToHeight="0" orientation="landscape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8">
    <pageSetUpPr fitToPage="1"/>
  </sheetPr>
  <dimension ref="A1:AC16"/>
  <sheetViews>
    <sheetView zoomScale="115" zoomScaleNormal="115" workbookViewId="0">
      <selection activeCell="S24" sqref="S24"/>
    </sheetView>
  </sheetViews>
  <sheetFormatPr defaultRowHeight="14.4"/>
  <cols>
    <col min="1" max="1" width="21.6640625" style="9" customWidth="1"/>
    <col min="2" max="24" width="4.6640625" customWidth="1"/>
    <col min="25" max="25" width="1.33203125" customWidth="1"/>
    <col min="26" max="29" width="4.6640625" customWidth="1"/>
  </cols>
  <sheetData>
    <row r="1" spans="1:29" ht="30" customHeight="1" thickBot="1">
      <c r="A1" s="433" t="s">
        <v>115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434"/>
      <c r="O1" s="434"/>
      <c r="P1" s="434"/>
      <c r="Q1" s="434"/>
      <c r="R1" s="434"/>
      <c r="S1" s="434"/>
      <c r="T1" s="434"/>
      <c r="U1" s="434"/>
      <c r="V1" s="434"/>
      <c r="W1" s="434"/>
      <c r="X1" s="434"/>
      <c r="Y1" s="1"/>
      <c r="Z1" s="434" t="s">
        <v>7</v>
      </c>
      <c r="AA1" s="434"/>
      <c r="AB1" s="434"/>
      <c r="AC1" s="436"/>
    </row>
    <row r="2" spans="1:29" ht="121.5" customHeight="1" thickBot="1">
      <c r="A2" s="399" t="s">
        <v>91</v>
      </c>
      <c r="B2" s="452" t="s">
        <v>0</v>
      </c>
      <c r="C2" s="454" t="s">
        <v>8</v>
      </c>
      <c r="D2" s="455"/>
      <c r="E2" s="455"/>
      <c r="F2" s="455"/>
      <c r="G2" s="455"/>
      <c r="H2" s="455"/>
      <c r="I2" s="455"/>
      <c r="J2" s="442" t="s">
        <v>1</v>
      </c>
      <c r="K2" s="444" t="s">
        <v>2</v>
      </c>
      <c r="L2" s="444" t="s">
        <v>3</v>
      </c>
      <c r="M2" s="446" t="s">
        <v>114</v>
      </c>
      <c r="N2" s="456" t="s">
        <v>4</v>
      </c>
      <c r="O2" s="454" t="s">
        <v>9</v>
      </c>
      <c r="P2" s="457"/>
      <c r="Q2" s="457"/>
      <c r="R2" s="457"/>
      <c r="S2" s="457"/>
      <c r="T2" s="457"/>
      <c r="U2" s="457"/>
      <c r="V2" s="427" t="s">
        <v>1</v>
      </c>
      <c r="W2" s="429" t="s">
        <v>2</v>
      </c>
      <c r="X2" s="431" t="s">
        <v>5</v>
      </c>
      <c r="Y2" s="7"/>
      <c r="Z2" s="427" t="s">
        <v>1</v>
      </c>
      <c r="AA2" s="429" t="s">
        <v>2</v>
      </c>
      <c r="AB2" s="429" t="s">
        <v>6</v>
      </c>
      <c r="AC2" s="431" t="s">
        <v>114</v>
      </c>
    </row>
    <row r="3" spans="1:29" ht="15" thickBot="1">
      <c r="A3" s="437"/>
      <c r="B3" s="453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443"/>
      <c r="K3" s="445"/>
      <c r="L3" s="445"/>
      <c r="M3" s="447"/>
      <c r="N3" s="449"/>
      <c r="O3" s="3">
        <v>8</v>
      </c>
      <c r="P3" s="4">
        <v>9</v>
      </c>
      <c r="Q3" s="4">
        <v>10</v>
      </c>
      <c r="R3" s="4">
        <v>11</v>
      </c>
      <c r="S3" s="4">
        <v>12</v>
      </c>
      <c r="T3" s="4">
        <v>13</v>
      </c>
      <c r="U3" s="4">
        <v>14</v>
      </c>
      <c r="V3" s="428"/>
      <c r="W3" s="430"/>
      <c r="X3" s="432"/>
      <c r="Y3" s="8"/>
      <c r="Z3" s="428"/>
      <c r="AA3" s="430"/>
      <c r="AB3" s="430"/>
      <c r="AC3" s="432"/>
    </row>
    <row r="4" spans="1:29" s="19" customFormat="1" ht="20.100000000000001" customHeight="1">
      <c r="A4" s="51"/>
      <c r="B4" s="64"/>
      <c r="C4" s="75"/>
      <c r="D4" s="76"/>
      <c r="E4" s="76"/>
      <c r="F4" s="76"/>
      <c r="G4" s="76"/>
      <c r="H4" s="76"/>
      <c r="I4" s="76"/>
      <c r="J4" s="17">
        <f t="shared" ref="J4:J15" si="0">SUM(C4:I4)</f>
        <v>0</v>
      </c>
      <c r="K4" s="14">
        <f t="shared" ref="K4:K15" si="1">COUNTIF(C4:I4,"&gt;0")</f>
        <v>0</v>
      </c>
      <c r="L4" s="14" t="str">
        <f>IF(J4=0," ",J4/K4)</f>
        <v xml:space="preserve"> </v>
      </c>
      <c r="M4" s="81" t="str">
        <f t="shared" ref="M4:M15" si="2">IF(J4=0," ",J4/(K4*B4)*100)</f>
        <v xml:space="preserve"> </v>
      </c>
      <c r="N4" s="69"/>
      <c r="O4" s="76"/>
      <c r="P4" s="76"/>
      <c r="Q4" s="76"/>
      <c r="R4" s="76"/>
      <c r="S4" s="76"/>
      <c r="T4" s="76"/>
      <c r="U4" s="76"/>
      <c r="V4" s="17">
        <f t="shared" ref="V4:V15" si="3">SUM(O4:U4)</f>
        <v>0</v>
      </c>
      <c r="W4" s="14">
        <f t="shared" ref="W4:W15" si="4">COUNTIF(O4:U4,"&gt;0")</f>
        <v>0</v>
      </c>
      <c r="X4" s="16" t="str">
        <f>IF(V4=0," ",V4/W4)</f>
        <v xml:space="preserve"> </v>
      </c>
      <c r="Y4" s="18"/>
      <c r="Z4" s="17">
        <f t="shared" ref="Z4:Z15" si="5">J4+V4</f>
        <v>0</v>
      </c>
      <c r="AA4" s="14">
        <f t="shared" ref="AA4:AA15" si="6">K4+W4</f>
        <v>0</v>
      </c>
      <c r="AB4" s="15" t="str">
        <f>IF(Z4=0," ",Z4/AA4)</f>
        <v xml:space="preserve"> </v>
      </c>
      <c r="AC4" s="16" t="str">
        <f t="shared" ref="AC4:AC15" si="7">IF(Z4=0," ",Z4/(AA4*N4)*100)</f>
        <v xml:space="preserve"> </v>
      </c>
    </row>
    <row r="5" spans="1:29" s="19" customFormat="1" ht="20.100000000000001" customHeight="1">
      <c r="A5" s="83"/>
      <c r="B5" s="64"/>
      <c r="C5" s="74"/>
      <c r="D5" s="73"/>
      <c r="E5" s="73"/>
      <c r="F5" s="73"/>
      <c r="G5" s="73"/>
      <c r="H5" s="73"/>
      <c r="I5" s="73"/>
      <c r="J5" s="25">
        <f t="shared" si="0"/>
        <v>0</v>
      </c>
      <c r="K5" s="23">
        <f t="shared" si="1"/>
        <v>0</v>
      </c>
      <c r="L5" s="23" t="str">
        <f>IF(J5=0," ",J5/K5)</f>
        <v xml:space="preserve"> </v>
      </c>
      <c r="M5" s="24" t="str">
        <f t="shared" si="2"/>
        <v xml:space="preserve"> </v>
      </c>
      <c r="N5" s="70"/>
      <c r="O5" s="73"/>
      <c r="P5" s="73"/>
      <c r="Q5" s="73"/>
      <c r="R5" s="73"/>
      <c r="S5" s="73"/>
      <c r="T5" s="73"/>
      <c r="U5" s="73"/>
      <c r="V5" s="25">
        <f t="shared" si="3"/>
        <v>0</v>
      </c>
      <c r="W5" s="23">
        <f t="shared" si="4"/>
        <v>0</v>
      </c>
      <c r="X5" s="24" t="str">
        <f>IF(V5=0," ",V5/W5)</f>
        <v xml:space="preserve"> </v>
      </c>
      <c r="Y5" s="18"/>
      <c r="Z5" s="25">
        <f t="shared" si="5"/>
        <v>0</v>
      </c>
      <c r="AA5" s="23">
        <f t="shared" si="6"/>
        <v>0</v>
      </c>
      <c r="AB5" s="23" t="str">
        <f>IF(Z5=0," ",Z5/AA5)</f>
        <v xml:space="preserve"> </v>
      </c>
      <c r="AC5" s="24" t="str">
        <f t="shared" si="7"/>
        <v xml:space="preserve"> </v>
      </c>
    </row>
    <row r="6" spans="1:29" s="19" customFormat="1" ht="20.100000000000001" customHeight="1">
      <c r="A6" s="51"/>
      <c r="B6" s="64"/>
      <c r="C6" s="74"/>
      <c r="D6" s="73"/>
      <c r="E6" s="73"/>
      <c r="F6" s="73"/>
      <c r="G6" s="73"/>
      <c r="H6" s="73"/>
      <c r="I6" s="73"/>
      <c r="J6" s="25">
        <f t="shared" si="0"/>
        <v>0</v>
      </c>
      <c r="K6" s="23">
        <f t="shared" si="1"/>
        <v>0</v>
      </c>
      <c r="L6" s="23" t="str">
        <f t="shared" ref="L6:L15" si="8">IF(J6=0," ",J6/K6)</f>
        <v xml:space="preserve"> </v>
      </c>
      <c r="M6" s="24" t="str">
        <f t="shared" si="2"/>
        <v xml:space="preserve"> </v>
      </c>
      <c r="N6" s="70"/>
      <c r="O6" s="73"/>
      <c r="P6" s="73"/>
      <c r="Q6" s="73"/>
      <c r="R6" s="73"/>
      <c r="S6" s="73"/>
      <c r="T6" s="73"/>
      <c r="U6" s="73"/>
      <c r="V6" s="25">
        <f t="shared" si="3"/>
        <v>0</v>
      </c>
      <c r="W6" s="23">
        <f t="shared" si="4"/>
        <v>0</v>
      </c>
      <c r="X6" s="24" t="str">
        <f t="shared" ref="X6:X15" si="9">IF(V6=0," ",V6/W6)</f>
        <v xml:space="preserve"> </v>
      </c>
      <c r="Y6" s="18"/>
      <c r="Z6" s="25">
        <f t="shared" si="5"/>
        <v>0</v>
      </c>
      <c r="AA6" s="23">
        <f t="shared" si="6"/>
        <v>0</v>
      </c>
      <c r="AB6" s="23" t="str">
        <f t="shared" ref="AB6:AB15" si="10">IF(Z6=0," ",Z6/AA6)</f>
        <v xml:space="preserve"> </v>
      </c>
      <c r="AC6" s="24" t="str">
        <f t="shared" si="7"/>
        <v xml:space="preserve"> </v>
      </c>
    </row>
    <row r="7" spans="1:29" s="19" customFormat="1" ht="20.100000000000001" customHeight="1">
      <c r="A7" s="51"/>
      <c r="B7" s="64"/>
      <c r="C7" s="74"/>
      <c r="D7" s="73"/>
      <c r="E7" s="73"/>
      <c r="F7" s="73"/>
      <c r="G7" s="73"/>
      <c r="H7" s="73"/>
      <c r="I7" s="73"/>
      <c r="J7" s="25">
        <f t="shared" si="0"/>
        <v>0</v>
      </c>
      <c r="K7" s="23">
        <f t="shared" si="1"/>
        <v>0</v>
      </c>
      <c r="L7" s="23" t="str">
        <f t="shared" si="8"/>
        <v xml:space="preserve"> </v>
      </c>
      <c r="M7" s="24" t="str">
        <f t="shared" si="2"/>
        <v xml:space="preserve"> </v>
      </c>
      <c r="N7" s="70"/>
      <c r="O7" s="73"/>
      <c r="P7" s="73"/>
      <c r="Q7" s="73"/>
      <c r="R7" s="73"/>
      <c r="S7" s="73"/>
      <c r="T7" s="73"/>
      <c r="U7" s="73"/>
      <c r="V7" s="25">
        <f t="shared" si="3"/>
        <v>0</v>
      </c>
      <c r="W7" s="23">
        <f t="shared" si="4"/>
        <v>0</v>
      </c>
      <c r="X7" s="24" t="str">
        <f t="shared" si="9"/>
        <v xml:space="preserve"> </v>
      </c>
      <c r="Y7" s="18"/>
      <c r="Z7" s="25">
        <f t="shared" si="5"/>
        <v>0</v>
      </c>
      <c r="AA7" s="23">
        <f t="shared" si="6"/>
        <v>0</v>
      </c>
      <c r="AB7" s="23" t="str">
        <f t="shared" si="10"/>
        <v xml:space="preserve"> </v>
      </c>
      <c r="AC7" s="24" t="str">
        <f t="shared" si="7"/>
        <v xml:space="preserve"> </v>
      </c>
    </row>
    <row r="8" spans="1:29" s="19" customFormat="1" ht="20.100000000000001" customHeight="1">
      <c r="A8" s="51"/>
      <c r="B8" s="64"/>
      <c r="C8" s="74"/>
      <c r="D8" s="73"/>
      <c r="E8" s="73"/>
      <c r="F8" s="73"/>
      <c r="G8" s="73"/>
      <c r="H8" s="73"/>
      <c r="I8" s="73"/>
      <c r="J8" s="25">
        <f t="shared" si="0"/>
        <v>0</v>
      </c>
      <c r="K8" s="23">
        <f t="shared" si="1"/>
        <v>0</v>
      </c>
      <c r="L8" s="23" t="str">
        <f t="shared" si="8"/>
        <v xml:space="preserve"> </v>
      </c>
      <c r="M8" s="24" t="str">
        <f t="shared" si="2"/>
        <v xml:space="preserve"> </v>
      </c>
      <c r="N8" s="70"/>
      <c r="O8" s="73"/>
      <c r="P8" s="73"/>
      <c r="Q8" s="73"/>
      <c r="R8" s="73"/>
      <c r="S8" s="73"/>
      <c r="T8" s="73"/>
      <c r="U8" s="73"/>
      <c r="V8" s="25">
        <f t="shared" si="3"/>
        <v>0</v>
      </c>
      <c r="W8" s="23">
        <f t="shared" si="4"/>
        <v>0</v>
      </c>
      <c r="X8" s="24" t="str">
        <f t="shared" si="9"/>
        <v xml:space="preserve"> </v>
      </c>
      <c r="Y8" s="18"/>
      <c r="Z8" s="25">
        <f t="shared" si="5"/>
        <v>0</v>
      </c>
      <c r="AA8" s="23">
        <f t="shared" si="6"/>
        <v>0</v>
      </c>
      <c r="AB8" s="23" t="str">
        <f t="shared" si="10"/>
        <v xml:space="preserve"> </v>
      </c>
      <c r="AC8" s="24" t="str">
        <f t="shared" si="7"/>
        <v xml:space="preserve"> </v>
      </c>
    </row>
    <row r="9" spans="1:29" s="19" customFormat="1" ht="20.100000000000001" customHeight="1">
      <c r="A9" s="51"/>
      <c r="B9" s="64"/>
      <c r="C9" s="74"/>
      <c r="D9" s="73"/>
      <c r="E9" s="73"/>
      <c r="F9" s="73"/>
      <c r="G9" s="73"/>
      <c r="H9" s="73"/>
      <c r="I9" s="73"/>
      <c r="J9" s="25">
        <f t="shared" si="0"/>
        <v>0</v>
      </c>
      <c r="K9" s="23">
        <f t="shared" si="1"/>
        <v>0</v>
      </c>
      <c r="L9" s="23" t="str">
        <f t="shared" si="8"/>
        <v xml:space="preserve"> </v>
      </c>
      <c r="M9" s="24" t="str">
        <f t="shared" si="2"/>
        <v xml:space="preserve"> </v>
      </c>
      <c r="N9" s="70"/>
      <c r="O9" s="73"/>
      <c r="P9" s="73"/>
      <c r="Q9" s="73"/>
      <c r="R9" s="73"/>
      <c r="S9" s="73"/>
      <c r="T9" s="73"/>
      <c r="U9" s="73"/>
      <c r="V9" s="25">
        <f t="shared" si="3"/>
        <v>0</v>
      </c>
      <c r="W9" s="23">
        <f t="shared" si="4"/>
        <v>0</v>
      </c>
      <c r="X9" s="24" t="str">
        <f t="shared" si="9"/>
        <v xml:space="preserve"> </v>
      </c>
      <c r="Y9" s="18"/>
      <c r="Z9" s="25">
        <f t="shared" si="5"/>
        <v>0</v>
      </c>
      <c r="AA9" s="23">
        <f t="shared" si="6"/>
        <v>0</v>
      </c>
      <c r="AB9" s="23" t="str">
        <f t="shared" si="10"/>
        <v xml:space="preserve"> </v>
      </c>
      <c r="AC9" s="24" t="str">
        <f t="shared" si="7"/>
        <v xml:space="preserve"> </v>
      </c>
    </row>
    <row r="10" spans="1:29" s="19" customFormat="1" ht="20.100000000000001" customHeight="1">
      <c r="A10" s="51"/>
      <c r="B10" s="64"/>
      <c r="C10" s="74"/>
      <c r="D10" s="73"/>
      <c r="E10" s="73"/>
      <c r="F10" s="73"/>
      <c r="G10" s="73"/>
      <c r="H10" s="73"/>
      <c r="I10" s="73"/>
      <c r="J10" s="25">
        <f t="shared" si="0"/>
        <v>0</v>
      </c>
      <c r="K10" s="23">
        <f t="shared" si="1"/>
        <v>0</v>
      </c>
      <c r="L10" s="23" t="str">
        <f t="shared" si="8"/>
        <v xml:space="preserve"> </v>
      </c>
      <c r="M10" s="24" t="str">
        <f t="shared" si="2"/>
        <v xml:space="preserve"> </v>
      </c>
      <c r="N10" s="70"/>
      <c r="O10" s="73"/>
      <c r="P10" s="73"/>
      <c r="Q10" s="73"/>
      <c r="R10" s="73"/>
      <c r="S10" s="73"/>
      <c r="T10" s="73"/>
      <c r="U10" s="73"/>
      <c r="V10" s="25">
        <f t="shared" si="3"/>
        <v>0</v>
      </c>
      <c r="W10" s="23">
        <f t="shared" si="4"/>
        <v>0</v>
      </c>
      <c r="X10" s="24" t="str">
        <f t="shared" si="9"/>
        <v xml:space="preserve"> </v>
      </c>
      <c r="Y10" s="18"/>
      <c r="Z10" s="25">
        <f t="shared" si="5"/>
        <v>0</v>
      </c>
      <c r="AA10" s="23">
        <f t="shared" si="6"/>
        <v>0</v>
      </c>
      <c r="AB10" s="23" t="str">
        <f t="shared" si="10"/>
        <v xml:space="preserve"> </v>
      </c>
      <c r="AC10" s="24" t="str">
        <f t="shared" si="7"/>
        <v xml:space="preserve"> </v>
      </c>
    </row>
    <row r="11" spans="1:29" s="19" customFormat="1" ht="20.100000000000001" customHeight="1">
      <c r="A11" s="51"/>
      <c r="B11" s="64"/>
      <c r="C11" s="74"/>
      <c r="D11" s="73"/>
      <c r="E11" s="73"/>
      <c r="F11" s="73"/>
      <c r="G11" s="73"/>
      <c r="H11" s="73"/>
      <c r="I11" s="73"/>
      <c r="J11" s="25">
        <f t="shared" si="0"/>
        <v>0</v>
      </c>
      <c r="K11" s="23">
        <f t="shared" si="1"/>
        <v>0</v>
      </c>
      <c r="L11" s="23" t="str">
        <f t="shared" si="8"/>
        <v xml:space="preserve"> </v>
      </c>
      <c r="M11" s="24" t="str">
        <f t="shared" si="2"/>
        <v xml:space="preserve"> </v>
      </c>
      <c r="N11" s="70"/>
      <c r="O11" s="73"/>
      <c r="P11" s="73"/>
      <c r="Q11" s="73"/>
      <c r="R11" s="73"/>
      <c r="S11" s="73"/>
      <c r="T11" s="73"/>
      <c r="U11" s="73"/>
      <c r="V11" s="25">
        <f t="shared" si="3"/>
        <v>0</v>
      </c>
      <c r="W11" s="23">
        <f t="shared" si="4"/>
        <v>0</v>
      </c>
      <c r="X11" s="24" t="str">
        <f t="shared" si="9"/>
        <v xml:space="preserve"> </v>
      </c>
      <c r="Y11" s="18"/>
      <c r="Z11" s="25">
        <f t="shared" si="5"/>
        <v>0</v>
      </c>
      <c r="AA11" s="23">
        <f t="shared" si="6"/>
        <v>0</v>
      </c>
      <c r="AB11" s="23" t="str">
        <f t="shared" si="10"/>
        <v xml:space="preserve"> </v>
      </c>
      <c r="AC11" s="24" t="str">
        <f t="shared" si="7"/>
        <v xml:space="preserve"> </v>
      </c>
    </row>
    <row r="12" spans="1:29" s="19" customFormat="1" ht="20.100000000000001" customHeight="1">
      <c r="A12" s="51"/>
      <c r="B12" s="64"/>
      <c r="C12" s="74"/>
      <c r="D12" s="73"/>
      <c r="E12" s="73"/>
      <c r="F12" s="73"/>
      <c r="G12" s="73"/>
      <c r="H12" s="73"/>
      <c r="I12" s="73"/>
      <c r="J12" s="25">
        <f t="shared" si="0"/>
        <v>0</v>
      </c>
      <c r="K12" s="23">
        <f t="shared" si="1"/>
        <v>0</v>
      </c>
      <c r="L12" s="23" t="str">
        <f t="shared" si="8"/>
        <v xml:space="preserve"> </v>
      </c>
      <c r="M12" s="24" t="str">
        <f t="shared" si="2"/>
        <v xml:space="preserve"> </v>
      </c>
      <c r="N12" s="70"/>
      <c r="O12" s="73"/>
      <c r="P12" s="73"/>
      <c r="Q12" s="73"/>
      <c r="R12" s="73"/>
      <c r="S12" s="73"/>
      <c r="T12" s="73"/>
      <c r="U12" s="73"/>
      <c r="V12" s="25">
        <f t="shared" si="3"/>
        <v>0</v>
      </c>
      <c r="W12" s="23">
        <f t="shared" si="4"/>
        <v>0</v>
      </c>
      <c r="X12" s="24" t="str">
        <f t="shared" si="9"/>
        <v xml:space="preserve"> </v>
      </c>
      <c r="Y12" s="18"/>
      <c r="Z12" s="25">
        <f t="shared" si="5"/>
        <v>0</v>
      </c>
      <c r="AA12" s="23">
        <f t="shared" si="6"/>
        <v>0</v>
      </c>
      <c r="AB12" s="23" t="str">
        <f t="shared" si="10"/>
        <v xml:space="preserve"> </v>
      </c>
      <c r="AC12" s="24" t="str">
        <f t="shared" si="7"/>
        <v xml:space="preserve"> </v>
      </c>
    </row>
    <row r="13" spans="1:29" s="19" customFormat="1" ht="20.100000000000001" customHeight="1">
      <c r="A13" s="51"/>
      <c r="B13" s="64"/>
      <c r="C13" s="74"/>
      <c r="D13" s="73"/>
      <c r="E13" s="73"/>
      <c r="F13" s="73"/>
      <c r="G13" s="73"/>
      <c r="H13" s="73"/>
      <c r="I13" s="73"/>
      <c r="J13" s="25">
        <f t="shared" si="0"/>
        <v>0</v>
      </c>
      <c r="K13" s="23">
        <f t="shared" si="1"/>
        <v>0</v>
      </c>
      <c r="L13" s="23" t="str">
        <f t="shared" si="8"/>
        <v xml:space="preserve"> </v>
      </c>
      <c r="M13" s="24" t="str">
        <f t="shared" si="2"/>
        <v xml:space="preserve"> </v>
      </c>
      <c r="N13" s="70"/>
      <c r="O13" s="73"/>
      <c r="P13" s="73"/>
      <c r="Q13" s="73"/>
      <c r="R13" s="73"/>
      <c r="S13" s="73"/>
      <c r="T13" s="73"/>
      <c r="U13" s="73"/>
      <c r="V13" s="25">
        <f t="shared" si="3"/>
        <v>0</v>
      </c>
      <c r="W13" s="23">
        <f t="shared" si="4"/>
        <v>0</v>
      </c>
      <c r="X13" s="24" t="str">
        <f t="shared" si="9"/>
        <v xml:space="preserve"> </v>
      </c>
      <c r="Y13" s="18"/>
      <c r="Z13" s="25">
        <f t="shared" si="5"/>
        <v>0</v>
      </c>
      <c r="AA13" s="23">
        <f t="shared" si="6"/>
        <v>0</v>
      </c>
      <c r="AB13" s="23" t="str">
        <f t="shared" si="10"/>
        <v xml:space="preserve"> </v>
      </c>
      <c r="AC13" s="24" t="str">
        <f t="shared" si="7"/>
        <v xml:space="preserve"> </v>
      </c>
    </row>
    <row r="14" spans="1:29" s="19" customFormat="1" ht="20.100000000000001" customHeight="1">
      <c r="A14" s="51"/>
      <c r="B14" s="64"/>
      <c r="C14" s="74"/>
      <c r="D14" s="73"/>
      <c r="E14" s="73"/>
      <c r="F14" s="73"/>
      <c r="G14" s="73"/>
      <c r="H14" s="73"/>
      <c r="I14" s="79"/>
      <c r="J14" s="25">
        <f t="shared" si="0"/>
        <v>0</v>
      </c>
      <c r="K14" s="23">
        <f t="shared" si="1"/>
        <v>0</v>
      </c>
      <c r="L14" s="23" t="str">
        <f t="shared" si="8"/>
        <v xml:space="preserve"> </v>
      </c>
      <c r="M14" s="24" t="str">
        <f t="shared" si="2"/>
        <v xml:space="preserve"> </v>
      </c>
      <c r="N14" s="70"/>
      <c r="O14" s="73"/>
      <c r="P14" s="73"/>
      <c r="Q14" s="73"/>
      <c r="R14" s="73"/>
      <c r="S14" s="73"/>
      <c r="T14" s="73"/>
      <c r="U14" s="73"/>
      <c r="V14" s="25">
        <f t="shared" si="3"/>
        <v>0</v>
      </c>
      <c r="W14" s="23">
        <f t="shared" si="4"/>
        <v>0</v>
      </c>
      <c r="X14" s="24" t="str">
        <f t="shared" si="9"/>
        <v xml:space="preserve"> </v>
      </c>
      <c r="Y14" s="18"/>
      <c r="Z14" s="25">
        <f t="shared" si="5"/>
        <v>0</v>
      </c>
      <c r="AA14" s="23">
        <f t="shared" si="6"/>
        <v>0</v>
      </c>
      <c r="AB14" s="23" t="str">
        <f t="shared" si="10"/>
        <v xml:space="preserve"> </v>
      </c>
      <c r="AC14" s="24" t="str">
        <f t="shared" si="7"/>
        <v xml:space="preserve"> </v>
      </c>
    </row>
    <row r="15" spans="1:29" s="19" customFormat="1" ht="20.100000000000001" customHeight="1" thickBot="1">
      <c r="A15" s="51"/>
      <c r="B15" s="64"/>
      <c r="C15" s="77"/>
      <c r="D15" s="78"/>
      <c r="E15" s="78"/>
      <c r="F15" s="78"/>
      <c r="G15" s="78"/>
      <c r="H15" s="78"/>
      <c r="I15" s="80"/>
      <c r="J15" s="82">
        <f t="shared" si="0"/>
        <v>0</v>
      </c>
      <c r="K15" s="29">
        <f t="shared" si="1"/>
        <v>0</v>
      </c>
      <c r="L15" s="30" t="str">
        <f t="shared" si="8"/>
        <v xml:space="preserve"> </v>
      </c>
      <c r="M15" s="31" t="str">
        <f t="shared" si="2"/>
        <v xml:space="preserve"> </v>
      </c>
      <c r="N15" s="71"/>
      <c r="O15" s="73"/>
      <c r="P15" s="73"/>
      <c r="Q15" s="73"/>
      <c r="R15" s="73"/>
      <c r="S15" s="73"/>
      <c r="T15" s="73"/>
      <c r="U15" s="73"/>
      <c r="V15" s="32">
        <f t="shared" si="3"/>
        <v>0</v>
      </c>
      <c r="W15" s="30">
        <f t="shared" si="4"/>
        <v>0</v>
      </c>
      <c r="X15" s="31" t="str">
        <f t="shared" si="9"/>
        <v xml:space="preserve"> </v>
      </c>
      <c r="Y15" s="18"/>
      <c r="Z15" s="32">
        <f t="shared" si="5"/>
        <v>0</v>
      </c>
      <c r="AA15" s="30">
        <f t="shared" si="6"/>
        <v>0</v>
      </c>
      <c r="AB15" s="30" t="str">
        <f t="shared" si="10"/>
        <v xml:space="preserve"> </v>
      </c>
      <c r="AC15" s="31" t="str">
        <f t="shared" si="7"/>
        <v xml:space="preserve"> </v>
      </c>
    </row>
    <row r="16" spans="1:29" s="19" customFormat="1" ht="20.100000000000001" customHeight="1" thickBot="1">
      <c r="A16" s="45"/>
      <c r="B16" s="33">
        <f>SUM(B4:B15)</f>
        <v>0</v>
      </c>
      <c r="C16" s="34">
        <f>SUM(C4:C15)</f>
        <v>0</v>
      </c>
      <c r="D16" s="35">
        <f>SUM(D4:D15)</f>
        <v>0</v>
      </c>
      <c r="E16" s="72">
        <f>SUM(E4:E15)</f>
        <v>0</v>
      </c>
      <c r="F16" s="35">
        <f t="shared" ref="F16:K16" si="11">SUM(F4:F15)</f>
        <v>0</v>
      </c>
      <c r="G16" s="35">
        <f t="shared" si="11"/>
        <v>0</v>
      </c>
      <c r="H16" s="35">
        <f t="shared" si="11"/>
        <v>0</v>
      </c>
      <c r="I16" s="35">
        <f t="shared" si="11"/>
        <v>0</v>
      </c>
      <c r="J16" s="36">
        <f t="shared" si="11"/>
        <v>0</v>
      </c>
      <c r="K16" s="36">
        <f t="shared" si="11"/>
        <v>0</v>
      </c>
      <c r="L16" s="35" t="e">
        <f>J16/K16</f>
        <v>#DIV/0!</v>
      </c>
      <c r="M16" s="37"/>
      <c r="N16" s="38">
        <f>SUM(N4:N15)</f>
        <v>0</v>
      </c>
      <c r="O16" s="39">
        <f t="shared" ref="O16:W16" si="12">SUM(O4:O14)</f>
        <v>0</v>
      </c>
      <c r="P16" s="36">
        <f t="shared" si="12"/>
        <v>0</v>
      </c>
      <c r="Q16" s="36">
        <f t="shared" si="12"/>
        <v>0</v>
      </c>
      <c r="R16" s="36">
        <f t="shared" si="12"/>
        <v>0</v>
      </c>
      <c r="S16" s="36">
        <f t="shared" si="12"/>
        <v>0</v>
      </c>
      <c r="T16" s="36">
        <f t="shared" si="12"/>
        <v>0</v>
      </c>
      <c r="U16" s="36">
        <f t="shared" si="12"/>
        <v>0</v>
      </c>
      <c r="V16" s="34">
        <f t="shared" si="12"/>
        <v>0</v>
      </c>
      <c r="W16" s="35">
        <f t="shared" si="12"/>
        <v>0</v>
      </c>
      <c r="X16" s="41" t="e">
        <f>V16/W16</f>
        <v>#DIV/0!</v>
      </c>
      <c r="Y16" s="42"/>
      <c r="Z16" s="43">
        <f>SUM(Z4:Z14)</f>
        <v>0</v>
      </c>
      <c r="AA16" s="35">
        <f>SUM(AA4:AA14)</f>
        <v>0</v>
      </c>
      <c r="AB16" s="35" t="e">
        <f>Z16/AA16</f>
        <v>#DIV/0!</v>
      </c>
      <c r="AC16" s="37"/>
    </row>
  </sheetData>
  <sheetProtection sheet="1" objects="1" scenarios="1"/>
  <mergeCells count="18">
    <mergeCell ref="A1:X1"/>
    <mergeCell ref="Z1:AC1"/>
    <mergeCell ref="A2:A3"/>
    <mergeCell ref="B2:B3"/>
    <mergeCell ref="C2:I2"/>
    <mergeCell ref="J2:J3"/>
    <mergeCell ref="K2:K3"/>
    <mergeCell ref="L2:L3"/>
    <mergeCell ref="M2:M3"/>
    <mergeCell ref="N2:N3"/>
    <mergeCell ref="AB2:AB3"/>
    <mergeCell ref="AC2:AC3"/>
    <mergeCell ref="O2:U2"/>
    <mergeCell ref="V2:V3"/>
    <mergeCell ref="W2:W3"/>
    <mergeCell ref="X2:X3"/>
    <mergeCell ref="Z2:Z3"/>
    <mergeCell ref="AA2:AA3"/>
  </mergeCells>
  <pageMargins left="3.937007874015748E-2" right="3.937007874015748E-2" top="0.74803149606299213" bottom="0.74803149606299213" header="0.31496062992125984" footer="0.31496062992125984"/>
  <pageSetup paperSize="9" scale="99" fitToHeight="0" orientation="landscape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Blad11">
    <pageSetUpPr fitToPage="1"/>
  </sheetPr>
  <dimension ref="A1:AC16"/>
  <sheetViews>
    <sheetView zoomScale="115" zoomScaleNormal="115" workbookViewId="0">
      <selection activeCell="S24" sqref="S24"/>
    </sheetView>
  </sheetViews>
  <sheetFormatPr defaultRowHeight="14.4"/>
  <cols>
    <col min="1" max="1" width="21.6640625" style="9" customWidth="1"/>
    <col min="2" max="24" width="4.6640625" customWidth="1"/>
    <col min="25" max="25" width="1.33203125" customWidth="1"/>
    <col min="26" max="29" width="4.6640625" customWidth="1"/>
  </cols>
  <sheetData>
    <row r="1" spans="1:29" ht="30" customHeight="1" thickBot="1">
      <c r="A1" s="433" t="s">
        <v>117</v>
      </c>
      <c r="B1" s="434"/>
      <c r="C1" s="434"/>
      <c r="D1" s="434"/>
      <c r="E1" s="434"/>
      <c r="F1" s="434"/>
      <c r="G1" s="434"/>
      <c r="H1" s="434"/>
      <c r="I1" s="434"/>
      <c r="J1" s="434"/>
      <c r="K1" s="434"/>
      <c r="L1" s="434"/>
      <c r="M1" s="434"/>
      <c r="N1" s="434"/>
      <c r="O1" s="434"/>
      <c r="P1" s="434"/>
      <c r="Q1" s="434"/>
      <c r="R1" s="434"/>
      <c r="S1" s="434"/>
      <c r="T1" s="434"/>
      <c r="U1" s="434"/>
      <c r="V1" s="434"/>
      <c r="W1" s="434"/>
      <c r="X1" s="434"/>
      <c r="Y1" s="1"/>
      <c r="Z1" s="434" t="s">
        <v>7</v>
      </c>
      <c r="AA1" s="434"/>
      <c r="AB1" s="434"/>
      <c r="AC1" s="436"/>
    </row>
    <row r="2" spans="1:29" ht="121.5" customHeight="1" thickBot="1">
      <c r="A2" s="399" t="s">
        <v>92</v>
      </c>
      <c r="B2" s="452" t="s">
        <v>0</v>
      </c>
      <c r="C2" s="454" t="s">
        <v>8</v>
      </c>
      <c r="D2" s="455"/>
      <c r="E2" s="455"/>
      <c r="F2" s="455"/>
      <c r="G2" s="455"/>
      <c r="H2" s="455"/>
      <c r="I2" s="455"/>
      <c r="J2" s="442" t="s">
        <v>1</v>
      </c>
      <c r="K2" s="444" t="s">
        <v>2</v>
      </c>
      <c r="L2" s="444" t="s">
        <v>3</v>
      </c>
      <c r="M2" s="446" t="s">
        <v>114</v>
      </c>
      <c r="N2" s="456" t="s">
        <v>4</v>
      </c>
      <c r="O2" s="454" t="s">
        <v>9</v>
      </c>
      <c r="P2" s="457"/>
      <c r="Q2" s="457"/>
      <c r="R2" s="457"/>
      <c r="S2" s="457"/>
      <c r="T2" s="457"/>
      <c r="U2" s="457"/>
      <c r="V2" s="427" t="s">
        <v>1</v>
      </c>
      <c r="W2" s="429" t="s">
        <v>2</v>
      </c>
      <c r="X2" s="431" t="s">
        <v>5</v>
      </c>
      <c r="Y2" s="7"/>
      <c r="Z2" s="427" t="s">
        <v>1</v>
      </c>
      <c r="AA2" s="429" t="s">
        <v>2</v>
      </c>
      <c r="AB2" s="429" t="s">
        <v>6</v>
      </c>
      <c r="AC2" s="431" t="s">
        <v>114</v>
      </c>
    </row>
    <row r="3" spans="1:29" ht="15" thickBot="1">
      <c r="A3" s="437"/>
      <c r="B3" s="453"/>
      <c r="C3" s="6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443"/>
      <c r="K3" s="445"/>
      <c r="L3" s="445"/>
      <c r="M3" s="447"/>
      <c r="N3" s="449"/>
      <c r="O3" s="3">
        <v>8</v>
      </c>
      <c r="P3" s="4">
        <v>9</v>
      </c>
      <c r="Q3" s="4">
        <v>10</v>
      </c>
      <c r="R3" s="4">
        <v>11</v>
      </c>
      <c r="S3" s="4">
        <v>12</v>
      </c>
      <c r="T3" s="4">
        <v>13</v>
      </c>
      <c r="U3" s="4">
        <v>14</v>
      </c>
      <c r="V3" s="428"/>
      <c r="W3" s="430"/>
      <c r="X3" s="432"/>
      <c r="Y3" s="8"/>
      <c r="Z3" s="428"/>
      <c r="AA3" s="430"/>
      <c r="AB3" s="430"/>
      <c r="AC3" s="432"/>
    </row>
    <row r="4" spans="1:29" s="19" customFormat="1" ht="20.100000000000001" customHeight="1">
      <c r="A4" s="51"/>
      <c r="B4" s="64"/>
      <c r="C4" s="75"/>
      <c r="D4" s="76"/>
      <c r="E4" s="76"/>
      <c r="F4" s="76"/>
      <c r="G4" s="76"/>
      <c r="H4" s="76"/>
      <c r="I4" s="76"/>
      <c r="J4" s="17">
        <f t="shared" ref="J4:J15" si="0">SUM(C4:I4)</f>
        <v>0</v>
      </c>
      <c r="K4" s="14">
        <f t="shared" ref="K4:K15" si="1">COUNTIF(C4:I4,"&gt;0")</f>
        <v>0</v>
      </c>
      <c r="L4" s="14" t="str">
        <f>IF(J4=0," ",J4/K4)</f>
        <v xml:space="preserve"> </v>
      </c>
      <c r="M4" s="81" t="str">
        <f t="shared" ref="M4:M15" si="2">IF(J4=0," ",J4/(K4*B4)*100)</f>
        <v xml:space="preserve"> </v>
      </c>
      <c r="N4" s="69"/>
      <c r="O4" s="76"/>
      <c r="P4" s="76"/>
      <c r="Q4" s="76"/>
      <c r="R4" s="76"/>
      <c r="S4" s="76"/>
      <c r="T4" s="76"/>
      <c r="U4" s="76"/>
      <c r="V4" s="17">
        <f t="shared" ref="V4:V15" si="3">SUM(O4:U4)</f>
        <v>0</v>
      </c>
      <c r="W4" s="14">
        <f t="shared" ref="W4:W15" si="4">COUNTIF(O4:U4,"&gt;0")</f>
        <v>0</v>
      </c>
      <c r="X4" s="16" t="str">
        <f>IF(V4=0," ",V4/W4)</f>
        <v xml:space="preserve"> </v>
      </c>
      <c r="Y4" s="18"/>
      <c r="Z4" s="17">
        <f t="shared" ref="Z4:Z15" si="5">J4+V4</f>
        <v>0</v>
      </c>
      <c r="AA4" s="14">
        <f t="shared" ref="AA4:AA15" si="6">K4+W4</f>
        <v>0</v>
      </c>
      <c r="AB4" s="15" t="str">
        <f>IF(Z4=0," ",Z4/AA4)</f>
        <v xml:space="preserve"> </v>
      </c>
      <c r="AC4" s="16" t="str">
        <f t="shared" ref="AC4:AC15" si="7">IF(Z4=0," ",Z4/(AA4*N4)*100)</f>
        <v xml:space="preserve"> </v>
      </c>
    </row>
    <row r="5" spans="1:29" s="19" customFormat="1" ht="20.100000000000001" customHeight="1">
      <c r="A5" s="51"/>
      <c r="B5" s="64"/>
      <c r="C5" s="74"/>
      <c r="D5" s="73"/>
      <c r="E5" s="73"/>
      <c r="F5" s="73"/>
      <c r="G5" s="73"/>
      <c r="H5" s="73"/>
      <c r="I5" s="73"/>
      <c r="J5" s="25">
        <f t="shared" si="0"/>
        <v>0</v>
      </c>
      <c r="K5" s="23">
        <f t="shared" si="1"/>
        <v>0</v>
      </c>
      <c r="L5" s="23" t="str">
        <f>IF(J5=0," ",J5/K5)</f>
        <v xml:space="preserve"> </v>
      </c>
      <c r="M5" s="24" t="str">
        <f t="shared" si="2"/>
        <v xml:space="preserve"> </v>
      </c>
      <c r="N5" s="70"/>
      <c r="O5" s="73"/>
      <c r="P5" s="73"/>
      <c r="Q5" s="73"/>
      <c r="R5" s="73"/>
      <c r="S5" s="73"/>
      <c r="T5" s="73"/>
      <c r="U5" s="73"/>
      <c r="V5" s="25">
        <f t="shared" si="3"/>
        <v>0</v>
      </c>
      <c r="W5" s="23">
        <f t="shared" si="4"/>
        <v>0</v>
      </c>
      <c r="X5" s="24" t="str">
        <f>IF(V5=0," ",V5/W5)</f>
        <v xml:space="preserve"> </v>
      </c>
      <c r="Y5" s="18"/>
      <c r="Z5" s="25">
        <f t="shared" si="5"/>
        <v>0</v>
      </c>
      <c r="AA5" s="23">
        <f t="shared" si="6"/>
        <v>0</v>
      </c>
      <c r="AB5" s="23" t="str">
        <f>IF(Z5=0," ",Z5/AA5)</f>
        <v xml:space="preserve"> </v>
      </c>
      <c r="AC5" s="24" t="str">
        <f t="shared" si="7"/>
        <v xml:space="preserve"> </v>
      </c>
    </row>
    <row r="6" spans="1:29" s="19" customFormat="1" ht="20.100000000000001" customHeight="1">
      <c r="A6" s="51"/>
      <c r="B6" s="64"/>
      <c r="C6" s="74"/>
      <c r="D6" s="73"/>
      <c r="E6" s="73"/>
      <c r="F6" s="73"/>
      <c r="G6" s="73"/>
      <c r="H6" s="73"/>
      <c r="I6" s="73"/>
      <c r="J6" s="25">
        <f t="shared" si="0"/>
        <v>0</v>
      </c>
      <c r="K6" s="23">
        <f t="shared" si="1"/>
        <v>0</v>
      </c>
      <c r="L6" s="23" t="str">
        <f t="shared" ref="L6:L15" si="8">IF(J6=0," ",J6/K6)</f>
        <v xml:space="preserve"> </v>
      </c>
      <c r="M6" s="24" t="str">
        <f t="shared" si="2"/>
        <v xml:space="preserve"> </v>
      </c>
      <c r="N6" s="70"/>
      <c r="O6" s="73"/>
      <c r="P6" s="73"/>
      <c r="Q6" s="73"/>
      <c r="R6" s="73"/>
      <c r="S6" s="73"/>
      <c r="T6" s="73"/>
      <c r="U6" s="73"/>
      <c r="V6" s="25">
        <f t="shared" si="3"/>
        <v>0</v>
      </c>
      <c r="W6" s="23">
        <f t="shared" si="4"/>
        <v>0</v>
      </c>
      <c r="X6" s="24" t="str">
        <f t="shared" ref="X6:X15" si="9">IF(V6=0," ",V6/W6)</f>
        <v xml:space="preserve"> </v>
      </c>
      <c r="Y6" s="18"/>
      <c r="Z6" s="25">
        <f t="shared" si="5"/>
        <v>0</v>
      </c>
      <c r="AA6" s="23">
        <f t="shared" si="6"/>
        <v>0</v>
      </c>
      <c r="AB6" s="23" t="str">
        <f t="shared" ref="AB6:AB15" si="10">IF(Z6=0," ",Z6/AA6)</f>
        <v xml:space="preserve"> </v>
      </c>
      <c r="AC6" s="24" t="str">
        <f t="shared" si="7"/>
        <v xml:space="preserve"> </v>
      </c>
    </row>
    <row r="7" spans="1:29" s="19" customFormat="1" ht="20.100000000000001" customHeight="1">
      <c r="A7" s="51"/>
      <c r="B7" s="64"/>
      <c r="C7" s="74"/>
      <c r="D7" s="73"/>
      <c r="E7" s="73"/>
      <c r="F7" s="73"/>
      <c r="G7" s="73"/>
      <c r="H7" s="73"/>
      <c r="I7" s="73"/>
      <c r="J7" s="25">
        <f t="shared" si="0"/>
        <v>0</v>
      </c>
      <c r="K7" s="23">
        <f t="shared" si="1"/>
        <v>0</v>
      </c>
      <c r="L7" s="23" t="str">
        <f t="shared" si="8"/>
        <v xml:space="preserve"> </v>
      </c>
      <c r="M7" s="24" t="str">
        <f t="shared" si="2"/>
        <v xml:space="preserve"> </v>
      </c>
      <c r="N7" s="70"/>
      <c r="O7" s="73"/>
      <c r="P7" s="73"/>
      <c r="Q7" s="73"/>
      <c r="R7" s="73"/>
      <c r="S7" s="73"/>
      <c r="T7" s="73"/>
      <c r="U7" s="73"/>
      <c r="V7" s="25">
        <f t="shared" si="3"/>
        <v>0</v>
      </c>
      <c r="W7" s="23">
        <f t="shared" si="4"/>
        <v>0</v>
      </c>
      <c r="X7" s="24" t="str">
        <f t="shared" si="9"/>
        <v xml:space="preserve"> </v>
      </c>
      <c r="Y7" s="18"/>
      <c r="Z7" s="25">
        <f t="shared" si="5"/>
        <v>0</v>
      </c>
      <c r="AA7" s="23">
        <f t="shared" si="6"/>
        <v>0</v>
      </c>
      <c r="AB7" s="23" t="str">
        <f t="shared" si="10"/>
        <v xml:space="preserve"> </v>
      </c>
      <c r="AC7" s="24" t="str">
        <f t="shared" si="7"/>
        <v xml:space="preserve"> </v>
      </c>
    </row>
    <row r="8" spans="1:29" s="19" customFormat="1" ht="20.100000000000001" customHeight="1">
      <c r="A8" s="51"/>
      <c r="B8" s="64"/>
      <c r="C8" s="74"/>
      <c r="D8" s="73"/>
      <c r="E8" s="73"/>
      <c r="F8" s="73"/>
      <c r="G8" s="73"/>
      <c r="H8" s="73"/>
      <c r="I8" s="73"/>
      <c r="J8" s="25">
        <f t="shared" si="0"/>
        <v>0</v>
      </c>
      <c r="K8" s="23">
        <f t="shared" si="1"/>
        <v>0</v>
      </c>
      <c r="L8" s="23" t="str">
        <f t="shared" si="8"/>
        <v xml:space="preserve"> </v>
      </c>
      <c r="M8" s="24" t="str">
        <f t="shared" si="2"/>
        <v xml:space="preserve"> </v>
      </c>
      <c r="N8" s="70"/>
      <c r="O8" s="73"/>
      <c r="P8" s="73"/>
      <c r="Q8" s="73"/>
      <c r="R8" s="73"/>
      <c r="S8" s="73"/>
      <c r="T8" s="73"/>
      <c r="U8" s="73"/>
      <c r="V8" s="25">
        <f t="shared" si="3"/>
        <v>0</v>
      </c>
      <c r="W8" s="23">
        <f t="shared" si="4"/>
        <v>0</v>
      </c>
      <c r="X8" s="24" t="str">
        <f t="shared" si="9"/>
        <v xml:space="preserve"> </v>
      </c>
      <c r="Y8" s="18"/>
      <c r="Z8" s="25">
        <f t="shared" si="5"/>
        <v>0</v>
      </c>
      <c r="AA8" s="23">
        <f t="shared" si="6"/>
        <v>0</v>
      </c>
      <c r="AB8" s="23" t="str">
        <f t="shared" si="10"/>
        <v xml:space="preserve"> </v>
      </c>
      <c r="AC8" s="24" t="str">
        <f t="shared" si="7"/>
        <v xml:space="preserve"> </v>
      </c>
    </row>
    <row r="9" spans="1:29" s="19" customFormat="1" ht="20.100000000000001" customHeight="1">
      <c r="A9" s="51"/>
      <c r="B9" s="64"/>
      <c r="C9" s="74"/>
      <c r="D9" s="73"/>
      <c r="E9" s="73"/>
      <c r="F9" s="73"/>
      <c r="G9" s="73"/>
      <c r="H9" s="73"/>
      <c r="I9" s="73"/>
      <c r="J9" s="25">
        <f t="shared" si="0"/>
        <v>0</v>
      </c>
      <c r="K9" s="23">
        <f t="shared" si="1"/>
        <v>0</v>
      </c>
      <c r="L9" s="23" t="str">
        <f t="shared" si="8"/>
        <v xml:space="preserve"> </v>
      </c>
      <c r="M9" s="24" t="str">
        <f t="shared" si="2"/>
        <v xml:space="preserve"> </v>
      </c>
      <c r="N9" s="70"/>
      <c r="O9" s="73"/>
      <c r="P9" s="73"/>
      <c r="Q9" s="73"/>
      <c r="R9" s="73"/>
      <c r="S9" s="73"/>
      <c r="T9" s="73"/>
      <c r="U9" s="73"/>
      <c r="V9" s="25">
        <f t="shared" si="3"/>
        <v>0</v>
      </c>
      <c r="W9" s="23">
        <f t="shared" si="4"/>
        <v>0</v>
      </c>
      <c r="X9" s="24" t="str">
        <f t="shared" si="9"/>
        <v xml:space="preserve"> </v>
      </c>
      <c r="Y9" s="18"/>
      <c r="Z9" s="25">
        <f t="shared" si="5"/>
        <v>0</v>
      </c>
      <c r="AA9" s="23">
        <f t="shared" si="6"/>
        <v>0</v>
      </c>
      <c r="AB9" s="23" t="str">
        <f t="shared" si="10"/>
        <v xml:space="preserve"> </v>
      </c>
      <c r="AC9" s="24" t="str">
        <f t="shared" si="7"/>
        <v xml:space="preserve"> </v>
      </c>
    </row>
    <row r="10" spans="1:29" s="19" customFormat="1" ht="20.100000000000001" customHeight="1">
      <c r="A10" s="51"/>
      <c r="B10" s="64"/>
      <c r="C10" s="74"/>
      <c r="D10" s="73"/>
      <c r="E10" s="73"/>
      <c r="F10" s="73"/>
      <c r="G10" s="73"/>
      <c r="H10" s="73"/>
      <c r="I10" s="73"/>
      <c r="J10" s="25">
        <f t="shared" si="0"/>
        <v>0</v>
      </c>
      <c r="K10" s="23">
        <f t="shared" si="1"/>
        <v>0</v>
      </c>
      <c r="L10" s="23" t="str">
        <f t="shared" si="8"/>
        <v xml:space="preserve"> </v>
      </c>
      <c r="M10" s="24" t="str">
        <f t="shared" si="2"/>
        <v xml:space="preserve"> </v>
      </c>
      <c r="N10" s="70"/>
      <c r="O10" s="73"/>
      <c r="P10" s="73"/>
      <c r="Q10" s="73"/>
      <c r="R10" s="73"/>
      <c r="S10" s="73"/>
      <c r="T10" s="73"/>
      <c r="U10" s="73"/>
      <c r="V10" s="25">
        <f t="shared" si="3"/>
        <v>0</v>
      </c>
      <c r="W10" s="23">
        <f t="shared" si="4"/>
        <v>0</v>
      </c>
      <c r="X10" s="24" t="str">
        <f t="shared" si="9"/>
        <v xml:space="preserve"> </v>
      </c>
      <c r="Y10" s="18"/>
      <c r="Z10" s="25">
        <f t="shared" si="5"/>
        <v>0</v>
      </c>
      <c r="AA10" s="23">
        <f t="shared" si="6"/>
        <v>0</v>
      </c>
      <c r="AB10" s="23" t="str">
        <f t="shared" si="10"/>
        <v xml:space="preserve"> </v>
      </c>
      <c r="AC10" s="24" t="str">
        <f t="shared" si="7"/>
        <v xml:space="preserve"> </v>
      </c>
    </row>
    <row r="11" spans="1:29" s="19" customFormat="1" ht="20.100000000000001" customHeight="1">
      <c r="A11" s="83"/>
      <c r="B11" s="64"/>
      <c r="C11" s="74"/>
      <c r="D11" s="73"/>
      <c r="E11" s="73"/>
      <c r="F11" s="73"/>
      <c r="G11" s="73"/>
      <c r="H11" s="73"/>
      <c r="I11" s="73"/>
      <c r="J11" s="25">
        <f t="shared" si="0"/>
        <v>0</v>
      </c>
      <c r="K11" s="23">
        <f t="shared" si="1"/>
        <v>0</v>
      </c>
      <c r="L11" s="23" t="str">
        <f t="shared" si="8"/>
        <v xml:space="preserve"> </v>
      </c>
      <c r="M11" s="24" t="str">
        <f t="shared" si="2"/>
        <v xml:space="preserve"> </v>
      </c>
      <c r="N11" s="70"/>
      <c r="O11" s="73"/>
      <c r="P11" s="73"/>
      <c r="Q11" s="73"/>
      <c r="R11" s="73"/>
      <c r="S11" s="73"/>
      <c r="T11" s="73"/>
      <c r="U11" s="73"/>
      <c r="V11" s="25">
        <f t="shared" si="3"/>
        <v>0</v>
      </c>
      <c r="W11" s="23">
        <f t="shared" si="4"/>
        <v>0</v>
      </c>
      <c r="X11" s="24" t="str">
        <f t="shared" si="9"/>
        <v xml:space="preserve"> </v>
      </c>
      <c r="Y11" s="18"/>
      <c r="Z11" s="25">
        <f t="shared" si="5"/>
        <v>0</v>
      </c>
      <c r="AA11" s="23">
        <f t="shared" si="6"/>
        <v>0</v>
      </c>
      <c r="AB11" s="23" t="str">
        <f t="shared" si="10"/>
        <v xml:space="preserve"> </v>
      </c>
      <c r="AC11" s="24" t="str">
        <f t="shared" si="7"/>
        <v xml:space="preserve"> </v>
      </c>
    </row>
    <row r="12" spans="1:29" s="19" customFormat="1" ht="20.100000000000001" customHeight="1">
      <c r="A12" s="51"/>
      <c r="B12" s="64"/>
      <c r="C12" s="74"/>
      <c r="D12" s="73"/>
      <c r="E12" s="73"/>
      <c r="F12" s="73"/>
      <c r="G12" s="73"/>
      <c r="H12" s="73"/>
      <c r="I12" s="73"/>
      <c r="J12" s="25">
        <f t="shared" si="0"/>
        <v>0</v>
      </c>
      <c r="K12" s="23">
        <f t="shared" si="1"/>
        <v>0</v>
      </c>
      <c r="L12" s="23" t="str">
        <f t="shared" si="8"/>
        <v xml:space="preserve"> </v>
      </c>
      <c r="M12" s="24" t="str">
        <f t="shared" si="2"/>
        <v xml:space="preserve"> </v>
      </c>
      <c r="N12" s="70"/>
      <c r="O12" s="73"/>
      <c r="P12" s="73"/>
      <c r="Q12" s="73"/>
      <c r="R12" s="73"/>
      <c r="S12" s="73"/>
      <c r="T12" s="73"/>
      <c r="U12" s="73"/>
      <c r="V12" s="25">
        <f t="shared" si="3"/>
        <v>0</v>
      </c>
      <c r="W12" s="23">
        <f t="shared" si="4"/>
        <v>0</v>
      </c>
      <c r="X12" s="24" t="str">
        <f t="shared" si="9"/>
        <v xml:space="preserve"> </v>
      </c>
      <c r="Y12" s="18"/>
      <c r="Z12" s="25">
        <f t="shared" si="5"/>
        <v>0</v>
      </c>
      <c r="AA12" s="23">
        <f t="shared" si="6"/>
        <v>0</v>
      </c>
      <c r="AB12" s="23" t="str">
        <f t="shared" si="10"/>
        <v xml:space="preserve"> </v>
      </c>
      <c r="AC12" s="24" t="str">
        <f t="shared" si="7"/>
        <v xml:space="preserve"> </v>
      </c>
    </row>
    <row r="13" spans="1:29" s="19" customFormat="1" ht="20.100000000000001" customHeight="1">
      <c r="A13" s="51"/>
      <c r="B13" s="64"/>
      <c r="C13" s="74"/>
      <c r="D13" s="73"/>
      <c r="E13" s="73"/>
      <c r="F13" s="73"/>
      <c r="G13" s="73"/>
      <c r="H13" s="73"/>
      <c r="I13" s="73"/>
      <c r="J13" s="25">
        <f t="shared" si="0"/>
        <v>0</v>
      </c>
      <c r="K13" s="23">
        <f t="shared" si="1"/>
        <v>0</v>
      </c>
      <c r="L13" s="23" t="str">
        <f t="shared" si="8"/>
        <v xml:space="preserve"> </v>
      </c>
      <c r="M13" s="24" t="str">
        <f t="shared" si="2"/>
        <v xml:space="preserve"> </v>
      </c>
      <c r="N13" s="70"/>
      <c r="O13" s="73"/>
      <c r="P13" s="73"/>
      <c r="Q13" s="73"/>
      <c r="R13" s="73"/>
      <c r="S13" s="73"/>
      <c r="T13" s="73"/>
      <c r="U13" s="73"/>
      <c r="V13" s="25">
        <f t="shared" si="3"/>
        <v>0</v>
      </c>
      <c r="W13" s="23">
        <f t="shared" si="4"/>
        <v>0</v>
      </c>
      <c r="X13" s="24" t="str">
        <f t="shared" si="9"/>
        <v xml:space="preserve"> </v>
      </c>
      <c r="Y13" s="18"/>
      <c r="Z13" s="25">
        <f t="shared" si="5"/>
        <v>0</v>
      </c>
      <c r="AA13" s="23">
        <f t="shared" si="6"/>
        <v>0</v>
      </c>
      <c r="AB13" s="23" t="str">
        <f t="shared" si="10"/>
        <v xml:space="preserve"> </v>
      </c>
      <c r="AC13" s="24" t="str">
        <f t="shared" si="7"/>
        <v xml:space="preserve"> </v>
      </c>
    </row>
    <row r="14" spans="1:29" s="19" customFormat="1" ht="20.100000000000001" customHeight="1">
      <c r="A14" s="51"/>
      <c r="B14" s="64"/>
      <c r="C14" s="74"/>
      <c r="D14" s="73"/>
      <c r="E14" s="73"/>
      <c r="F14" s="73"/>
      <c r="G14" s="73"/>
      <c r="H14" s="73"/>
      <c r="I14" s="73"/>
      <c r="J14" s="25">
        <f t="shared" si="0"/>
        <v>0</v>
      </c>
      <c r="K14" s="23">
        <f t="shared" si="1"/>
        <v>0</v>
      </c>
      <c r="L14" s="23" t="str">
        <f t="shared" si="8"/>
        <v xml:space="preserve"> </v>
      </c>
      <c r="M14" s="24" t="str">
        <f t="shared" si="2"/>
        <v xml:space="preserve"> </v>
      </c>
      <c r="N14" s="70"/>
      <c r="O14" s="73"/>
      <c r="P14" s="73"/>
      <c r="Q14" s="73"/>
      <c r="R14" s="73"/>
      <c r="S14" s="73"/>
      <c r="T14" s="73"/>
      <c r="U14" s="73"/>
      <c r="V14" s="25">
        <f t="shared" si="3"/>
        <v>0</v>
      </c>
      <c r="W14" s="23">
        <f t="shared" si="4"/>
        <v>0</v>
      </c>
      <c r="X14" s="24" t="str">
        <f t="shared" si="9"/>
        <v xml:space="preserve"> </v>
      </c>
      <c r="Y14" s="18"/>
      <c r="Z14" s="25">
        <f t="shared" si="5"/>
        <v>0</v>
      </c>
      <c r="AA14" s="23">
        <f t="shared" si="6"/>
        <v>0</v>
      </c>
      <c r="AB14" s="23" t="str">
        <f t="shared" si="10"/>
        <v xml:space="preserve"> </v>
      </c>
      <c r="AC14" s="24" t="str">
        <f t="shared" si="7"/>
        <v xml:space="preserve"> </v>
      </c>
    </row>
    <row r="15" spans="1:29" s="19" customFormat="1" ht="20.100000000000001" customHeight="1" thickBot="1">
      <c r="A15" s="51"/>
      <c r="B15" s="64"/>
      <c r="C15" s="77"/>
      <c r="D15" s="78"/>
      <c r="E15" s="78"/>
      <c r="F15" s="78"/>
      <c r="G15" s="78"/>
      <c r="H15" s="78"/>
      <c r="I15" s="78"/>
      <c r="J15" s="82">
        <f t="shared" si="0"/>
        <v>0</v>
      </c>
      <c r="K15" s="29">
        <f t="shared" si="1"/>
        <v>0</v>
      </c>
      <c r="L15" s="30" t="str">
        <f t="shared" si="8"/>
        <v xml:space="preserve"> </v>
      </c>
      <c r="M15" s="31" t="str">
        <f t="shared" si="2"/>
        <v xml:space="preserve"> </v>
      </c>
      <c r="N15" s="71"/>
      <c r="O15" s="73"/>
      <c r="P15" s="73"/>
      <c r="Q15" s="73"/>
      <c r="R15" s="73"/>
      <c r="S15" s="73"/>
      <c r="T15" s="73"/>
      <c r="U15" s="73"/>
      <c r="V15" s="32">
        <f t="shared" si="3"/>
        <v>0</v>
      </c>
      <c r="W15" s="30">
        <f t="shared" si="4"/>
        <v>0</v>
      </c>
      <c r="X15" s="31" t="str">
        <f t="shared" si="9"/>
        <v xml:space="preserve"> </v>
      </c>
      <c r="Y15" s="18"/>
      <c r="Z15" s="32">
        <f t="shared" si="5"/>
        <v>0</v>
      </c>
      <c r="AA15" s="30">
        <f t="shared" si="6"/>
        <v>0</v>
      </c>
      <c r="AB15" s="30" t="str">
        <f t="shared" si="10"/>
        <v xml:space="preserve"> </v>
      </c>
      <c r="AC15" s="31" t="str">
        <f t="shared" si="7"/>
        <v xml:space="preserve"> </v>
      </c>
    </row>
    <row r="16" spans="1:29" s="50" customFormat="1" ht="20.100000000000001" customHeight="1" thickBot="1">
      <c r="A16" s="48"/>
      <c r="B16" s="33">
        <f>SUM(B4:B15)</f>
        <v>0</v>
      </c>
      <c r="C16" s="34">
        <f>SUM(C4:C15)</f>
        <v>0</v>
      </c>
      <c r="D16" s="35">
        <f>SUM(D4:D15)</f>
        <v>0</v>
      </c>
      <c r="E16" s="35">
        <f t="shared" ref="E16:K16" si="11">SUM(E4:E15)</f>
        <v>0</v>
      </c>
      <c r="F16" s="35">
        <f t="shared" si="11"/>
        <v>0</v>
      </c>
      <c r="G16" s="35">
        <f t="shared" si="11"/>
        <v>0</v>
      </c>
      <c r="H16" s="35">
        <f t="shared" si="11"/>
        <v>0</v>
      </c>
      <c r="I16" s="35">
        <f t="shared" si="11"/>
        <v>0</v>
      </c>
      <c r="J16" s="36">
        <f t="shared" si="11"/>
        <v>0</v>
      </c>
      <c r="K16" s="36">
        <f t="shared" si="11"/>
        <v>0</v>
      </c>
      <c r="L16" s="35" t="e">
        <f>J16/K16</f>
        <v>#DIV/0!</v>
      </c>
      <c r="M16" s="37"/>
      <c r="N16" s="38">
        <f>SUM(N4:N15)</f>
        <v>0</v>
      </c>
      <c r="O16" s="39">
        <f t="shared" ref="O16:W16" si="12">SUM(O4:O14)</f>
        <v>0</v>
      </c>
      <c r="P16" s="36">
        <f t="shared" si="12"/>
        <v>0</v>
      </c>
      <c r="Q16" s="36">
        <f t="shared" si="12"/>
        <v>0</v>
      </c>
      <c r="R16" s="36">
        <f t="shared" si="12"/>
        <v>0</v>
      </c>
      <c r="S16" s="36">
        <f t="shared" si="12"/>
        <v>0</v>
      </c>
      <c r="T16" s="36">
        <f t="shared" si="12"/>
        <v>0</v>
      </c>
      <c r="U16" s="36">
        <f t="shared" si="12"/>
        <v>0</v>
      </c>
      <c r="V16" s="34">
        <f t="shared" si="12"/>
        <v>0</v>
      </c>
      <c r="W16" s="35">
        <f t="shared" si="12"/>
        <v>0</v>
      </c>
      <c r="X16" s="41" t="e">
        <f>V16/W16</f>
        <v>#DIV/0!</v>
      </c>
      <c r="Y16" s="44"/>
      <c r="Z16" s="43">
        <f>SUM(Z4:Z14)</f>
        <v>0</v>
      </c>
      <c r="AA16" s="35">
        <f>SUM(AA4:AA14)</f>
        <v>0</v>
      </c>
      <c r="AB16" s="35" t="e">
        <f>Z16/AA16</f>
        <v>#DIV/0!</v>
      </c>
      <c r="AC16" s="37"/>
    </row>
  </sheetData>
  <sheetProtection sheet="1" objects="1" scenarios="1"/>
  <mergeCells count="18">
    <mergeCell ref="A1:X1"/>
    <mergeCell ref="Z1:AC1"/>
    <mergeCell ref="A2:A3"/>
    <mergeCell ref="B2:B3"/>
    <mergeCell ref="C2:I2"/>
    <mergeCell ref="J2:J3"/>
    <mergeCell ref="K2:K3"/>
    <mergeCell ref="L2:L3"/>
    <mergeCell ref="M2:M3"/>
    <mergeCell ref="N2:N3"/>
    <mergeCell ref="AB2:AB3"/>
    <mergeCell ref="AC2:AC3"/>
    <mergeCell ref="O2:U2"/>
    <mergeCell ref="V2:V3"/>
    <mergeCell ref="W2:W3"/>
    <mergeCell ref="X2:X3"/>
    <mergeCell ref="Z2:Z3"/>
    <mergeCell ref="AA2:AA3"/>
  </mergeCells>
  <pageMargins left="3.937007874015748E-2" right="3.937007874015748E-2" top="0.74803149606299213" bottom="0.74803149606299213" header="0.31496062992125984" footer="0.31496062992125984"/>
  <pageSetup paperSize="9" scale="99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18</vt:i4>
      </vt:variant>
      <vt:variant>
        <vt:lpstr>Benoemde bereiken</vt:lpstr>
      </vt:variant>
      <vt:variant>
        <vt:i4>5</vt:i4>
      </vt:variant>
    </vt:vector>
  </HeadingPairs>
  <TitlesOfParts>
    <vt:vector size="23" baseType="lpstr">
      <vt:lpstr>Rangschikking</vt:lpstr>
      <vt:lpstr>Punten</vt:lpstr>
      <vt:lpstr>Uitslagen</vt:lpstr>
      <vt:lpstr>Horendonk</vt:lpstr>
      <vt:lpstr>Kerkuilen</vt:lpstr>
      <vt:lpstr>Nispen</vt:lpstr>
      <vt:lpstr>Oudeglorie</vt:lpstr>
      <vt:lpstr>Putte</vt:lpstr>
      <vt:lpstr>Wildert1</vt:lpstr>
      <vt:lpstr>Wildert2</vt:lpstr>
      <vt:lpstr>DeSpil</vt:lpstr>
      <vt:lpstr>Spelers</vt:lpstr>
      <vt:lpstr>Voorzitters</vt:lpstr>
      <vt:lpstr>Thuislokalen</vt:lpstr>
      <vt:lpstr>Reserve1</vt:lpstr>
      <vt:lpstr>Reserve2</vt:lpstr>
      <vt:lpstr>Reserve3</vt:lpstr>
      <vt:lpstr>Reserve4</vt:lpstr>
      <vt:lpstr>Oudeglorie!Afdrukbereik</vt:lpstr>
      <vt:lpstr>Rangschikking!Afdrukbereik</vt:lpstr>
      <vt:lpstr>Spelers!Afdrukbereik</vt:lpstr>
      <vt:lpstr>Thuislokalen!Afdrukbereik</vt:lpstr>
      <vt:lpstr>Voorzitters!Afdrukbereik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Filip Vossen</cp:lastModifiedBy>
  <cp:lastPrinted>2026-09-09T15:52:04Z</cp:lastPrinted>
  <dcterms:created xsi:type="dcterms:W3CDTF">2017-09-04T07:39:22Z</dcterms:created>
  <dcterms:modified xsi:type="dcterms:W3CDTF">2026-10-07T21:31:17Z</dcterms:modified>
</cp:coreProperties>
</file>