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/>
  <mc:AlternateContent xmlns:mc="http://schemas.openxmlformats.org/markup-compatibility/2006">
    <mc:Choice Requires="x15">
      <x15ac:absPath xmlns:x15ac="http://schemas.microsoft.com/office/spreadsheetml/2010/11/ac" url="\\MYCLOUD-8L0ZT6\Filip-MyCloud\Biljart-GSE\BELGIE-NEDERLAND\WEBSITE\"/>
    </mc:Choice>
  </mc:AlternateContent>
  <xr:revisionPtr revIDLastSave="0" documentId="13_ncr:1_{F2D47D8B-272F-43CF-89ED-52F7F90C3F20}" xr6:coauthVersionLast="47" xr6:coauthVersionMax="47" xr10:uidLastSave="{00000000-0000-0000-0000-000000000000}"/>
  <workbookProtection workbookAlgorithmName="SHA-512" workbookHashValue="YP4IHvuwljZ6l4rZWNtXbiJ7Hd+p6g4nbWBA4GYbkYO1kdN5OXR3nzRrB1k48fLhYoYlhuPPOPej38NbcM+ByA==" workbookSaltValue="7qZ2Zl1dnACnRy/IKW7wgQ==" workbookSpinCount="100000" lockStructure="1"/>
  <bookViews>
    <workbookView xWindow="-108" yWindow="-108" windowWidth="23256" windowHeight="12456" tabRatio="936" xr2:uid="{00000000-000D-0000-FFFF-FFFF00000000}"/>
  </bookViews>
  <sheets>
    <sheet name="Rangschikking" sheetId="18" r:id="rId1"/>
    <sheet name="Punten" sheetId="17" r:id="rId2"/>
    <sheet name="Uitslagen" sheetId="22" r:id="rId3"/>
    <sheet name="Horendonk" sheetId="4" r:id="rId4"/>
    <sheet name="Kerkuilen" sheetId="10" r:id="rId5"/>
    <sheet name="Nispen" sheetId="7" r:id="rId6"/>
    <sheet name="Oudeglorie" sheetId="3" r:id="rId7"/>
    <sheet name="Putte" sheetId="12" r:id="rId8"/>
    <sheet name="Wildert1" sheetId="14" r:id="rId9"/>
    <sheet name="Wildert2" sheetId="1" r:id="rId10"/>
    <sheet name="DeSpil" sheetId="15" r:id="rId11"/>
    <sheet name="Spelers" sheetId="19" r:id="rId12"/>
    <sheet name="Voorzitters" sheetId="20" r:id="rId13"/>
    <sheet name="Thuislokalen" sheetId="21" r:id="rId14"/>
    <sheet name="Reserve1" sheetId="16" state="hidden" r:id="rId15"/>
    <sheet name="Reserve2" sheetId="5" state="hidden" r:id="rId16"/>
    <sheet name="Reserve3" sheetId="9" state="hidden" r:id="rId17"/>
    <sheet name="Reserve4" sheetId="13" state="hidden" r:id="rId18"/>
  </sheets>
  <definedNames>
    <definedName name="_xlnm.Print_Area" localSheetId="6">Oudeglorie!$B$2:$AD$20</definedName>
    <definedName name="_xlnm.Print_Area" localSheetId="0">Rangschikking!$B$2:$G$18</definedName>
    <definedName name="_xlnm.Print_Area" localSheetId="11">Spelers!$B$1:$I$71</definedName>
    <definedName name="_xlnm.Print_Area" localSheetId="13">Thuislokalen!$B$2:$H$32</definedName>
    <definedName name="_xlnm.Print_Area" localSheetId="12">Voorzitters!$C$2:$J$30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1" i="17" l="1"/>
  <c r="N31" i="17"/>
  <c r="G20" i="7"/>
  <c r="Q20" i="7"/>
  <c r="R20" i="7"/>
  <c r="N126" i="17" l="1"/>
  <c r="N138" i="17" s="1"/>
  <c r="M138" i="17"/>
  <c r="Q20" i="15"/>
  <c r="R20" i="15"/>
  <c r="M63" i="17" l="1"/>
  <c r="J20" i="7"/>
  <c r="I31" i="17"/>
  <c r="L31" i="17"/>
  <c r="P20" i="7"/>
  <c r="AE2" i="15" l="1"/>
  <c r="AE2" i="1"/>
  <c r="AE2" i="14"/>
  <c r="AE2" i="12"/>
  <c r="AE17" i="12" s="1"/>
  <c r="AE2" i="3"/>
  <c r="AE8" i="3" s="1"/>
  <c r="AE2" i="7"/>
  <c r="AE2" i="10"/>
  <c r="AE2" i="4"/>
  <c r="R104" i="17"/>
  <c r="Q104" i="17"/>
  <c r="P104" i="17"/>
  <c r="O104" i="17"/>
  <c r="N104" i="17"/>
  <c r="K104" i="17"/>
  <c r="J104" i="17"/>
  <c r="I104" i="17"/>
  <c r="H104" i="17"/>
  <c r="G104" i="17"/>
  <c r="F104" i="17"/>
  <c r="E104" i="17"/>
  <c r="B103" i="17"/>
  <c r="E103" i="17"/>
  <c r="F103" i="17"/>
  <c r="G103" i="17"/>
  <c r="H103" i="17"/>
  <c r="I103" i="17"/>
  <c r="J103" i="17"/>
  <c r="K103" i="17"/>
  <c r="L103" i="17"/>
  <c r="A103" i="17" s="1"/>
  <c r="M103" i="17"/>
  <c r="N103" i="17"/>
  <c r="O103" i="17"/>
  <c r="P103" i="17"/>
  <c r="Q103" i="17"/>
  <c r="R103" i="17"/>
  <c r="B85" i="17"/>
  <c r="C85" i="17"/>
  <c r="E85" i="17"/>
  <c r="F85" i="17"/>
  <c r="G85" i="17"/>
  <c r="H85" i="17"/>
  <c r="I85" i="17"/>
  <c r="J85" i="17"/>
  <c r="K85" i="17"/>
  <c r="L85" i="17"/>
  <c r="M85" i="17"/>
  <c r="N85" i="17"/>
  <c r="O85" i="17"/>
  <c r="P85" i="17"/>
  <c r="Q85" i="17"/>
  <c r="R85" i="17"/>
  <c r="F47" i="17"/>
  <c r="E47" i="17"/>
  <c r="G114" i="17"/>
  <c r="G102" i="17"/>
  <c r="F102" i="17"/>
  <c r="E63" i="17"/>
  <c r="H63" i="17"/>
  <c r="J48" i="17"/>
  <c r="I48" i="17"/>
  <c r="F48" i="17"/>
  <c r="I20" i="7"/>
  <c r="I92" i="17"/>
  <c r="G92" i="17"/>
  <c r="E92" i="17"/>
  <c r="I131" i="17"/>
  <c r="F131" i="17"/>
  <c r="E131" i="17"/>
  <c r="I130" i="17"/>
  <c r="H130" i="17"/>
  <c r="G130" i="17"/>
  <c r="H20" i="7"/>
  <c r="AE9" i="3" l="1"/>
  <c r="AE16" i="15"/>
  <c r="AE17" i="15"/>
  <c r="AE13" i="3"/>
  <c r="AE15" i="3"/>
  <c r="AE16" i="3"/>
  <c r="AE18" i="15"/>
  <c r="AE17" i="14"/>
  <c r="AE19" i="14"/>
  <c r="AE8" i="14"/>
  <c r="AE12" i="14"/>
  <c r="AE10" i="14"/>
  <c r="AE6" i="15"/>
  <c r="AE19" i="15"/>
  <c r="AE11" i="15"/>
  <c r="AE18" i="1"/>
  <c r="AE17" i="1"/>
  <c r="AE19" i="1"/>
  <c r="AE10" i="1"/>
  <c r="AE11" i="1"/>
  <c r="AE13" i="1"/>
  <c r="AE18" i="12"/>
  <c r="AE10" i="12"/>
  <c r="AE19" i="12"/>
  <c r="AE14" i="12"/>
  <c r="AE13" i="12"/>
  <c r="AE15" i="12"/>
  <c r="AE19" i="3"/>
  <c r="AE18" i="7"/>
  <c r="AE19" i="7"/>
  <c r="AE15" i="7"/>
  <c r="AE17" i="7"/>
  <c r="AE9" i="7"/>
  <c r="AE10" i="7"/>
  <c r="AE16" i="7"/>
  <c r="AE10" i="10"/>
  <c r="AE11" i="10"/>
  <c r="AE15" i="10"/>
  <c r="AE7" i="10"/>
  <c r="AE12" i="10"/>
  <c r="AE7" i="4"/>
  <c r="AE19" i="4"/>
  <c r="AE17" i="4"/>
  <c r="AE18" i="4"/>
  <c r="AE6" i="4"/>
  <c r="A85" i="17"/>
  <c r="E20" i="7"/>
  <c r="F20" i="7"/>
  <c r="D20" i="14"/>
  <c r="D20" i="12"/>
  <c r="D20" i="3"/>
  <c r="D20" i="10"/>
  <c r="D20" i="7"/>
  <c r="D20" i="4"/>
  <c r="D20" i="15"/>
  <c r="G115" i="17"/>
  <c r="F115" i="17"/>
  <c r="E115" i="17"/>
  <c r="D20" i="1"/>
  <c r="D139" i="17"/>
  <c r="D105" i="17"/>
  <c r="D51" i="17"/>
  <c r="D18" i="17"/>
  <c r="D32" i="17"/>
  <c r="D87" i="17"/>
  <c r="D69" i="17"/>
  <c r="D121" i="17"/>
  <c r="G29" i="17"/>
  <c r="F29" i="17"/>
  <c r="E29" i="17"/>
  <c r="C31" i="17" l="1"/>
  <c r="C50" i="17"/>
  <c r="C68" i="17"/>
  <c r="C86" i="17"/>
  <c r="C104" i="17"/>
  <c r="C120" i="17"/>
  <c r="C138" i="17"/>
  <c r="C16" i="19" l="1"/>
  <c r="F50" i="19"/>
  <c r="F51" i="19"/>
  <c r="M126" i="17"/>
  <c r="O126" i="17"/>
  <c r="P126" i="17"/>
  <c r="Q126" i="17"/>
  <c r="R126" i="17"/>
  <c r="M127" i="17"/>
  <c r="N127" i="17"/>
  <c r="O127" i="17"/>
  <c r="P127" i="17"/>
  <c r="Q127" i="17"/>
  <c r="R127" i="17"/>
  <c r="M128" i="17"/>
  <c r="N128" i="17"/>
  <c r="O128" i="17"/>
  <c r="P128" i="17"/>
  <c r="Q128" i="17"/>
  <c r="R128" i="17"/>
  <c r="M129" i="17"/>
  <c r="N129" i="17"/>
  <c r="O129" i="17"/>
  <c r="P129" i="17"/>
  <c r="Q129" i="17"/>
  <c r="R129" i="17"/>
  <c r="M130" i="17"/>
  <c r="N130" i="17"/>
  <c r="O130" i="17"/>
  <c r="P130" i="17"/>
  <c r="Q130" i="17"/>
  <c r="R130" i="17"/>
  <c r="M131" i="17"/>
  <c r="N131" i="17"/>
  <c r="O131" i="17"/>
  <c r="P131" i="17"/>
  <c r="Q131" i="17"/>
  <c r="R131" i="17"/>
  <c r="M132" i="17"/>
  <c r="N132" i="17"/>
  <c r="O132" i="17"/>
  <c r="P132" i="17"/>
  <c r="Q132" i="17"/>
  <c r="R132" i="17"/>
  <c r="M133" i="17"/>
  <c r="N133" i="17"/>
  <c r="O133" i="17"/>
  <c r="P133" i="17"/>
  <c r="Q133" i="17"/>
  <c r="R133" i="17"/>
  <c r="M134" i="17"/>
  <c r="N134" i="17"/>
  <c r="O134" i="17"/>
  <c r="P134" i="17"/>
  <c r="Q134" i="17"/>
  <c r="R134" i="17"/>
  <c r="M135" i="17"/>
  <c r="N135" i="17"/>
  <c r="O135" i="17"/>
  <c r="P135" i="17"/>
  <c r="Q135" i="17"/>
  <c r="R135" i="17"/>
  <c r="M136" i="17"/>
  <c r="N136" i="17"/>
  <c r="O136" i="17"/>
  <c r="P136" i="17"/>
  <c r="Q136" i="17"/>
  <c r="R136" i="17"/>
  <c r="M137" i="17"/>
  <c r="N137" i="17"/>
  <c r="O137" i="17"/>
  <c r="P137" i="17"/>
  <c r="Q137" i="17"/>
  <c r="R137" i="17"/>
  <c r="L137" i="17"/>
  <c r="L136" i="17"/>
  <c r="L135" i="17"/>
  <c r="L134" i="17"/>
  <c r="L133" i="17"/>
  <c r="L132" i="17"/>
  <c r="L131" i="17"/>
  <c r="L130" i="17"/>
  <c r="L129" i="17"/>
  <c r="L128" i="17"/>
  <c r="L127" i="17"/>
  <c r="L126" i="17"/>
  <c r="E137" i="17"/>
  <c r="F137" i="17"/>
  <c r="G137" i="17"/>
  <c r="H137" i="17"/>
  <c r="I137" i="17"/>
  <c r="J137" i="17"/>
  <c r="K137" i="17"/>
  <c r="B136" i="17"/>
  <c r="E136" i="17"/>
  <c r="F136" i="17"/>
  <c r="G136" i="17"/>
  <c r="H136" i="17"/>
  <c r="I136" i="17"/>
  <c r="J136" i="17"/>
  <c r="K136" i="17"/>
  <c r="F126" i="17"/>
  <c r="G126" i="17"/>
  <c r="H126" i="17"/>
  <c r="I126" i="17"/>
  <c r="J126" i="17"/>
  <c r="K126" i="17"/>
  <c r="F127" i="17"/>
  <c r="G127" i="17"/>
  <c r="H127" i="17"/>
  <c r="I127" i="17"/>
  <c r="J127" i="17"/>
  <c r="K127" i="17"/>
  <c r="F128" i="17"/>
  <c r="G128" i="17"/>
  <c r="H128" i="17"/>
  <c r="I128" i="17"/>
  <c r="J128" i="17"/>
  <c r="K128" i="17"/>
  <c r="F129" i="17"/>
  <c r="G129" i="17"/>
  <c r="H129" i="17"/>
  <c r="I129" i="17"/>
  <c r="J129" i="17"/>
  <c r="K129" i="17"/>
  <c r="F130" i="17"/>
  <c r="J130" i="17"/>
  <c r="K130" i="17"/>
  <c r="G131" i="17"/>
  <c r="H131" i="17"/>
  <c r="J131" i="17"/>
  <c r="K131" i="17"/>
  <c r="F132" i="17"/>
  <c r="G132" i="17"/>
  <c r="H132" i="17"/>
  <c r="I132" i="17"/>
  <c r="J132" i="17"/>
  <c r="K132" i="17"/>
  <c r="F133" i="17"/>
  <c r="G133" i="17"/>
  <c r="H133" i="17"/>
  <c r="I133" i="17"/>
  <c r="J133" i="17"/>
  <c r="K133" i="17"/>
  <c r="F134" i="17"/>
  <c r="G134" i="17"/>
  <c r="H134" i="17"/>
  <c r="I134" i="17"/>
  <c r="J134" i="17"/>
  <c r="K134" i="17"/>
  <c r="F135" i="17"/>
  <c r="G135" i="17"/>
  <c r="H135" i="17"/>
  <c r="I135" i="17"/>
  <c r="J135" i="17"/>
  <c r="K135" i="17"/>
  <c r="E127" i="17"/>
  <c r="E128" i="17"/>
  <c r="E129" i="17"/>
  <c r="E130" i="17"/>
  <c r="E132" i="17"/>
  <c r="E133" i="17"/>
  <c r="E134" i="17"/>
  <c r="E135" i="17"/>
  <c r="E126" i="17"/>
  <c r="M108" i="17"/>
  <c r="N108" i="17"/>
  <c r="O108" i="17"/>
  <c r="P108" i="17"/>
  <c r="Q108" i="17"/>
  <c r="R108" i="17"/>
  <c r="M109" i="17"/>
  <c r="N109" i="17"/>
  <c r="O109" i="17"/>
  <c r="P109" i="17"/>
  <c r="Q109" i="17"/>
  <c r="R109" i="17"/>
  <c r="M110" i="17"/>
  <c r="N110" i="17"/>
  <c r="O110" i="17"/>
  <c r="P110" i="17"/>
  <c r="Q110" i="17"/>
  <c r="R110" i="17"/>
  <c r="M111" i="17"/>
  <c r="N111" i="17"/>
  <c r="O111" i="17"/>
  <c r="P111" i="17"/>
  <c r="Q111" i="17"/>
  <c r="R111" i="17"/>
  <c r="M112" i="17"/>
  <c r="N112" i="17"/>
  <c r="O112" i="17"/>
  <c r="P112" i="17"/>
  <c r="Q112" i="17"/>
  <c r="R112" i="17"/>
  <c r="M113" i="17"/>
  <c r="N113" i="17"/>
  <c r="O113" i="17"/>
  <c r="P113" i="17"/>
  <c r="Q113" i="17"/>
  <c r="R113" i="17"/>
  <c r="M114" i="17"/>
  <c r="N114" i="17"/>
  <c r="O114" i="17"/>
  <c r="P114" i="17"/>
  <c r="Q114" i="17"/>
  <c r="R114" i="17"/>
  <c r="M115" i="17"/>
  <c r="N115" i="17"/>
  <c r="O115" i="17"/>
  <c r="P115" i="17"/>
  <c r="Q115" i="17"/>
  <c r="R115" i="17"/>
  <c r="M116" i="17"/>
  <c r="N116" i="17"/>
  <c r="O116" i="17"/>
  <c r="P116" i="17"/>
  <c r="Q116" i="17"/>
  <c r="R116" i="17"/>
  <c r="M117" i="17"/>
  <c r="N117" i="17"/>
  <c r="O117" i="17"/>
  <c r="P117" i="17"/>
  <c r="Q117" i="17"/>
  <c r="R117" i="17"/>
  <c r="M118" i="17"/>
  <c r="N118" i="17"/>
  <c r="O118" i="17"/>
  <c r="P118" i="17"/>
  <c r="Q118" i="17"/>
  <c r="R118" i="17"/>
  <c r="M119" i="17"/>
  <c r="N119" i="17"/>
  <c r="O119" i="17"/>
  <c r="P119" i="17"/>
  <c r="Q119" i="17"/>
  <c r="R119" i="17"/>
  <c r="L119" i="17"/>
  <c r="L118" i="17"/>
  <c r="L117" i="17"/>
  <c r="L116" i="17"/>
  <c r="L115" i="17"/>
  <c r="L114" i="17"/>
  <c r="L113" i="17"/>
  <c r="L112" i="17"/>
  <c r="L111" i="17"/>
  <c r="L110" i="17"/>
  <c r="L109" i="17"/>
  <c r="L108" i="17"/>
  <c r="F108" i="17"/>
  <c r="G108" i="17"/>
  <c r="H108" i="17"/>
  <c r="I108" i="17"/>
  <c r="J108" i="17"/>
  <c r="K108" i="17"/>
  <c r="F109" i="17"/>
  <c r="G109" i="17"/>
  <c r="H109" i="17"/>
  <c r="I109" i="17"/>
  <c r="J109" i="17"/>
  <c r="K109" i="17"/>
  <c r="F110" i="17"/>
  <c r="G110" i="17"/>
  <c r="H110" i="17"/>
  <c r="I110" i="17"/>
  <c r="J110" i="17"/>
  <c r="K110" i="17"/>
  <c r="F111" i="17"/>
  <c r="G111" i="17"/>
  <c r="H111" i="17"/>
  <c r="I111" i="17"/>
  <c r="J111" i="17"/>
  <c r="K111" i="17"/>
  <c r="F112" i="17"/>
  <c r="G112" i="17"/>
  <c r="H112" i="17"/>
  <c r="I112" i="17"/>
  <c r="J112" i="17"/>
  <c r="K112" i="17"/>
  <c r="F113" i="17"/>
  <c r="G113" i="17"/>
  <c r="H113" i="17"/>
  <c r="I113" i="17"/>
  <c r="J113" i="17"/>
  <c r="K113" i="17"/>
  <c r="F114" i="17"/>
  <c r="H114" i="17"/>
  <c r="I114" i="17"/>
  <c r="J114" i="17"/>
  <c r="K114" i="17"/>
  <c r="H115" i="17"/>
  <c r="I115" i="17"/>
  <c r="J115" i="17"/>
  <c r="K115" i="17"/>
  <c r="F116" i="17"/>
  <c r="G116" i="17"/>
  <c r="H116" i="17"/>
  <c r="I116" i="17"/>
  <c r="J116" i="17"/>
  <c r="K116" i="17"/>
  <c r="F117" i="17"/>
  <c r="G117" i="17"/>
  <c r="H117" i="17"/>
  <c r="I117" i="17"/>
  <c r="J117" i="17"/>
  <c r="K117" i="17"/>
  <c r="F118" i="17"/>
  <c r="G118" i="17"/>
  <c r="H118" i="17"/>
  <c r="I118" i="17"/>
  <c r="J118" i="17"/>
  <c r="K118" i="17"/>
  <c r="F119" i="17"/>
  <c r="G119" i="17"/>
  <c r="H119" i="17"/>
  <c r="I119" i="17"/>
  <c r="J119" i="17"/>
  <c r="K119" i="17"/>
  <c r="E109" i="17"/>
  <c r="E110" i="17"/>
  <c r="E111" i="17"/>
  <c r="E112" i="17"/>
  <c r="E113" i="17"/>
  <c r="E114" i="17"/>
  <c r="E116" i="17"/>
  <c r="E117" i="17"/>
  <c r="E118" i="17"/>
  <c r="E119" i="17"/>
  <c r="E108" i="17"/>
  <c r="M90" i="17"/>
  <c r="N90" i="17"/>
  <c r="O90" i="17"/>
  <c r="P90" i="17"/>
  <c r="Q90" i="17"/>
  <c r="R90" i="17"/>
  <c r="M91" i="17"/>
  <c r="N91" i="17"/>
  <c r="O91" i="17"/>
  <c r="P91" i="17"/>
  <c r="Q91" i="17"/>
  <c r="R91" i="17"/>
  <c r="M92" i="17"/>
  <c r="N92" i="17"/>
  <c r="O92" i="17"/>
  <c r="P92" i="17"/>
  <c r="Q92" i="17"/>
  <c r="R92" i="17"/>
  <c r="M93" i="17"/>
  <c r="N93" i="17"/>
  <c r="O93" i="17"/>
  <c r="P93" i="17"/>
  <c r="Q93" i="17"/>
  <c r="R93" i="17"/>
  <c r="M94" i="17"/>
  <c r="N94" i="17"/>
  <c r="O94" i="17"/>
  <c r="P94" i="17"/>
  <c r="Q94" i="17"/>
  <c r="R94" i="17"/>
  <c r="M95" i="17"/>
  <c r="N95" i="17"/>
  <c r="O95" i="17"/>
  <c r="P95" i="17"/>
  <c r="Q95" i="17"/>
  <c r="R95" i="17"/>
  <c r="M96" i="17"/>
  <c r="N96" i="17"/>
  <c r="O96" i="17"/>
  <c r="P96" i="17"/>
  <c r="Q96" i="17"/>
  <c r="R96" i="17"/>
  <c r="M97" i="17"/>
  <c r="N97" i="17"/>
  <c r="O97" i="17"/>
  <c r="P97" i="17"/>
  <c r="Q97" i="17"/>
  <c r="R97" i="17"/>
  <c r="M98" i="17"/>
  <c r="N98" i="17"/>
  <c r="O98" i="17"/>
  <c r="P98" i="17"/>
  <c r="Q98" i="17"/>
  <c r="R98" i="17"/>
  <c r="M99" i="17"/>
  <c r="N99" i="17"/>
  <c r="O99" i="17"/>
  <c r="P99" i="17"/>
  <c r="Q99" i="17"/>
  <c r="R99" i="17"/>
  <c r="M100" i="17"/>
  <c r="N100" i="17"/>
  <c r="O100" i="17"/>
  <c r="P100" i="17"/>
  <c r="Q100" i="17"/>
  <c r="R100" i="17"/>
  <c r="M101" i="17"/>
  <c r="N101" i="17"/>
  <c r="O101" i="17"/>
  <c r="P101" i="17"/>
  <c r="Q101" i="17"/>
  <c r="R101" i="17"/>
  <c r="M102" i="17"/>
  <c r="N102" i="17"/>
  <c r="O102" i="17"/>
  <c r="P102" i="17"/>
  <c r="Q102" i="17"/>
  <c r="R102" i="17"/>
  <c r="L102" i="17"/>
  <c r="L101" i="17"/>
  <c r="L100" i="17"/>
  <c r="L99" i="17"/>
  <c r="L98" i="17"/>
  <c r="L97" i="17"/>
  <c r="L96" i="17"/>
  <c r="L95" i="17"/>
  <c r="L94" i="17"/>
  <c r="L93" i="17"/>
  <c r="L92" i="17"/>
  <c r="L91" i="17"/>
  <c r="L90" i="17"/>
  <c r="F90" i="17"/>
  <c r="G90" i="17"/>
  <c r="H90" i="17"/>
  <c r="I90" i="17"/>
  <c r="J90" i="17"/>
  <c r="K90" i="17"/>
  <c r="F91" i="17"/>
  <c r="G91" i="17"/>
  <c r="H91" i="17"/>
  <c r="I91" i="17"/>
  <c r="J91" i="17"/>
  <c r="K91" i="17"/>
  <c r="F92" i="17"/>
  <c r="H92" i="17"/>
  <c r="J92" i="17"/>
  <c r="K92" i="17"/>
  <c r="F93" i="17"/>
  <c r="G93" i="17"/>
  <c r="H93" i="17"/>
  <c r="I93" i="17"/>
  <c r="J93" i="17"/>
  <c r="K93" i="17"/>
  <c r="F94" i="17"/>
  <c r="G94" i="17"/>
  <c r="H94" i="17"/>
  <c r="I94" i="17"/>
  <c r="J94" i="17"/>
  <c r="K94" i="17"/>
  <c r="F95" i="17"/>
  <c r="G95" i="17"/>
  <c r="H95" i="17"/>
  <c r="I95" i="17"/>
  <c r="J95" i="17"/>
  <c r="K95" i="17"/>
  <c r="F96" i="17"/>
  <c r="G96" i="17"/>
  <c r="H96" i="17"/>
  <c r="I96" i="17"/>
  <c r="J96" i="17"/>
  <c r="K96" i="17"/>
  <c r="F97" i="17"/>
  <c r="G97" i="17"/>
  <c r="H97" i="17"/>
  <c r="I97" i="17"/>
  <c r="J97" i="17"/>
  <c r="K97" i="17"/>
  <c r="F98" i="17"/>
  <c r="G98" i="17"/>
  <c r="H98" i="17"/>
  <c r="I98" i="17"/>
  <c r="J98" i="17"/>
  <c r="K98" i="17"/>
  <c r="F99" i="17"/>
  <c r="G99" i="17"/>
  <c r="H99" i="17"/>
  <c r="I99" i="17"/>
  <c r="J99" i="17"/>
  <c r="K99" i="17"/>
  <c r="F100" i="17"/>
  <c r="G100" i="17"/>
  <c r="H100" i="17"/>
  <c r="I100" i="17"/>
  <c r="J100" i="17"/>
  <c r="K100" i="17"/>
  <c r="F101" i="17"/>
  <c r="G101" i="17"/>
  <c r="H101" i="17"/>
  <c r="I101" i="17"/>
  <c r="J101" i="17"/>
  <c r="K101" i="17"/>
  <c r="H102" i="17"/>
  <c r="I102" i="17"/>
  <c r="J102" i="17"/>
  <c r="K102" i="17"/>
  <c r="E91" i="17"/>
  <c r="E93" i="17"/>
  <c r="E94" i="17"/>
  <c r="E95" i="17"/>
  <c r="E96" i="17"/>
  <c r="E97" i="17"/>
  <c r="E98" i="17"/>
  <c r="E99" i="17"/>
  <c r="E100" i="17"/>
  <c r="E101" i="17"/>
  <c r="E102" i="17"/>
  <c r="E90" i="17"/>
  <c r="M73" i="17"/>
  <c r="N73" i="17"/>
  <c r="O73" i="17"/>
  <c r="P73" i="17"/>
  <c r="Q73" i="17"/>
  <c r="R73" i="17"/>
  <c r="M74" i="17"/>
  <c r="N74" i="17"/>
  <c r="O74" i="17"/>
  <c r="P74" i="17"/>
  <c r="Q74" i="17"/>
  <c r="R74" i="17"/>
  <c r="M75" i="17"/>
  <c r="N75" i="17"/>
  <c r="O75" i="17"/>
  <c r="P75" i="17"/>
  <c r="Q75" i="17"/>
  <c r="R75" i="17"/>
  <c r="M76" i="17"/>
  <c r="N76" i="17"/>
  <c r="O76" i="17"/>
  <c r="P76" i="17"/>
  <c r="Q76" i="17"/>
  <c r="R76" i="17"/>
  <c r="M77" i="17"/>
  <c r="N77" i="17"/>
  <c r="O77" i="17"/>
  <c r="P77" i="17"/>
  <c r="Q77" i="17"/>
  <c r="R77" i="17"/>
  <c r="M78" i="17"/>
  <c r="N78" i="17"/>
  <c r="O78" i="17"/>
  <c r="P78" i="17"/>
  <c r="Q78" i="17"/>
  <c r="R78" i="17"/>
  <c r="M79" i="17"/>
  <c r="N79" i="17"/>
  <c r="O79" i="17"/>
  <c r="P79" i="17"/>
  <c r="Q79" i="17"/>
  <c r="R79" i="17"/>
  <c r="M80" i="17"/>
  <c r="N80" i="17"/>
  <c r="O80" i="17"/>
  <c r="P80" i="17"/>
  <c r="Q80" i="17"/>
  <c r="R80" i="17"/>
  <c r="M81" i="17"/>
  <c r="N81" i="17"/>
  <c r="O81" i="17"/>
  <c r="P81" i="17"/>
  <c r="Q81" i="17"/>
  <c r="R81" i="17"/>
  <c r="M82" i="17"/>
  <c r="N82" i="17"/>
  <c r="O82" i="17"/>
  <c r="P82" i="17"/>
  <c r="Q82" i="17"/>
  <c r="R82" i="17"/>
  <c r="M83" i="17"/>
  <c r="N83" i="17"/>
  <c r="O83" i="17"/>
  <c r="P83" i="17"/>
  <c r="Q83" i="17"/>
  <c r="R83" i="17"/>
  <c r="M84" i="17"/>
  <c r="N84" i="17"/>
  <c r="O84" i="17"/>
  <c r="P84" i="17"/>
  <c r="Q84" i="17"/>
  <c r="R84" i="17"/>
  <c r="L84" i="17"/>
  <c r="L83" i="17"/>
  <c r="L82" i="17"/>
  <c r="L81" i="17"/>
  <c r="L80" i="17"/>
  <c r="L79" i="17"/>
  <c r="L78" i="17"/>
  <c r="L77" i="17"/>
  <c r="L76" i="17"/>
  <c r="L75" i="17"/>
  <c r="L74" i="17"/>
  <c r="L73" i="17"/>
  <c r="F73" i="17"/>
  <c r="G73" i="17"/>
  <c r="H73" i="17"/>
  <c r="I73" i="17"/>
  <c r="J73" i="17"/>
  <c r="K73" i="17"/>
  <c r="F74" i="17"/>
  <c r="G74" i="17"/>
  <c r="H74" i="17"/>
  <c r="I74" i="17"/>
  <c r="J74" i="17"/>
  <c r="K74" i="17"/>
  <c r="F75" i="17"/>
  <c r="G75" i="17"/>
  <c r="H75" i="17"/>
  <c r="I75" i="17"/>
  <c r="J75" i="17"/>
  <c r="K75" i="17"/>
  <c r="F76" i="17"/>
  <c r="G76" i="17"/>
  <c r="H76" i="17"/>
  <c r="I76" i="17"/>
  <c r="J76" i="17"/>
  <c r="K76" i="17"/>
  <c r="F77" i="17"/>
  <c r="G77" i="17"/>
  <c r="H77" i="17"/>
  <c r="I77" i="17"/>
  <c r="J77" i="17"/>
  <c r="K77" i="17"/>
  <c r="F78" i="17"/>
  <c r="G78" i="17"/>
  <c r="H78" i="17"/>
  <c r="I78" i="17"/>
  <c r="J78" i="17"/>
  <c r="K78" i="17"/>
  <c r="F79" i="17"/>
  <c r="G79" i="17"/>
  <c r="H79" i="17"/>
  <c r="I79" i="17"/>
  <c r="J79" i="17"/>
  <c r="K79" i="17"/>
  <c r="F80" i="17"/>
  <c r="G80" i="17"/>
  <c r="H80" i="17"/>
  <c r="I80" i="17"/>
  <c r="J80" i="17"/>
  <c r="K80" i="17"/>
  <c r="F81" i="17"/>
  <c r="G81" i="17"/>
  <c r="H81" i="17"/>
  <c r="I81" i="17"/>
  <c r="J81" i="17"/>
  <c r="K81" i="17"/>
  <c r="F82" i="17"/>
  <c r="G82" i="17"/>
  <c r="H82" i="17"/>
  <c r="I82" i="17"/>
  <c r="J82" i="17"/>
  <c r="K82" i="17"/>
  <c r="F83" i="17"/>
  <c r="G83" i="17"/>
  <c r="H83" i="17"/>
  <c r="I83" i="17"/>
  <c r="J83" i="17"/>
  <c r="K83" i="17"/>
  <c r="F84" i="17"/>
  <c r="G84" i="17"/>
  <c r="H84" i="17"/>
  <c r="I84" i="17"/>
  <c r="J84" i="17"/>
  <c r="K84" i="17"/>
  <c r="E74" i="17"/>
  <c r="E75" i="17"/>
  <c r="E76" i="17"/>
  <c r="E77" i="17"/>
  <c r="E78" i="17"/>
  <c r="E79" i="17"/>
  <c r="E80" i="17"/>
  <c r="E81" i="17"/>
  <c r="E82" i="17"/>
  <c r="E83" i="17"/>
  <c r="E84" i="17"/>
  <c r="E73" i="17"/>
  <c r="M54" i="17"/>
  <c r="N54" i="17"/>
  <c r="O54" i="17"/>
  <c r="P54" i="17"/>
  <c r="Q54" i="17"/>
  <c r="R54" i="17"/>
  <c r="M55" i="17"/>
  <c r="N55" i="17"/>
  <c r="O55" i="17"/>
  <c r="P55" i="17"/>
  <c r="Q55" i="17"/>
  <c r="R55" i="17"/>
  <c r="M56" i="17"/>
  <c r="N56" i="17"/>
  <c r="O56" i="17"/>
  <c r="P56" i="17"/>
  <c r="Q56" i="17"/>
  <c r="R56" i="17"/>
  <c r="M57" i="17"/>
  <c r="N57" i="17"/>
  <c r="O57" i="17"/>
  <c r="P57" i="17"/>
  <c r="Q57" i="17"/>
  <c r="R57" i="17"/>
  <c r="M58" i="17"/>
  <c r="N58" i="17"/>
  <c r="O58" i="17"/>
  <c r="P58" i="17"/>
  <c r="Q58" i="17"/>
  <c r="R58" i="17"/>
  <c r="M59" i="17"/>
  <c r="N59" i="17"/>
  <c r="O59" i="17"/>
  <c r="P59" i="17"/>
  <c r="Q59" i="17"/>
  <c r="R59" i="17"/>
  <c r="M60" i="17"/>
  <c r="N60" i="17"/>
  <c r="O60" i="17"/>
  <c r="P60" i="17"/>
  <c r="Q60" i="17"/>
  <c r="R60" i="17"/>
  <c r="M61" i="17"/>
  <c r="N61" i="17"/>
  <c r="O61" i="17"/>
  <c r="P61" i="17"/>
  <c r="Q61" i="17"/>
  <c r="R61" i="17"/>
  <c r="M62" i="17"/>
  <c r="N62" i="17"/>
  <c r="O62" i="17"/>
  <c r="P62" i="17"/>
  <c r="Q62" i="17"/>
  <c r="R62" i="17"/>
  <c r="N63" i="17"/>
  <c r="O63" i="17"/>
  <c r="P63" i="17"/>
  <c r="Q63" i="17"/>
  <c r="R63" i="17"/>
  <c r="M64" i="17"/>
  <c r="N64" i="17"/>
  <c r="O64" i="17"/>
  <c r="P64" i="17"/>
  <c r="Q64" i="17"/>
  <c r="R64" i="17"/>
  <c r="M65" i="17"/>
  <c r="N65" i="17"/>
  <c r="O65" i="17"/>
  <c r="P65" i="17"/>
  <c r="Q65" i="17"/>
  <c r="R65" i="17"/>
  <c r="M66" i="17"/>
  <c r="N66" i="17"/>
  <c r="O66" i="17"/>
  <c r="P66" i="17"/>
  <c r="Q66" i="17"/>
  <c r="R66" i="17"/>
  <c r="M67" i="17"/>
  <c r="N67" i="17"/>
  <c r="O67" i="17"/>
  <c r="P67" i="17"/>
  <c r="Q67" i="17"/>
  <c r="R67" i="17"/>
  <c r="L67" i="17"/>
  <c r="L66" i="17"/>
  <c r="L65" i="17"/>
  <c r="L64" i="17"/>
  <c r="L63" i="17"/>
  <c r="L62" i="17"/>
  <c r="L61" i="17"/>
  <c r="L60" i="17"/>
  <c r="L59" i="17"/>
  <c r="L58" i="17"/>
  <c r="L57" i="17"/>
  <c r="L56" i="17"/>
  <c r="L55" i="17"/>
  <c r="L54" i="17"/>
  <c r="F54" i="17"/>
  <c r="G54" i="17"/>
  <c r="H54" i="17"/>
  <c r="I54" i="17"/>
  <c r="J54" i="17"/>
  <c r="K54" i="17"/>
  <c r="F55" i="17"/>
  <c r="G55" i="17"/>
  <c r="H55" i="17"/>
  <c r="I55" i="17"/>
  <c r="J55" i="17"/>
  <c r="K55" i="17"/>
  <c r="F56" i="17"/>
  <c r="G56" i="17"/>
  <c r="H56" i="17"/>
  <c r="I56" i="17"/>
  <c r="J56" i="17"/>
  <c r="K56" i="17"/>
  <c r="F57" i="17"/>
  <c r="G57" i="17"/>
  <c r="H57" i="17"/>
  <c r="I57" i="17"/>
  <c r="J57" i="17"/>
  <c r="K57" i="17"/>
  <c r="F58" i="17"/>
  <c r="G58" i="17"/>
  <c r="H58" i="17"/>
  <c r="I58" i="17"/>
  <c r="J58" i="17"/>
  <c r="K58" i="17"/>
  <c r="F59" i="17"/>
  <c r="G59" i="17"/>
  <c r="H59" i="17"/>
  <c r="I59" i="17"/>
  <c r="J59" i="17"/>
  <c r="K59" i="17"/>
  <c r="F60" i="17"/>
  <c r="G60" i="17"/>
  <c r="H60" i="17"/>
  <c r="I60" i="17"/>
  <c r="J60" i="17"/>
  <c r="K60" i="17"/>
  <c r="F61" i="17"/>
  <c r="G61" i="17"/>
  <c r="H61" i="17"/>
  <c r="I61" i="17"/>
  <c r="J61" i="17"/>
  <c r="K61" i="17"/>
  <c r="F62" i="17"/>
  <c r="G62" i="17"/>
  <c r="H62" i="17"/>
  <c r="I62" i="17"/>
  <c r="J62" i="17"/>
  <c r="K62" i="17"/>
  <c r="F63" i="17"/>
  <c r="G63" i="17"/>
  <c r="I63" i="17"/>
  <c r="J63" i="17"/>
  <c r="K63" i="17"/>
  <c r="F64" i="17"/>
  <c r="G64" i="17"/>
  <c r="H64" i="17"/>
  <c r="I64" i="17"/>
  <c r="J64" i="17"/>
  <c r="K64" i="17"/>
  <c r="F65" i="17"/>
  <c r="G65" i="17"/>
  <c r="H65" i="17"/>
  <c r="I65" i="17"/>
  <c r="J65" i="17"/>
  <c r="K65" i="17"/>
  <c r="F66" i="17"/>
  <c r="G66" i="17"/>
  <c r="H66" i="17"/>
  <c r="I66" i="17"/>
  <c r="J66" i="17"/>
  <c r="K66" i="17"/>
  <c r="F67" i="17"/>
  <c r="G67" i="17"/>
  <c r="H67" i="17"/>
  <c r="I67" i="17"/>
  <c r="J67" i="17"/>
  <c r="K67" i="17"/>
  <c r="E55" i="17"/>
  <c r="E56" i="17"/>
  <c r="E57" i="17"/>
  <c r="E58" i="17"/>
  <c r="E59" i="17"/>
  <c r="E60" i="17"/>
  <c r="E61" i="17"/>
  <c r="E62" i="17"/>
  <c r="E64" i="17"/>
  <c r="E65" i="17"/>
  <c r="E66" i="17"/>
  <c r="E67" i="17"/>
  <c r="E54" i="17"/>
  <c r="M35" i="17"/>
  <c r="N35" i="17"/>
  <c r="O35" i="17"/>
  <c r="P35" i="17"/>
  <c r="Q35" i="17"/>
  <c r="R35" i="17"/>
  <c r="M36" i="17"/>
  <c r="N36" i="17"/>
  <c r="O36" i="17"/>
  <c r="P36" i="17"/>
  <c r="Q36" i="17"/>
  <c r="R36" i="17"/>
  <c r="M37" i="17"/>
  <c r="N37" i="17"/>
  <c r="O37" i="17"/>
  <c r="P37" i="17"/>
  <c r="Q37" i="17"/>
  <c r="R37" i="17"/>
  <c r="M38" i="17"/>
  <c r="N38" i="17"/>
  <c r="O38" i="17"/>
  <c r="P38" i="17"/>
  <c r="Q38" i="17"/>
  <c r="R38" i="17"/>
  <c r="M39" i="17"/>
  <c r="N39" i="17"/>
  <c r="O39" i="17"/>
  <c r="P39" i="17"/>
  <c r="Q39" i="17"/>
  <c r="R39" i="17"/>
  <c r="M40" i="17"/>
  <c r="N40" i="17"/>
  <c r="O40" i="17"/>
  <c r="P40" i="17"/>
  <c r="Q40" i="17"/>
  <c r="R40" i="17"/>
  <c r="M41" i="17"/>
  <c r="N41" i="17"/>
  <c r="O41" i="17"/>
  <c r="P41" i="17"/>
  <c r="Q41" i="17"/>
  <c r="R41" i="17"/>
  <c r="M42" i="17"/>
  <c r="N42" i="17"/>
  <c r="O42" i="17"/>
  <c r="P42" i="17"/>
  <c r="Q42" i="17"/>
  <c r="R42" i="17"/>
  <c r="M43" i="17"/>
  <c r="N43" i="17"/>
  <c r="O43" i="17"/>
  <c r="P43" i="17"/>
  <c r="Q43" i="17"/>
  <c r="R43" i="17"/>
  <c r="M44" i="17"/>
  <c r="N44" i="17"/>
  <c r="O44" i="17"/>
  <c r="P44" i="17"/>
  <c r="Q44" i="17"/>
  <c r="R44" i="17"/>
  <c r="M45" i="17"/>
  <c r="N45" i="17"/>
  <c r="O45" i="17"/>
  <c r="P45" i="17"/>
  <c r="Q45" i="17"/>
  <c r="R45" i="17"/>
  <c r="M46" i="17"/>
  <c r="N46" i="17"/>
  <c r="O46" i="17"/>
  <c r="P46" i="17"/>
  <c r="Q46" i="17"/>
  <c r="R46" i="17"/>
  <c r="M47" i="17"/>
  <c r="N47" i="17"/>
  <c r="O47" i="17"/>
  <c r="P47" i="17"/>
  <c r="Q47" i="17"/>
  <c r="R47" i="17"/>
  <c r="M48" i="17"/>
  <c r="N48" i="17"/>
  <c r="O48" i="17"/>
  <c r="P48" i="17"/>
  <c r="Q48" i="17"/>
  <c r="R48" i="17"/>
  <c r="M49" i="17"/>
  <c r="N49" i="17"/>
  <c r="O49" i="17"/>
  <c r="P49" i="17"/>
  <c r="Q49" i="17"/>
  <c r="R49" i="17"/>
  <c r="L49" i="17"/>
  <c r="L48" i="17"/>
  <c r="L47" i="17"/>
  <c r="L46" i="17"/>
  <c r="L45" i="17"/>
  <c r="L44" i="17"/>
  <c r="L43" i="17"/>
  <c r="L42" i="17"/>
  <c r="L41" i="17"/>
  <c r="L40" i="17"/>
  <c r="L39" i="17"/>
  <c r="L38" i="17"/>
  <c r="L37" i="17"/>
  <c r="L36" i="17"/>
  <c r="L35" i="17"/>
  <c r="F35" i="17"/>
  <c r="G35" i="17"/>
  <c r="H35" i="17"/>
  <c r="I35" i="17"/>
  <c r="J35" i="17"/>
  <c r="K35" i="17"/>
  <c r="F36" i="17"/>
  <c r="G36" i="17"/>
  <c r="H36" i="17"/>
  <c r="I36" i="17"/>
  <c r="J36" i="17"/>
  <c r="K36" i="17"/>
  <c r="F37" i="17"/>
  <c r="G37" i="17"/>
  <c r="H37" i="17"/>
  <c r="I37" i="17"/>
  <c r="J37" i="17"/>
  <c r="K37" i="17"/>
  <c r="F38" i="17"/>
  <c r="G38" i="17"/>
  <c r="H38" i="17"/>
  <c r="I38" i="17"/>
  <c r="J38" i="17"/>
  <c r="K38" i="17"/>
  <c r="F39" i="17"/>
  <c r="G39" i="17"/>
  <c r="H39" i="17"/>
  <c r="I39" i="17"/>
  <c r="J39" i="17"/>
  <c r="K39" i="17"/>
  <c r="F40" i="17"/>
  <c r="G40" i="17"/>
  <c r="H40" i="17"/>
  <c r="I40" i="17"/>
  <c r="J40" i="17"/>
  <c r="K40" i="17"/>
  <c r="F41" i="17"/>
  <c r="G41" i="17"/>
  <c r="H41" i="17"/>
  <c r="I41" i="17"/>
  <c r="J41" i="17"/>
  <c r="K41" i="17"/>
  <c r="F42" i="17"/>
  <c r="G42" i="17"/>
  <c r="H42" i="17"/>
  <c r="I42" i="17"/>
  <c r="J42" i="17"/>
  <c r="K42" i="17"/>
  <c r="F43" i="17"/>
  <c r="G43" i="17"/>
  <c r="H43" i="17"/>
  <c r="I43" i="17"/>
  <c r="J43" i="17"/>
  <c r="K43" i="17"/>
  <c r="F44" i="17"/>
  <c r="G44" i="17"/>
  <c r="H44" i="17"/>
  <c r="I44" i="17"/>
  <c r="J44" i="17"/>
  <c r="K44" i="17"/>
  <c r="F45" i="17"/>
  <c r="G45" i="17"/>
  <c r="H45" i="17"/>
  <c r="I45" i="17"/>
  <c r="J45" i="17"/>
  <c r="K45" i="17"/>
  <c r="F46" i="17"/>
  <c r="G46" i="17"/>
  <c r="H46" i="17"/>
  <c r="I46" i="17"/>
  <c r="J46" i="17"/>
  <c r="K46" i="17"/>
  <c r="G47" i="17"/>
  <c r="H47" i="17"/>
  <c r="I47" i="17"/>
  <c r="J47" i="17"/>
  <c r="K47" i="17"/>
  <c r="G48" i="17"/>
  <c r="H48" i="17"/>
  <c r="K48" i="17"/>
  <c r="F49" i="17"/>
  <c r="G49" i="17"/>
  <c r="H49" i="17"/>
  <c r="I49" i="17"/>
  <c r="J49" i="17"/>
  <c r="K49" i="17"/>
  <c r="B48" i="17"/>
  <c r="E48" i="17"/>
  <c r="B49" i="17"/>
  <c r="E49" i="17"/>
  <c r="E36" i="17"/>
  <c r="E37" i="17"/>
  <c r="E38" i="17"/>
  <c r="E39" i="17"/>
  <c r="E40" i="17"/>
  <c r="E41" i="17"/>
  <c r="E42" i="17"/>
  <c r="E43" i="17"/>
  <c r="E44" i="17"/>
  <c r="E45" i="17"/>
  <c r="E46" i="17"/>
  <c r="E35" i="17"/>
  <c r="M21" i="17"/>
  <c r="M31" i="17" s="1"/>
  <c r="N21" i="17"/>
  <c r="O21" i="17"/>
  <c r="P21" i="17"/>
  <c r="Q21" i="17"/>
  <c r="R21" i="17"/>
  <c r="M22" i="17"/>
  <c r="N22" i="17"/>
  <c r="O22" i="17"/>
  <c r="P22" i="17"/>
  <c r="Q22" i="17"/>
  <c r="R22" i="17"/>
  <c r="M23" i="17"/>
  <c r="N23" i="17"/>
  <c r="O23" i="17"/>
  <c r="P23" i="17"/>
  <c r="Q23" i="17"/>
  <c r="R23" i="17"/>
  <c r="M24" i="17"/>
  <c r="N24" i="17"/>
  <c r="O24" i="17"/>
  <c r="P24" i="17"/>
  <c r="Q24" i="17"/>
  <c r="R24" i="17"/>
  <c r="M25" i="17"/>
  <c r="N25" i="17"/>
  <c r="O25" i="17"/>
  <c r="P25" i="17"/>
  <c r="Q25" i="17"/>
  <c r="R25" i="17"/>
  <c r="M26" i="17"/>
  <c r="N26" i="17"/>
  <c r="O26" i="17"/>
  <c r="P26" i="17"/>
  <c r="Q26" i="17"/>
  <c r="R26" i="17"/>
  <c r="M27" i="17"/>
  <c r="N27" i="17"/>
  <c r="O27" i="17"/>
  <c r="P27" i="17"/>
  <c r="Q27" i="17"/>
  <c r="R27" i="17"/>
  <c r="M28" i="17"/>
  <c r="N28" i="17"/>
  <c r="O28" i="17"/>
  <c r="P28" i="17"/>
  <c r="Q28" i="17"/>
  <c r="R28" i="17"/>
  <c r="M29" i="17"/>
  <c r="N29" i="17"/>
  <c r="O29" i="17"/>
  <c r="P29" i="17"/>
  <c r="Q29" i="17"/>
  <c r="R29" i="17"/>
  <c r="M30" i="17"/>
  <c r="N30" i="17"/>
  <c r="O30" i="17"/>
  <c r="P30" i="17"/>
  <c r="Q30" i="17"/>
  <c r="R30" i="17"/>
  <c r="L30" i="17"/>
  <c r="L29" i="17"/>
  <c r="L28" i="17"/>
  <c r="L27" i="17"/>
  <c r="L26" i="17"/>
  <c r="L25" i="17"/>
  <c r="L24" i="17"/>
  <c r="L23" i="17"/>
  <c r="L22" i="17"/>
  <c r="L21" i="17"/>
  <c r="F21" i="17"/>
  <c r="G21" i="17"/>
  <c r="H21" i="17"/>
  <c r="I21" i="17"/>
  <c r="J21" i="17"/>
  <c r="K21" i="17"/>
  <c r="F22" i="17"/>
  <c r="G22" i="17"/>
  <c r="H22" i="17"/>
  <c r="I22" i="17"/>
  <c r="J22" i="17"/>
  <c r="K22" i="17"/>
  <c r="F23" i="17"/>
  <c r="G23" i="17"/>
  <c r="H23" i="17"/>
  <c r="I23" i="17"/>
  <c r="J23" i="17"/>
  <c r="K23" i="17"/>
  <c r="F24" i="17"/>
  <c r="G24" i="17"/>
  <c r="H24" i="17"/>
  <c r="I24" i="17"/>
  <c r="J24" i="17"/>
  <c r="K24" i="17"/>
  <c r="F25" i="17"/>
  <c r="G25" i="17"/>
  <c r="H25" i="17"/>
  <c r="I25" i="17"/>
  <c r="J25" i="17"/>
  <c r="K25" i="17"/>
  <c r="F26" i="17"/>
  <c r="G26" i="17"/>
  <c r="H26" i="17"/>
  <c r="I26" i="17"/>
  <c r="J26" i="17"/>
  <c r="K26" i="17"/>
  <c r="F27" i="17"/>
  <c r="G27" i="17"/>
  <c r="H27" i="17"/>
  <c r="I27" i="17"/>
  <c r="J27" i="17"/>
  <c r="K27" i="17"/>
  <c r="F28" i="17"/>
  <c r="G28" i="17"/>
  <c r="H28" i="17"/>
  <c r="I28" i="17"/>
  <c r="J28" i="17"/>
  <c r="K28" i="17"/>
  <c r="H29" i="17"/>
  <c r="I29" i="17"/>
  <c r="J29" i="17"/>
  <c r="K29" i="17"/>
  <c r="F30" i="17"/>
  <c r="G30" i="17"/>
  <c r="H30" i="17"/>
  <c r="I30" i="17"/>
  <c r="J30" i="17"/>
  <c r="K30" i="17"/>
  <c r="E30" i="17"/>
  <c r="E22" i="17"/>
  <c r="E23" i="17"/>
  <c r="E24" i="17"/>
  <c r="E25" i="17"/>
  <c r="E26" i="17"/>
  <c r="E27" i="17"/>
  <c r="E28" i="17"/>
  <c r="E21" i="17"/>
  <c r="M5" i="17"/>
  <c r="N5" i="17"/>
  <c r="O5" i="17"/>
  <c r="P5" i="17"/>
  <c r="Q5" i="17"/>
  <c r="R5" i="17"/>
  <c r="M6" i="17"/>
  <c r="N6" i="17"/>
  <c r="O6" i="17"/>
  <c r="P6" i="17"/>
  <c r="Q6" i="17"/>
  <c r="R6" i="17"/>
  <c r="M7" i="17"/>
  <c r="N7" i="17"/>
  <c r="O7" i="17"/>
  <c r="P7" i="17"/>
  <c r="Q7" i="17"/>
  <c r="R7" i="17"/>
  <c r="M8" i="17"/>
  <c r="N8" i="17"/>
  <c r="O8" i="17"/>
  <c r="P8" i="17"/>
  <c r="Q8" i="17"/>
  <c r="R8" i="17"/>
  <c r="M9" i="17"/>
  <c r="N9" i="17"/>
  <c r="O9" i="17"/>
  <c r="P9" i="17"/>
  <c r="Q9" i="17"/>
  <c r="R9" i="17"/>
  <c r="M10" i="17"/>
  <c r="N10" i="17"/>
  <c r="O10" i="17"/>
  <c r="P10" i="17"/>
  <c r="Q10" i="17"/>
  <c r="R10" i="17"/>
  <c r="M11" i="17"/>
  <c r="N11" i="17"/>
  <c r="O11" i="17"/>
  <c r="P11" i="17"/>
  <c r="Q11" i="17"/>
  <c r="R11" i="17"/>
  <c r="M12" i="17"/>
  <c r="N12" i="17"/>
  <c r="O12" i="17"/>
  <c r="P12" i="17"/>
  <c r="Q12" i="17"/>
  <c r="R12" i="17"/>
  <c r="M13" i="17"/>
  <c r="N13" i="17"/>
  <c r="O13" i="17"/>
  <c r="P13" i="17"/>
  <c r="Q13" i="17"/>
  <c r="R13" i="17"/>
  <c r="M14" i="17"/>
  <c r="N14" i="17"/>
  <c r="O14" i="17"/>
  <c r="P14" i="17"/>
  <c r="Q14" i="17"/>
  <c r="R14" i="17"/>
  <c r="M15" i="17"/>
  <c r="N15" i="17"/>
  <c r="O15" i="17"/>
  <c r="P15" i="17"/>
  <c r="Q15" i="17"/>
  <c r="R15" i="17"/>
  <c r="M16" i="17"/>
  <c r="N16" i="17"/>
  <c r="O16" i="17"/>
  <c r="P16" i="17"/>
  <c r="Q16" i="17"/>
  <c r="R16" i="17"/>
  <c r="L16" i="17"/>
  <c r="L15" i="17"/>
  <c r="L14" i="17"/>
  <c r="L13" i="17"/>
  <c r="L12" i="17"/>
  <c r="L11" i="17"/>
  <c r="L10" i="17"/>
  <c r="L9" i="17"/>
  <c r="L8" i="17"/>
  <c r="L7" i="17"/>
  <c r="L6" i="17"/>
  <c r="L5" i="17"/>
  <c r="F5" i="17"/>
  <c r="G5" i="17"/>
  <c r="H5" i="17"/>
  <c r="I5" i="17"/>
  <c r="J5" i="17"/>
  <c r="K5" i="17"/>
  <c r="F6" i="17"/>
  <c r="G6" i="17"/>
  <c r="H6" i="17"/>
  <c r="I6" i="17"/>
  <c r="J6" i="17"/>
  <c r="K6" i="17"/>
  <c r="F7" i="17"/>
  <c r="G7" i="17"/>
  <c r="H7" i="17"/>
  <c r="I7" i="17"/>
  <c r="J7" i="17"/>
  <c r="K7" i="17"/>
  <c r="F8" i="17"/>
  <c r="G8" i="17"/>
  <c r="H8" i="17"/>
  <c r="I8" i="17"/>
  <c r="J8" i="17"/>
  <c r="K8" i="17"/>
  <c r="F9" i="17"/>
  <c r="G9" i="17"/>
  <c r="H9" i="17"/>
  <c r="I9" i="17"/>
  <c r="J9" i="17"/>
  <c r="K9" i="17"/>
  <c r="F10" i="17"/>
  <c r="G10" i="17"/>
  <c r="H10" i="17"/>
  <c r="I10" i="17"/>
  <c r="J10" i="17"/>
  <c r="K10" i="17"/>
  <c r="F11" i="17"/>
  <c r="G11" i="17"/>
  <c r="H11" i="17"/>
  <c r="I11" i="17"/>
  <c r="J11" i="17"/>
  <c r="K11" i="17"/>
  <c r="F12" i="17"/>
  <c r="G12" i="17"/>
  <c r="H12" i="17"/>
  <c r="I12" i="17"/>
  <c r="J12" i="17"/>
  <c r="K12" i="17"/>
  <c r="F13" i="17"/>
  <c r="G13" i="17"/>
  <c r="H13" i="17"/>
  <c r="I13" i="17"/>
  <c r="J13" i="17"/>
  <c r="K13" i="17"/>
  <c r="F14" i="17"/>
  <c r="G14" i="17"/>
  <c r="H14" i="17"/>
  <c r="I14" i="17"/>
  <c r="J14" i="17"/>
  <c r="K14" i="17"/>
  <c r="F15" i="17"/>
  <c r="G15" i="17"/>
  <c r="H15" i="17"/>
  <c r="I15" i="17"/>
  <c r="J15" i="17"/>
  <c r="K15" i="17"/>
  <c r="F16" i="17"/>
  <c r="G16" i="17"/>
  <c r="H16" i="17"/>
  <c r="I16" i="17"/>
  <c r="J16" i="17"/>
  <c r="K16" i="17"/>
  <c r="E6" i="17"/>
  <c r="E7" i="17"/>
  <c r="E8" i="17"/>
  <c r="E9" i="17"/>
  <c r="E10" i="17"/>
  <c r="E11" i="17"/>
  <c r="E12" i="17"/>
  <c r="E13" i="17"/>
  <c r="E14" i="17"/>
  <c r="E15" i="17"/>
  <c r="E16" i="17"/>
  <c r="E5" i="17"/>
  <c r="M104" i="17" l="1"/>
  <c r="L104" i="17"/>
  <c r="R68" i="17"/>
  <c r="K86" i="17"/>
  <c r="R86" i="17"/>
  <c r="R138" i="17"/>
  <c r="I86" i="17"/>
  <c r="H86" i="17"/>
  <c r="O86" i="17"/>
  <c r="Q86" i="17"/>
  <c r="P86" i="17"/>
  <c r="R50" i="17"/>
  <c r="G86" i="17"/>
  <c r="N86" i="17"/>
  <c r="F86" i="17"/>
  <c r="M86" i="17"/>
  <c r="M50" i="17"/>
  <c r="J86" i="17"/>
  <c r="E86" i="17"/>
  <c r="L86" i="17"/>
  <c r="O50" i="17"/>
  <c r="N50" i="17"/>
  <c r="J31" i="17"/>
  <c r="Q68" i="17"/>
  <c r="Q138" i="17"/>
  <c r="F31" i="17"/>
  <c r="P68" i="17"/>
  <c r="E50" i="17"/>
  <c r="E51" i="17" s="1"/>
  <c r="F68" i="17"/>
  <c r="O68" i="17"/>
  <c r="L68" i="17"/>
  <c r="N68" i="17"/>
  <c r="E138" i="17"/>
  <c r="E139" i="17" s="1"/>
  <c r="Q50" i="17"/>
  <c r="M68" i="17"/>
  <c r="P50" i="17"/>
  <c r="L50" i="17"/>
  <c r="K68" i="17"/>
  <c r="K50" i="17"/>
  <c r="K31" i="17"/>
  <c r="J68" i="17"/>
  <c r="J50" i="17"/>
  <c r="I50" i="17"/>
  <c r="L138" i="17"/>
  <c r="P138" i="17"/>
  <c r="O138" i="17"/>
  <c r="K138" i="17"/>
  <c r="J138" i="17"/>
  <c r="I138" i="17"/>
  <c r="I68" i="17"/>
  <c r="H138" i="17"/>
  <c r="H68" i="17"/>
  <c r="H50" i="17"/>
  <c r="G31" i="17"/>
  <c r="G50" i="17"/>
  <c r="G68" i="17"/>
  <c r="G138" i="17"/>
  <c r="F50" i="17"/>
  <c r="F138" i="17"/>
  <c r="A137" i="17"/>
  <c r="A136" i="17"/>
  <c r="A48" i="17"/>
  <c r="A49" i="17"/>
  <c r="E25" i="19" l="1"/>
  <c r="F25" i="19"/>
  <c r="E26" i="19"/>
  <c r="F26" i="19"/>
  <c r="E27" i="19"/>
  <c r="F27" i="19"/>
  <c r="E28" i="19"/>
  <c r="F28" i="19"/>
  <c r="E29" i="19"/>
  <c r="F29" i="19"/>
  <c r="E30" i="19"/>
  <c r="F30" i="19"/>
  <c r="E31" i="19"/>
  <c r="F31" i="19"/>
  <c r="E32" i="19"/>
  <c r="F32" i="19"/>
  <c r="E33" i="19"/>
  <c r="F33" i="19"/>
  <c r="E34" i="19"/>
  <c r="F34" i="19"/>
  <c r="E35" i="19"/>
  <c r="F35" i="19"/>
  <c r="H6" i="19"/>
  <c r="I6" i="19"/>
  <c r="H7" i="19"/>
  <c r="I7" i="19"/>
  <c r="H8" i="19"/>
  <c r="I8" i="19"/>
  <c r="H9" i="19"/>
  <c r="I9" i="19"/>
  <c r="H10" i="19"/>
  <c r="I10" i="19"/>
  <c r="H11" i="19"/>
  <c r="I11" i="19"/>
  <c r="H12" i="19"/>
  <c r="I12" i="19"/>
  <c r="H13" i="19"/>
  <c r="I13" i="19"/>
  <c r="H14" i="19"/>
  <c r="I14" i="19"/>
  <c r="H15" i="19"/>
  <c r="I15" i="19"/>
  <c r="H16" i="19"/>
  <c r="I16" i="19"/>
  <c r="H17" i="19"/>
  <c r="I17" i="19"/>
  <c r="B32" i="19"/>
  <c r="C32" i="19"/>
  <c r="B33" i="19"/>
  <c r="C33" i="19"/>
  <c r="B34" i="19"/>
  <c r="C34" i="19"/>
  <c r="B35" i="19"/>
  <c r="C35" i="19"/>
  <c r="E16" i="19"/>
  <c r="F16" i="19"/>
  <c r="E17" i="19"/>
  <c r="F17" i="19"/>
  <c r="E18" i="19"/>
  <c r="F18" i="19"/>
  <c r="C50" i="19"/>
  <c r="C51" i="19"/>
  <c r="B50" i="19"/>
  <c r="B51" i="19"/>
  <c r="B52" i="19"/>
  <c r="B53" i="19"/>
  <c r="E50" i="19"/>
  <c r="E51" i="19"/>
  <c r="E52" i="19"/>
  <c r="H34" i="19"/>
  <c r="H35" i="19"/>
  <c r="H36" i="19"/>
  <c r="F15" i="19"/>
  <c r="E15" i="19"/>
  <c r="C15" i="19"/>
  <c r="B16" i="19"/>
  <c r="B15" i="19"/>
  <c r="W5" i="12"/>
  <c r="X5" i="12"/>
  <c r="W6" i="12"/>
  <c r="X6" i="12"/>
  <c r="W7" i="12"/>
  <c r="X7" i="12"/>
  <c r="W8" i="12"/>
  <c r="X8" i="12"/>
  <c r="W9" i="12"/>
  <c r="X9" i="12"/>
  <c r="W10" i="12"/>
  <c r="X10" i="12"/>
  <c r="Y10" i="12" s="1"/>
  <c r="W11" i="12"/>
  <c r="X11" i="12"/>
  <c r="W12" i="12"/>
  <c r="X12" i="12"/>
  <c r="W13" i="12"/>
  <c r="X13" i="12"/>
  <c r="W14" i="12"/>
  <c r="X14" i="12"/>
  <c r="W15" i="12"/>
  <c r="X15" i="12"/>
  <c r="W16" i="12"/>
  <c r="X16" i="12"/>
  <c r="W17" i="12"/>
  <c r="Y17" i="12" s="1"/>
  <c r="X17" i="12"/>
  <c r="W18" i="12"/>
  <c r="Y18" i="12" s="1"/>
  <c r="X18" i="12"/>
  <c r="W19" i="12"/>
  <c r="Y19" i="12" s="1"/>
  <c r="X19" i="12"/>
  <c r="W5" i="7"/>
  <c r="X5" i="7"/>
  <c r="W6" i="7"/>
  <c r="X6" i="7"/>
  <c r="W7" i="7"/>
  <c r="X7" i="7"/>
  <c r="W8" i="7"/>
  <c r="X8" i="7"/>
  <c r="W9" i="7"/>
  <c r="X9" i="7"/>
  <c r="W10" i="7"/>
  <c r="X10" i="7"/>
  <c r="Y10" i="7" s="1"/>
  <c r="W11" i="7"/>
  <c r="X11" i="7"/>
  <c r="W12" i="7"/>
  <c r="X12" i="7"/>
  <c r="W13" i="7"/>
  <c r="X13" i="7"/>
  <c r="W14" i="7"/>
  <c r="X14" i="7"/>
  <c r="W15" i="7"/>
  <c r="Y15" i="7" s="1"/>
  <c r="X15" i="7"/>
  <c r="W16" i="7"/>
  <c r="Y16" i="7" s="1"/>
  <c r="X16" i="7"/>
  <c r="W17" i="7"/>
  <c r="Y17" i="7" s="1"/>
  <c r="X17" i="7"/>
  <c r="W18" i="7"/>
  <c r="Y18" i="7" s="1"/>
  <c r="X18" i="7"/>
  <c r="W19" i="7"/>
  <c r="Y19" i="7" s="1"/>
  <c r="X19" i="7"/>
  <c r="W5" i="4"/>
  <c r="X5" i="4"/>
  <c r="W6" i="4"/>
  <c r="X6" i="4"/>
  <c r="W7" i="4"/>
  <c r="X7" i="4"/>
  <c r="W8" i="4"/>
  <c r="X8" i="4"/>
  <c r="W9" i="4"/>
  <c r="X9" i="4"/>
  <c r="W10" i="4"/>
  <c r="X10" i="4"/>
  <c r="W11" i="4"/>
  <c r="X11" i="4"/>
  <c r="W12" i="4"/>
  <c r="X12" i="4"/>
  <c r="Y12" i="4" s="1"/>
  <c r="W13" i="4"/>
  <c r="X13" i="4"/>
  <c r="W14" i="4"/>
  <c r="X14" i="4"/>
  <c r="W15" i="4"/>
  <c r="X15" i="4"/>
  <c r="W16" i="4"/>
  <c r="AA16" i="4" s="1"/>
  <c r="X16" i="4"/>
  <c r="AB16" i="4" s="1"/>
  <c r="AE16" i="4" s="1"/>
  <c r="W17" i="4"/>
  <c r="X17" i="4"/>
  <c r="Y17" i="4"/>
  <c r="W18" i="4"/>
  <c r="Y18" i="4" s="1"/>
  <c r="X18" i="4"/>
  <c r="W19" i="4"/>
  <c r="Y19" i="4" s="1"/>
  <c r="X19" i="4"/>
  <c r="K5" i="10"/>
  <c r="L5" i="10"/>
  <c r="K6" i="10"/>
  <c r="L6" i="10"/>
  <c r="K7" i="10"/>
  <c r="L7" i="10"/>
  <c r="K8" i="10"/>
  <c r="L8" i="10"/>
  <c r="K9" i="10"/>
  <c r="L9" i="10"/>
  <c r="K10" i="10"/>
  <c r="L10" i="10"/>
  <c r="K11" i="10"/>
  <c r="L11" i="10"/>
  <c r="K12" i="10"/>
  <c r="L12" i="10"/>
  <c r="K13" i="10"/>
  <c r="L13" i="10"/>
  <c r="K14" i="10"/>
  <c r="L14" i="10"/>
  <c r="K15" i="10"/>
  <c r="L15" i="10"/>
  <c r="M15" i="10" s="1"/>
  <c r="K16" i="10"/>
  <c r="L16" i="10"/>
  <c r="K17" i="10"/>
  <c r="L17" i="10"/>
  <c r="N17" i="10" s="1"/>
  <c r="K18" i="10"/>
  <c r="L18" i="10"/>
  <c r="K19" i="10"/>
  <c r="L19" i="10"/>
  <c r="Y16" i="12" l="1"/>
  <c r="AD16" i="4"/>
  <c r="AC16" i="4"/>
  <c r="Y5" i="12"/>
  <c r="Y8" i="12"/>
  <c r="Y6" i="7"/>
  <c r="Y12" i="7"/>
  <c r="Y13" i="7"/>
  <c r="Y14" i="7"/>
  <c r="N18" i="10"/>
  <c r="M9" i="10"/>
  <c r="N14" i="10"/>
  <c r="M13" i="10"/>
  <c r="N8" i="10"/>
  <c r="N9" i="10"/>
  <c r="M14" i="10"/>
  <c r="Y10" i="4"/>
  <c r="Y9" i="12"/>
  <c r="Y15" i="12"/>
  <c r="Y14" i="12"/>
  <c r="Y13" i="12"/>
  <c r="Y12" i="12"/>
  <c r="Y7" i="12"/>
  <c r="Y11" i="12"/>
  <c r="Y6" i="12"/>
  <c r="M17" i="10"/>
  <c r="N19" i="10"/>
  <c r="M18" i="10"/>
  <c r="N15" i="10"/>
  <c r="N11" i="10"/>
  <c r="M6" i="10"/>
  <c r="M10" i="10"/>
  <c r="M5" i="10"/>
  <c r="M12" i="10"/>
  <c r="M16" i="10"/>
  <c r="M11" i="10"/>
  <c r="M7" i="10"/>
  <c r="N6" i="10"/>
  <c r="Y7" i="7"/>
  <c r="Y11" i="7"/>
  <c r="Y5" i="7"/>
  <c r="Y9" i="7"/>
  <c r="Y8" i="7"/>
  <c r="Y7" i="4"/>
  <c r="Y14" i="4"/>
  <c r="Y9" i="4"/>
  <c r="Y13" i="4"/>
  <c r="Y8" i="4"/>
  <c r="Y6" i="4"/>
  <c r="Y11" i="4"/>
  <c r="Y16" i="4"/>
  <c r="Y5" i="4"/>
  <c r="Y15" i="4"/>
  <c r="M19" i="10"/>
  <c r="N12" i="10"/>
  <c r="M8" i="10"/>
  <c r="N16" i="10"/>
  <c r="N10" i="10"/>
  <c r="N13" i="10"/>
  <c r="N7" i="10"/>
  <c r="N5" i="10"/>
  <c r="B109" i="17"/>
  <c r="B110" i="17"/>
  <c r="B111" i="17"/>
  <c r="B112" i="17"/>
  <c r="B113" i="17"/>
  <c r="B114" i="17"/>
  <c r="B115" i="17"/>
  <c r="B116" i="17"/>
  <c r="B117" i="17"/>
  <c r="B118" i="17"/>
  <c r="B119" i="17"/>
  <c r="B127" i="17"/>
  <c r="B128" i="17"/>
  <c r="B129" i="17"/>
  <c r="B130" i="17"/>
  <c r="B131" i="17"/>
  <c r="B132" i="17"/>
  <c r="B133" i="17"/>
  <c r="B134" i="17"/>
  <c r="B135" i="17"/>
  <c r="B91" i="17"/>
  <c r="B92" i="17"/>
  <c r="B93" i="17"/>
  <c r="B94" i="17"/>
  <c r="B95" i="17"/>
  <c r="B96" i="17"/>
  <c r="B97" i="17"/>
  <c r="B98" i="17"/>
  <c r="B99" i="17"/>
  <c r="B100" i="17"/>
  <c r="B101" i="17"/>
  <c r="B102" i="17"/>
  <c r="B74" i="17"/>
  <c r="B75" i="17"/>
  <c r="B76" i="17"/>
  <c r="B77" i="17"/>
  <c r="B78" i="17"/>
  <c r="B79" i="17"/>
  <c r="B80" i="17"/>
  <c r="B81" i="17"/>
  <c r="B82" i="17"/>
  <c r="B83" i="17"/>
  <c r="B84" i="17"/>
  <c r="B55" i="17"/>
  <c r="B56" i="17"/>
  <c r="B57" i="17"/>
  <c r="B58" i="17"/>
  <c r="B59" i="17"/>
  <c r="B60" i="17"/>
  <c r="B61" i="17"/>
  <c r="B62" i="17"/>
  <c r="B63" i="17"/>
  <c r="B64" i="17"/>
  <c r="B65" i="17"/>
  <c r="B66" i="17"/>
  <c r="B67" i="17"/>
  <c r="B41" i="17"/>
  <c r="B42" i="17"/>
  <c r="B43" i="17"/>
  <c r="B44" i="17"/>
  <c r="B45" i="17"/>
  <c r="B46" i="17"/>
  <c r="B47" i="17"/>
  <c r="B22" i="17"/>
  <c r="B23" i="17"/>
  <c r="B24" i="17"/>
  <c r="B25" i="17"/>
  <c r="B26" i="17"/>
  <c r="B27" i="17"/>
  <c r="B28" i="17"/>
  <c r="B29" i="17"/>
  <c r="B30" i="17"/>
  <c r="B5" i="17"/>
  <c r="B6" i="17"/>
  <c r="B7" i="17"/>
  <c r="B8" i="17"/>
  <c r="B9" i="17"/>
  <c r="B10" i="17"/>
  <c r="B11" i="17"/>
  <c r="B12" i="17"/>
  <c r="B13" i="17"/>
  <c r="B14" i="17"/>
  <c r="B15" i="17"/>
  <c r="B16" i="17"/>
  <c r="E68" i="17" l="1"/>
  <c r="E69" i="17" s="1"/>
  <c r="E120" i="17"/>
  <c r="E121" i="17" s="1"/>
  <c r="K120" i="17"/>
  <c r="A109" i="17"/>
  <c r="A115" i="17"/>
  <c r="A110" i="17"/>
  <c r="A111" i="17"/>
  <c r="A117" i="17"/>
  <c r="A118" i="17"/>
  <c r="A112" i="17"/>
  <c r="A116" i="17"/>
  <c r="A113" i="17"/>
  <c r="A119" i="17"/>
  <c r="A114" i="17"/>
  <c r="A130" i="17"/>
  <c r="A131" i="17"/>
  <c r="A127" i="17"/>
  <c r="A128" i="17"/>
  <c r="A129" i="17"/>
  <c r="A132" i="17"/>
  <c r="A133" i="17"/>
  <c r="A134" i="17"/>
  <c r="A135" i="17"/>
  <c r="A91" i="17"/>
  <c r="A92" i="17"/>
  <c r="A93" i="17"/>
  <c r="A99" i="17"/>
  <c r="A100" i="17"/>
  <c r="A97" i="17"/>
  <c r="A95" i="17"/>
  <c r="A101" i="17"/>
  <c r="A94" i="17"/>
  <c r="A96" i="17"/>
  <c r="A98" i="17"/>
  <c r="A102" i="17"/>
  <c r="A74" i="17"/>
  <c r="A75" i="17"/>
  <c r="A76" i="17"/>
  <c r="A78" i="17"/>
  <c r="A79" i="17"/>
  <c r="A80" i="17"/>
  <c r="A81" i="17"/>
  <c r="A82" i="17"/>
  <c r="A84" i="17"/>
  <c r="A83" i="17"/>
  <c r="A77" i="17"/>
  <c r="A59" i="17"/>
  <c r="A66" i="17"/>
  <c r="A67" i="17"/>
  <c r="A61" i="17"/>
  <c r="A58" i="17"/>
  <c r="A57" i="17"/>
  <c r="A62" i="17"/>
  <c r="A55" i="17"/>
  <c r="A60" i="17"/>
  <c r="A56" i="17"/>
  <c r="A65" i="17"/>
  <c r="A64" i="17"/>
  <c r="A63" i="17"/>
  <c r="A37" i="17"/>
  <c r="A36" i="17"/>
  <c r="A42" i="17"/>
  <c r="A38" i="17"/>
  <c r="A44" i="17"/>
  <c r="A47" i="17"/>
  <c r="A39" i="17"/>
  <c r="A43" i="17"/>
  <c r="A45" i="17"/>
  <c r="A40" i="17"/>
  <c r="A46" i="17"/>
  <c r="A35" i="17"/>
  <c r="A41" i="17"/>
  <c r="A22" i="17"/>
  <c r="A25" i="17"/>
  <c r="A29" i="17"/>
  <c r="A23" i="17"/>
  <c r="A28" i="17"/>
  <c r="A24" i="17"/>
  <c r="A30" i="17"/>
  <c r="A26" i="17"/>
  <c r="A27" i="17"/>
  <c r="P31" i="17"/>
  <c r="O31" i="17"/>
  <c r="E31" i="17"/>
  <c r="E32" i="17" s="1"/>
  <c r="Q31" i="17"/>
  <c r="R31" i="17"/>
  <c r="A11" i="17"/>
  <c r="A12" i="17"/>
  <c r="A8" i="17"/>
  <c r="A7" i="17"/>
  <c r="A9" i="17"/>
  <c r="A16" i="17"/>
  <c r="A14" i="17"/>
  <c r="A10" i="17"/>
  <c r="A13" i="17"/>
  <c r="A15" i="17"/>
  <c r="A6" i="17"/>
  <c r="A9" i="18" l="1"/>
  <c r="A12" i="18"/>
  <c r="A13" i="18"/>
  <c r="A15" i="18"/>
  <c r="F139" i="17"/>
  <c r="G139" i="17" s="1"/>
  <c r="F51" i="17"/>
  <c r="F32" i="17"/>
  <c r="G32" i="17" s="1"/>
  <c r="H32" i="17" l="1"/>
  <c r="I32" i="17" s="1"/>
  <c r="J32" i="17" s="1"/>
  <c r="K32" i="17" s="1"/>
  <c r="L32" i="17" s="1"/>
  <c r="M32" i="17" s="1"/>
  <c r="N32" i="17" s="1"/>
  <c r="O32" i="17" s="1"/>
  <c r="P32" i="17" s="1"/>
  <c r="Q32" i="17" s="1"/>
  <c r="R32" i="17" s="1"/>
  <c r="H139" i="17"/>
  <c r="I139" i="17" s="1"/>
  <c r="J139" i="17" s="1"/>
  <c r="K139" i="17" s="1"/>
  <c r="L139" i="17" s="1"/>
  <c r="M139" i="17" s="1"/>
  <c r="N139" i="17" s="1"/>
  <c r="O139" i="17" s="1"/>
  <c r="P139" i="17" s="1"/>
  <c r="Q139" i="17" s="1"/>
  <c r="R139" i="17" s="1"/>
  <c r="G51" i="17"/>
  <c r="H51" i="17" s="1"/>
  <c r="K5" i="7"/>
  <c r="L5" i="7"/>
  <c r="AB5" i="7" s="1"/>
  <c r="K6" i="7"/>
  <c r="L6" i="7"/>
  <c r="AB6" i="7" s="1"/>
  <c r="K7" i="7"/>
  <c r="AA7" i="7" s="1"/>
  <c r="L7" i="7"/>
  <c r="AB7" i="7" s="1"/>
  <c r="AE7" i="7" s="1"/>
  <c r="K8" i="7"/>
  <c r="L8" i="7"/>
  <c r="AB8" i="7" s="1"/>
  <c r="K9" i="7"/>
  <c r="L9" i="7"/>
  <c r="AB9" i="7" s="1"/>
  <c r="K10" i="7"/>
  <c r="AA10" i="7" s="1"/>
  <c r="L10" i="7"/>
  <c r="AB10" i="7" s="1"/>
  <c r="K11" i="7"/>
  <c r="L11" i="7"/>
  <c r="AB11" i="7" s="1"/>
  <c r="K12" i="7"/>
  <c r="L12" i="7"/>
  <c r="AB12" i="7" s="1"/>
  <c r="K13" i="7"/>
  <c r="AA13" i="7" s="1"/>
  <c r="L13" i="7"/>
  <c r="AB13" i="7" s="1"/>
  <c r="K14" i="7"/>
  <c r="AA14" i="7" s="1"/>
  <c r="L14" i="7"/>
  <c r="AB14" i="7" s="1"/>
  <c r="K15" i="7"/>
  <c r="L15" i="7"/>
  <c r="AB15" i="7" s="1"/>
  <c r="K16" i="7"/>
  <c r="AA16" i="7" s="1"/>
  <c r="L16" i="7"/>
  <c r="AB16" i="7" s="1"/>
  <c r="K17" i="7"/>
  <c r="M17" i="7" s="1"/>
  <c r="L17" i="7"/>
  <c r="AB17" i="7" s="1"/>
  <c r="K18" i="7"/>
  <c r="L18" i="7"/>
  <c r="AB18" i="7" s="1"/>
  <c r="N18" i="7"/>
  <c r="K19" i="7"/>
  <c r="AA19" i="7" s="1"/>
  <c r="AC19" i="7" s="1"/>
  <c r="L19" i="7"/>
  <c r="AB19" i="7" s="1"/>
  <c r="C20" i="7"/>
  <c r="O20" i="7"/>
  <c r="K5" i="15"/>
  <c r="L5" i="15"/>
  <c r="K6" i="15"/>
  <c r="L6" i="15"/>
  <c r="K7" i="15"/>
  <c r="L7" i="15"/>
  <c r="K8" i="15"/>
  <c r="L8" i="15"/>
  <c r="K9" i="15"/>
  <c r="L9" i="15"/>
  <c r="K10" i="15"/>
  <c r="L10" i="15"/>
  <c r="K11" i="15"/>
  <c r="L11" i="15"/>
  <c r="K12" i="15"/>
  <c r="L12" i="15"/>
  <c r="K13" i="15"/>
  <c r="L13" i="15"/>
  <c r="K14" i="15"/>
  <c r="L14" i="15"/>
  <c r="K15" i="15"/>
  <c r="L15" i="15"/>
  <c r="K16" i="15"/>
  <c r="L16" i="15"/>
  <c r="M16" i="15" s="1"/>
  <c r="K17" i="15"/>
  <c r="M17" i="15" s="1"/>
  <c r="L17" i="15"/>
  <c r="K18" i="15"/>
  <c r="M18" i="15" s="1"/>
  <c r="L18" i="15"/>
  <c r="K19" i="15"/>
  <c r="N19" i="15" s="1"/>
  <c r="L19" i="15"/>
  <c r="M19" i="15"/>
  <c r="C20" i="15"/>
  <c r="E20" i="15"/>
  <c r="F20" i="15"/>
  <c r="G20" i="15"/>
  <c r="H20" i="15"/>
  <c r="I20" i="15"/>
  <c r="J20" i="15"/>
  <c r="O20" i="15"/>
  <c r="P20" i="15"/>
  <c r="K5" i="1"/>
  <c r="L5" i="1"/>
  <c r="K6" i="1"/>
  <c r="L6" i="1"/>
  <c r="K7" i="1"/>
  <c r="L7" i="1"/>
  <c r="K8" i="1"/>
  <c r="L8" i="1"/>
  <c r="K9" i="1"/>
  <c r="L9" i="1"/>
  <c r="K10" i="1"/>
  <c r="L10" i="1"/>
  <c r="K11" i="1"/>
  <c r="L11" i="1"/>
  <c r="K12" i="1"/>
  <c r="L12" i="1"/>
  <c r="K13" i="1"/>
  <c r="L13" i="1"/>
  <c r="K14" i="1"/>
  <c r="L14" i="1"/>
  <c r="K15" i="1"/>
  <c r="L15" i="1"/>
  <c r="K16" i="1"/>
  <c r="L16" i="1"/>
  <c r="K17" i="1"/>
  <c r="L17" i="1"/>
  <c r="K18" i="1"/>
  <c r="M18" i="1" s="1"/>
  <c r="L18" i="1"/>
  <c r="N18" i="1"/>
  <c r="K19" i="1"/>
  <c r="M19" i="1" s="1"/>
  <c r="L19" i="1"/>
  <c r="C20" i="1"/>
  <c r="E20" i="1"/>
  <c r="F20" i="1"/>
  <c r="G20" i="1"/>
  <c r="H20" i="1"/>
  <c r="I20" i="1"/>
  <c r="J20" i="1"/>
  <c r="O20" i="1"/>
  <c r="P20" i="1"/>
  <c r="Q20" i="1"/>
  <c r="K5" i="12"/>
  <c r="L5" i="12"/>
  <c r="AB5" i="12" s="1"/>
  <c r="K6" i="12"/>
  <c r="L6" i="12"/>
  <c r="AB6" i="12" s="1"/>
  <c r="K7" i="12"/>
  <c r="L7" i="12"/>
  <c r="AB7" i="12" s="1"/>
  <c r="K8" i="12"/>
  <c r="L8" i="12"/>
  <c r="AB8" i="12" s="1"/>
  <c r="K9" i="12"/>
  <c r="L9" i="12"/>
  <c r="AB9" i="12" s="1"/>
  <c r="K10" i="12"/>
  <c r="L10" i="12"/>
  <c r="AB10" i="12" s="1"/>
  <c r="K11" i="12"/>
  <c r="L11" i="12"/>
  <c r="AB11" i="12" s="1"/>
  <c r="K12" i="12"/>
  <c r="L12" i="12"/>
  <c r="AB12" i="12" s="1"/>
  <c r="K13" i="12"/>
  <c r="L13" i="12"/>
  <c r="AB13" i="12" s="1"/>
  <c r="K14" i="12"/>
  <c r="L14" i="12"/>
  <c r="AB14" i="12" s="1"/>
  <c r="K15" i="12"/>
  <c r="L15" i="12"/>
  <c r="AB15" i="12" s="1"/>
  <c r="K16" i="12"/>
  <c r="L16" i="12"/>
  <c r="AB16" i="12" s="1"/>
  <c r="K17" i="12"/>
  <c r="L17" i="12"/>
  <c r="AB17" i="12" s="1"/>
  <c r="K18" i="12"/>
  <c r="L18" i="12"/>
  <c r="AB18" i="12" s="1"/>
  <c r="K19" i="12"/>
  <c r="L19" i="12"/>
  <c r="AB19" i="12" s="1"/>
  <c r="C20" i="12"/>
  <c r="E20" i="12"/>
  <c r="F20" i="12"/>
  <c r="G20" i="12"/>
  <c r="H20" i="12"/>
  <c r="I20" i="12"/>
  <c r="J20" i="12"/>
  <c r="O20" i="12"/>
  <c r="P20" i="12"/>
  <c r="Q20" i="12"/>
  <c r="K5" i="14"/>
  <c r="L5" i="14"/>
  <c r="K6" i="14"/>
  <c r="L6" i="14"/>
  <c r="K7" i="14"/>
  <c r="L7" i="14"/>
  <c r="K8" i="14"/>
  <c r="L8" i="14"/>
  <c r="K9" i="14"/>
  <c r="L9" i="14"/>
  <c r="K10" i="14"/>
  <c r="L10" i="14"/>
  <c r="K11" i="14"/>
  <c r="M11" i="14" s="1"/>
  <c r="L11" i="14"/>
  <c r="K12" i="14"/>
  <c r="L12" i="14"/>
  <c r="K13" i="14"/>
  <c r="L13" i="14"/>
  <c r="K14" i="14"/>
  <c r="L14" i="14"/>
  <c r="K15" i="14"/>
  <c r="L15" i="14"/>
  <c r="K16" i="14"/>
  <c r="L16" i="14"/>
  <c r="K17" i="14"/>
  <c r="L17" i="14"/>
  <c r="K18" i="14"/>
  <c r="M18" i="14" s="1"/>
  <c r="L18" i="14"/>
  <c r="K19" i="14"/>
  <c r="M19" i="14" s="1"/>
  <c r="L19" i="14"/>
  <c r="C20" i="14"/>
  <c r="E20" i="14"/>
  <c r="F20" i="14"/>
  <c r="G20" i="14"/>
  <c r="H20" i="14"/>
  <c r="I20" i="14"/>
  <c r="J20" i="14"/>
  <c r="O20" i="14"/>
  <c r="P20" i="14"/>
  <c r="Q20" i="14"/>
  <c r="K5" i="3"/>
  <c r="L5" i="3"/>
  <c r="K6" i="3"/>
  <c r="L6" i="3"/>
  <c r="K7" i="3"/>
  <c r="L7" i="3"/>
  <c r="K8" i="3"/>
  <c r="L8" i="3"/>
  <c r="K9" i="3"/>
  <c r="L9" i="3"/>
  <c r="K10" i="3"/>
  <c r="L10" i="3"/>
  <c r="K11" i="3"/>
  <c r="L11" i="3"/>
  <c r="K12" i="3"/>
  <c r="L12" i="3"/>
  <c r="K13" i="3"/>
  <c r="L13" i="3"/>
  <c r="K14" i="3"/>
  <c r="L14" i="3"/>
  <c r="K15" i="3"/>
  <c r="L15" i="3"/>
  <c r="K16" i="3"/>
  <c r="L16" i="3"/>
  <c r="K17" i="3"/>
  <c r="L17" i="3"/>
  <c r="K18" i="3"/>
  <c r="L18" i="3"/>
  <c r="K19" i="3"/>
  <c r="M19" i="3" s="1"/>
  <c r="L19" i="3"/>
  <c r="C20" i="3"/>
  <c r="E20" i="3"/>
  <c r="F20" i="3"/>
  <c r="G20" i="3"/>
  <c r="H20" i="3"/>
  <c r="I20" i="3"/>
  <c r="J20" i="3"/>
  <c r="O20" i="3"/>
  <c r="P20" i="3"/>
  <c r="Q20" i="3"/>
  <c r="I33" i="19"/>
  <c r="H33" i="19"/>
  <c r="V20" i="10"/>
  <c r="U20" i="10"/>
  <c r="T20" i="10"/>
  <c r="S20" i="10"/>
  <c r="R20" i="10"/>
  <c r="Q20" i="10"/>
  <c r="P20" i="10"/>
  <c r="O20" i="10"/>
  <c r="J20" i="10"/>
  <c r="I20" i="10"/>
  <c r="H20" i="10"/>
  <c r="G20" i="10"/>
  <c r="F20" i="10"/>
  <c r="E20" i="10"/>
  <c r="C20" i="10"/>
  <c r="V20" i="3"/>
  <c r="U20" i="3"/>
  <c r="T20" i="3"/>
  <c r="S20" i="3"/>
  <c r="R20" i="3"/>
  <c r="V20" i="14"/>
  <c r="U20" i="14"/>
  <c r="T20" i="14"/>
  <c r="S20" i="14"/>
  <c r="R20" i="14"/>
  <c r="V20" i="12"/>
  <c r="U20" i="12"/>
  <c r="T20" i="12"/>
  <c r="S20" i="12"/>
  <c r="R20" i="12"/>
  <c r="V20" i="1"/>
  <c r="U20" i="1"/>
  <c r="T20" i="1"/>
  <c r="S20" i="1"/>
  <c r="R20" i="1"/>
  <c r="V20" i="15"/>
  <c r="U20" i="15"/>
  <c r="T20" i="15"/>
  <c r="S20" i="15"/>
  <c r="X20" i="4"/>
  <c r="W20" i="4"/>
  <c r="V20" i="4"/>
  <c r="U20" i="4"/>
  <c r="T20" i="4"/>
  <c r="S20" i="4"/>
  <c r="R20" i="4"/>
  <c r="Q20" i="4"/>
  <c r="P20" i="4"/>
  <c r="O20" i="4"/>
  <c r="J20" i="4"/>
  <c r="I20" i="4"/>
  <c r="H20" i="4"/>
  <c r="G20" i="4"/>
  <c r="F20" i="4"/>
  <c r="E20" i="4"/>
  <c r="C20" i="4"/>
  <c r="W18" i="1"/>
  <c r="Y18" i="1" s="1"/>
  <c r="X18" i="1"/>
  <c r="X17" i="10"/>
  <c r="W17" i="10"/>
  <c r="W16" i="10"/>
  <c r="X16" i="10"/>
  <c r="AB16" i="10" s="1"/>
  <c r="AE16" i="10" s="1"/>
  <c r="K16" i="4"/>
  <c r="L16" i="4"/>
  <c r="K17" i="4"/>
  <c r="L17" i="4"/>
  <c r="AB17" i="4" s="1"/>
  <c r="K18" i="4"/>
  <c r="AA18" i="4" s="1"/>
  <c r="AC18" i="4" s="1"/>
  <c r="L18" i="4"/>
  <c r="AB18" i="4" s="1"/>
  <c r="K19" i="4"/>
  <c r="L19" i="4"/>
  <c r="AB19" i="4" s="1"/>
  <c r="N19" i="4"/>
  <c r="E41" i="19"/>
  <c r="F41" i="19"/>
  <c r="B41" i="19"/>
  <c r="C41" i="19"/>
  <c r="E42" i="19"/>
  <c r="F42" i="19"/>
  <c r="B42" i="19"/>
  <c r="C42" i="19"/>
  <c r="E43" i="19"/>
  <c r="F43" i="19"/>
  <c r="B43" i="19"/>
  <c r="C43" i="19"/>
  <c r="E44" i="19"/>
  <c r="F44" i="19"/>
  <c r="B44" i="19"/>
  <c r="C44" i="19"/>
  <c r="E45" i="19"/>
  <c r="F45" i="19"/>
  <c r="B45" i="19"/>
  <c r="C45" i="19"/>
  <c r="E46" i="19"/>
  <c r="F46" i="19"/>
  <c r="B46" i="19"/>
  <c r="C46" i="19"/>
  <c r="E47" i="19"/>
  <c r="F47" i="19"/>
  <c r="B47" i="19"/>
  <c r="C47" i="19"/>
  <c r="E48" i="19"/>
  <c r="F48" i="19"/>
  <c r="B48" i="19"/>
  <c r="C48" i="19"/>
  <c r="E49" i="19"/>
  <c r="F49" i="19"/>
  <c r="B49" i="19"/>
  <c r="C49" i="19"/>
  <c r="H23" i="19"/>
  <c r="I23" i="19"/>
  <c r="H24" i="19"/>
  <c r="I24" i="19"/>
  <c r="H25" i="19"/>
  <c r="I25" i="19"/>
  <c r="H26" i="19"/>
  <c r="I26" i="19"/>
  <c r="H27" i="19"/>
  <c r="I27" i="19"/>
  <c r="H28" i="19"/>
  <c r="I28" i="19"/>
  <c r="H29" i="19"/>
  <c r="I29" i="19"/>
  <c r="H30" i="19"/>
  <c r="I30" i="19"/>
  <c r="H31" i="19"/>
  <c r="I31" i="19"/>
  <c r="H32" i="19"/>
  <c r="I32" i="19"/>
  <c r="I34" i="19"/>
  <c r="I35" i="19"/>
  <c r="E23" i="19"/>
  <c r="F23" i="19"/>
  <c r="E24" i="19"/>
  <c r="F24" i="19"/>
  <c r="E5" i="19"/>
  <c r="F5" i="19"/>
  <c r="E6" i="19"/>
  <c r="F6" i="19"/>
  <c r="E7" i="19"/>
  <c r="F7" i="19"/>
  <c r="E8" i="19"/>
  <c r="F8" i="19"/>
  <c r="E9" i="19"/>
  <c r="F9" i="19"/>
  <c r="E10" i="19"/>
  <c r="F10" i="19"/>
  <c r="E11" i="19"/>
  <c r="F11" i="19"/>
  <c r="E12" i="19"/>
  <c r="F12" i="19"/>
  <c r="E13" i="19"/>
  <c r="F13" i="19"/>
  <c r="E14" i="19"/>
  <c r="F14" i="19"/>
  <c r="C5" i="19"/>
  <c r="C6" i="19"/>
  <c r="C7" i="19"/>
  <c r="C8" i="19"/>
  <c r="C9" i="19"/>
  <c r="C10" i="19"/>
  <c r="C11" i="19"/>
  <c r="C12" i="19"/>
  <c r="C13" i="19"/>
  <c r="C14" i="19"/>
  <c r="B5" i="19"/>
  <c r="B6" i="19"/>
  <c r="B7" i="19"/>
  <c r="B8" i="19"/>
  <c r="B9" i="19"/>
  <c r="B10" i="19"/>
  <c r="B11" i="19"/>
  <c r="B12" i="19"/>
  <c r="B13" i="19"/>
  <c r="B14" i="19"/>
  <c r="AE9" i="12" l="1"/>
  <c r="AE11" i="12"/>
  <c r="AE12" i="12"/>
  <c r="AE13" i="7"/>
  <c r="AE14" i="7"/>
  <c r="M14" i="1"/>
  <c r="M10" i="14"/>
  <c r="N12" i="18"/>
  <c r="M10" i="15"/>
  <c r="M12" i="3"/>
  <c r="N15" i="18"/>
  <c r="M12" i="15"/>
  <c r="M13" i="3"/>
  <c r="M14" i="3"/>
  <c r="I51" i="17"/>
  <c r="J51" i="17" s="1"/>
  <c r="K51" i="17" s="1"/>
  <c r="L51" i="17" s="1"/>
  <c r="M51" i="17" s="1"/>
  <c r="N51" i="17" s="1"/>
  <c r="O51" i="17" s="1"/>
  <c r="P51" i="17" s="1"/>
  <c r="Q51" i="17" s="1"/>
  <c r="R51" i="17" s="1"/>
  <c r="N13" i="18"/>
  <c r="M7" i="1"/>
  <c r="M15" i="1"/>
  <c r="M7" i="7"/>
  <c r="N7" i="7"/>
  <c r="M18" i="3"/>
  <c r="M15" i="3"/>
  <c r="M15" i="14"/>
  <c r="N9" i="1"/>
  <c r="M6" i="3"/>
  <c r="N14" i="14"/>
  <c r="M12" i="14"/>
  <c r="M8" i="14"/>
  <c r="N13" i="7"/>
  <c r="M6" i="15"/>
  <c r="M11" i="15"/>
  <c r="N16" i="15"/>
  <c r="N10" i="15"/>
  <c r="M9" i="15"/>
  <c r="M8" i="15"/>
  <c r="N13" i="15"/>
  <c r="N7" i="15"/>
  <c r="M8" i="1"/>
  <c r="M13" i="1"/>
  <c r="M12" i="1"/>
  <c r="N7" i="1"/>
  <c r="M17" i="1"/>
  <c r="M11" i="1"/>
  <c r="M6" i="1"/>
  <c r="M16" i="1"/>
  <c r="M10" i="1"/>
  <c r="M9" i="1"/>
  <c r="N16" i="1"/>
  <c r="N19" i="1"/>
  <c r="M17" i="14"/>
  <c r="M6" i="14"/>
  <c r="M13" i="14"/>
  <c r="M5" i="14"/>
  <c r="M16" i="14"/>
  <c r="M9" i="14"/>
  <c r="M7" i="14"/>
  <c r="N8" i="14"/>
  <c r="M17" i="3"/>
  <c r="M11" i="3"/>
  <c r="M16" i="3"/>
  <c r="M10" i="3"/>
  <c r="M9" i="3"/>
  <c r="M8" i="3"/>
  <c r="M7" i="3"/>
  <c r="N16" i="7"/>
  <c r="M16" i="7"/>
  <c r="N12" i="7"/>
  <c r="AC16" i="7"/>
  <c r="N16" i="4"/>
  <c r="M14" i="14"/>
  <c r="L20" i="1"/>
  <c r="N12" i="1"/>
  <c r="N11" i="14"/>
  <c r="M17" i="4"/>
  <c r="AA17" i="4"/>
  <c r="AC17" i="4" s="1"/>
  <c r="M18" i="12"/>
  <c r="AA18" i="12"/>
  <c r="AC18" i="12" s="1"/>
  <c r="M12" i="12"/>
  <c r="AA12" i="12"/>
  <c r="M6" i="12"/>
  <c r="AA6" i="12"/>
  <c r="AE6" i="12" s="1"/>
  <c r="M13" i="15"/>
  <c r="M18" i="7"/>
  <c r="AA18" i="7"/>
  <c r="AC18" i="7" s="1"/>
  <c r="M17" i="12"/>
  <c r="AA17" i="12"/>
  <c r="AC17" i="12" s="1"/>
  <c r="M11" i="12"/>
  <c r="AA11" i="12"/>
  <c r="M7" i="15"/>
  <c r="M16" i="4"/>
  <c r="C16" i="17"/>
  <c r="M13" i="12"/>
  <c r="AA13" i="12"/>
  <c r="N10" i="1"/>
  <c r="AC7" i="7"/>
  <c r="C23" i="17"/>
  <c r="M16" i="12"/>
  <c r="AA16" i="12"/>
  <c r="AE16" i="12" s="1"/>
  <c r="N17" i="7"/>
  <c r="AA17" i="7"/>
  <c r="AC17" i="7" s="1"/>
  <c r="M19" i="4"/>
  <c r="AA19" i="4"/>
  <c r="AC19" i="4" s="1"/>
  <c r="M15" i="12"/>
  <c r="AA15" i="12"/>
  <c r="AC15" i="12" s="1"/>
  <c r="M9" i="12"/>
  <c r="AA9" i="12"/>
  <c r="N18" i="4"/>
  <c r="N13" i="1"/>
  <c r="N6" i="1"/>
  <c r="N19" i="7"/>
  <c r="M7" i="12"/>
  <c r="AA7" i="12"/>
  <c r="AE7" i="12" s="1"/>
  <c r="M18" i="4"/>
  <c r="M14" i="12"/>
  <c r="AA14" i="12"/>
  <c r="M8" i="12"/>
  <c r="AA8" i="12"/>
  <c r="AE8" i="12" s="1"/>
  <c r="M19" i="7"/>
  <c r="M19" i="12"/>
  <c r="AA19" i="12"/>
  <c r="AC19" i="12" s="1"/>
  <c r="M10" i="12"/>
  <c r="AA10" i="12"/>
  <c r="M5" i="12"/>
  <c r="AA5" i="12"/>
  <c r="AC5" i="12" s="1"/>
  <c r="L20" i="12"/>
  <c r="M5" i="3"/>
  <c r="L20" i="3"/>
  <c r="M5" i="15"/>
  <c r="L20" i="14"/>
  <c r="N5" i="14"/>
  <c r="M5" i="7"/>
  <c r="M5" i="1"/>
  <c r="AC14" i="7"/>
  <c r="M10" i="7"/>
  <c r="AC10" i="7"/>
  <c r="C26" i="17"/>
  <c r="N10" i="7"/>
  <c r="M13" i="7"/>
  <c r="AC13" i="7"/>
  <c r="C29" i="17"/>
  <c r="M6" i="7"/>
  <c r="AA6" i="7"/>
  <c r="AE6" i="7" s="1"/>
  <c r="N6" i="7"/>
  <c r="N15" i="7"/>
  <c r="M15" i="7"/>
  <c r="AA15" i="7"/>
  <c r="AC15" i="7" s="1"/>
  <c r="N5" i="7"/>
  <c r="AA5" i="7"/>
  <c r="AC5" i="7" s="1"/>
  <c r="M12" i="7"/>
  <c r="AA12" i="7"/>
  <c r="AE12" i="7" s="1"/>
  <c r="N9" i="7"/>
  <c r="M9" i="7"/>
  <c r="AA9" i="7"/>
  <c r="N8" i="7"/>
  <c r="AA8" i="7"/>
  <c r="AE8" i="7" s="1"/>
  <c r="M8" i="7"/>
  <c r="M11" i="7"/>
  <c r="K20" i="7"/>
  <c r="N11" i="7"/>
  <c r="AA11" i="7"/>
  <c r="AE11" i="7" s="1"/>
  <c r="Y20" i="4"/>
  <c r="M15" i="15"/>
  <c r="N15" i="1"/>
  <c r="Y16" i="10"/>
  <c r="N17" i="14"/>
  <c r="L20" i="15"/>
  <c r="M14" i="15"/>
  <c r="M14" i="7"/>
  <c r="L20" i="7"/>
  <c r="N14" i="7"/>
  <c r="K20" i="15"/>
  <c r="N18" i="15"/>
  <c r="N15" i="15"/>
  <c r="N12" i="15"/>
  <c r="N9" i="15"/>
  <c r="N6" i="15"/>
  <c r="N17" i="15"/>
  <c r="N14" i="15"/>
  <c r="N11" i="15"/>
  <c r="N8" i="15"/>
  <c r="N5" i="15"/>
  <c r="K20" i="1"/>
  <c r="N17" i="1"/>
  <c r="N14" i="1"/>
  <c r="N11" i="1"/>
  <c r="N8" i="1"/>
  <c r="N5" i="1"/>
  <c r="K20" i="12"/>
  <c r="N18" i="12"/>
  <c r="N15" i="12"/>
  <c r="N12" i="12"/>
  <c r="N9" i="12"/>
  <c r="N6" i="12"/>
  <c r="N17" i="12"/>
  <c r="N14" i="12"/>
  <c r="N11" i="12"/>
  <c r="N8" i="12"/>
  <c r="N5" i="12"/>
  <c r="N19" i="12"/>
  <c r="N16" i="12"/>
  <c r="N13" i="12"/>
  <c r="N10" i="12"/>
  <c r="N7" i="12"/>
  <c r="K20" i="14"/>
  <c r="N18" i="14"/>
  <c r="N15" i="14"/>
  <c r="N12" i="14"/>
  <c r="N9" i="14"/>
  <c r="N6" i="14"/>
  <c r="N19" i="14"/>
  <c r="N16" i="14"/>
  <c r="N13" i="14"/>
  <c r="N10" i="14"/>
  <c r="N7" i="14"/>
  <c r="K20" i="3"/>
  <c r="N18" i="3"/>
  <c r="N15" i="3"/>
  <c r="N12" i="3"/>
  <c r="N9" i="3"/>
  <c r="N6" i="3"/>
  <c r="N17" i="3"/>
  <c r="N14" i="3"/>
  <c r="N11" i="3"/>
  <c r="N8" i="3"/>
  <c r="N5" i="3"/>
  <c r="N19" i="3"/>
  <c r="N16" i="3"/>
  <c r="N13" i="3"/>
  <c r="N10" i="3"/>
  <c r="N7" i="3"/>
  <c r="W17" i="1"/>
  <c r="Y17" i="1" s="1"/>
  <c r="X17" i="1"/>
  <c r="AB17" i="1" s="1"/>
  <c r="W15" i="1"/>
  <c r="X15" i="1"/>
  <c r="AB15" i="1" s="1"/>
  <c r="AE15" i="1" s="1"/>
  <c r="W17" i="14"/>
  <c r="X17" i="14"/>
  <c r="AB17" i="14" s="1"/>
  <c r="X16" i="3"/>
  <c r="AB18" i="1"/>
  <c r="AA15" i="1"/>
  <c r="AA18" i="1"/>
  <c r="AA17" i="10"/>
  <c r="AB17" i="10"/>
  <c r="AE17" i="10" s="1"/>
  <c r="Y17" i="10"/>
  <c r="AA16" i="10"/>
  <c r="C46" i="17" s="1"/>
  <c r="N17" i="4"/>
  <c r="AD19" i="4"/>
  <c r="AD18" i="4"/>
  <c r="AE5" i="12" l="1"/>
  <c r="H14" i="18" s="1"/>
  <c r="AE5" i="7"/>
  <c r="H15" i="18" s="1"/>
  <c r="M20" i="12"/>
  <c r="Y15" i="1"/>
  <c r="AD17" i="12"/>
  <c r="M20" i="3"/>
  <c r="M20" i="1"/>
  <c r="AC9" i="12"/>
  <c r="C77" i="17"/>
  <c r="AC8" i="12"/>
  <c r="C76" i="17"/>
  <c r="AC13" i="12"/>
  <c r="C81" i="17"/>
  <c r="AC6" i="12"/>
  <c r="C74" i="17"/>
  <c r="AC14" i="12"/>
  <c r="C82" i="17"/>
  <c r="AC12" i="12"/>
  <c r="C80" i="17"/>
  <c r="AC7" i="12"/>
  <c r="C75" i="17"/>
  <c r="AC11" i="12"/>
  <c r="C79" i="17"/>
  <c r="AC10" i="12"/>
  <c r="C78" i="17"/>
  <c r="AC16" i="12"/>
  <c r="C84" i="17"/>
  <c r="M20" i="15"/>
  <c r="M20" i="14"/>
  <c r="AC6" i="7"/>
  <c r="C22" i="17"/>
  <c r="AC12" i="7"/>
  <c r="C28" i="17"/>
  <c r="AC9" i="7"/>
  <c r="C25" i="17"/>
  <c r="M20" i="7"/>
  <c r="AC8" i="7"/>
  <c r="C24" i="17"/>
  <c r="AC11" i="7"/>
  <c r="C27" i="17"/>
  <c r="AC15" i="1"/>
  <c r="C118" i="17"/>
  <c r="Y17" i="14"/>
  <c r="AD17" i="10"/>
  <c r="C47" i="17"/>
  <c r="AA17" i="14"/>
  <c r="C102" i="17" s="1"/>
  <c r="AD16" i="7"/>
  <c r="AA17" i="1"/>
  <c r="AC17" i="1" s="1"/>
  <c r="W16" i="3"/>
  <c r="Y16" i="3" s="1"/>
  <c r="W16" i="15"/>
  <c r="X16" i="14"/>
  <c r="AB16" i="14" s="1"/>
  <c r="W16" i="14"/>
  <c r="W16" i="1"/>
  <c r="X16" i="1"/>
  <c r="AB16" i="1" s="1"/>
  <c r="AB16" i="3"/>
  <c r="AD15" i="1"/>
  <c r="AC18" i="1"/>
  <c r="AD18" i="1"/>
  <c r="AC17" i="10"/>
  <c r="AC16" i="10"/>
  <c r="AD16" i="10"/>
  <c r="J14" i="18" l="1"/>
  <c r="AE16" i="14"/>
  <c r="J15" i="18"/>
  <c r="AC17" i="14"/>
  <c r="AD17" i="14"/>
  <c r="AD17" i="1"/>
  <c r="AA16" i="3"/>
  <c r="AA16" i="15"/>
  <c r="C137" i="17" s="1"/>
  <c r="AD15" i="7"/>
  <c r="Y16" i="14"/>
  <c r="AA16" i="14"/>
  <c r="C101" i="17" s="1"/>
  <c r="X16" i="15"/>
  <c r="AB16" i="15" s="1"/>
  <c r="Y16" i="1"/>
  <c r="AA16" i="1"/>
  <c r="C119" i="17" s="1"/>
  <c r="AE16" i="1" l="1"/>
  <c r="Y16" i="15"/>
  <c r="AC16" i="3"/>
  <c r="C65" i="17"/>
  <c r="AD16" i="3"/>
  <c r="AD16" i="12"/>
  <c r="AD17" i="7"/>
  <c r="AC16" i="14"/>
  <c r="AD16" i="14"/>
  <c r="AC16" i="1"/>
  <c r="AD16" i="1"/>
  <c r="AC16" i="15"/>
  <c r="AD16" i="15"/>
  <c r="W19" i="14"/>
  <c r="Y19" i="14" s="1"/>
  <c r="X19" i="14"/>
  <c r="AB19" i="14" l="1"/>
  <c r="AA19" i="14"/>
  <c r="AD19" i="14" s="1"/>
  <c r="AC19" i="14" l="1"/>
  <c r="AD19" i="12" l="1"/>
  <c r="W18" i="15" l="1"/>
  <c r="X18" i="15"/>
  <c r="Y18" i="15" l="1"/>
  <c r="AA18" i="15"/>
  <c r="AC18" i="15" s="1"/>
  <c r="AB18" i="15"/>
  <c r="W18" i="14" l="1"/>
  <c r="X18" i="14"/>
  <c r="Y18" i="14" l="1"/>
  <c r="AB18" i="14"/>
  <c r="AE18" i="14" s="1"/>
  <c r="AA18" i="14"/>
  <c r="C103" i="17" s="1"/>
  <c r="W18" i="3"/>
  <c r="X18" i="3"/>
  <c r="W19" i="3"/>
  <c r="X19" i="3"/>
  <c r="AB18" i="3" l="1"/>
  <c r="Y18" i="3"/>
  <c r="AD18" i="14"/>
  <c r="Y19" i="3"/>
  <c r="AC18" i="14"/>
  <c r="AB19" i="3"/>
  <c r="AA18" i="3"/>
  <c r="C67" i="17" s="1"/>
  <c r="AA19" i="3"/>
  <c r="B108" i="17"/>
  <c r="AE18" i="3" l="1"/>
  <c r="AC19" i="3"/>
  <c r="AD19" i="3"/>
  <c r="AC18" i="3"/>
  <c r="AD18" i="3"/>
  <c r="E87" i="17" l="1"/>
  <c r="N151" i="17" l="1"/>
  <c r="O151" i="17"/>
  <c r="P151" i="17"/>
  <c r="Q151" i="17"/>
  <c r="R151" i="17"/>
  <c r="N152" i="17"/>
  <c r="O152" i="17"/>
  <c r="P152" i="17"/>
  <c r="Q152" i="17"/>
  <c r="R152" i="17"/>
  <c r="N153" i="17"/>
  <c r="O153" i="17"/>
  <c r="P153" i="17"/>
  <c r="Q153" i="17"/>
  <c r="R153" i="17"/>
  <c r="N154" i="17"/>
  <c r="O154" i="17"/>
  <c r="P154" i="17"/>
  <c r="Q154" i="17"/>
  <c r="R154" i="17"/>
  <c r="N155" i="17"/>
  <c r="O155" i="17"/>
  <c r="P155" i="17"/>
  <c r="Q155" i="17"/>
  <c r="R155" i="17"/>
  <c r="N156" i="17"/>
  <c r="O156" i="17"/>
  <c r="P156" i="17"/>
  <c r="Q156" i="17"/>
  <c r="R156" i="17"/>
  <c r="N157" i="17"/>
  <c r="O157" i="17"/>
  <c r="P157" i="17"/>
  <c r="Q157" i="17"/>
  <c r="R157" i="17"/>
  <c r="N158" i="17"/>
  <c r="O158" i="17"/>
  <c r="P158" i="17"/>
  <c r="Q158" i="17"/>
  <c r="R158" i="17"/>
  <c r="N159" i="17"/>
  <c r="O159" i="17"/>
  <c r="P159" i="17"/>
  <c r="Q159" i="17"/>
  <c r="R159" i="17"/>
  <c r="N160" i="17"/>
  <c r="O160" i="17"/>
  <c r="P160" i="17"/>
  <c r="Q160" i="17"/>
  <c r="R160" i="17"/>
  <c r="N161" i="17"/>
  <c r="O161" i="17"/>
  <c r="P161" i="17"/>
  <c r="Q161" i="17"/>
  <c r="R161" i="17"/>
  <c r="E151" i="17"/>
  <c r="F151" i="17"/>
  <c r="G151" i="17"/>
  <c r="H151" i="17"/>
  <c r="I151" i="17"/>
  <c r="J151" i="17"/>
  <c r="K151" i="17"/>
  <c r="L151" i="17"/>
  <c r="M151" i="17"/>
  <c r="E152" i="17"/>
  <c r="F152" i="17"/>
  <c r="G152" i="17"/>
  <c r="H152" i="17"/>
  <c r="I152" i="17"/>
  <c r="J152" i="17"/>
  <c r="K152" i="17"/>
  <c r="L152" i="17"/>
  <c r="M152" i="17"/>
  <c r="E153" i="17"/>
  <c r="F153" i="17"/>
  <c r="G153" i="17"/>
  <c r="H153" i="17"/>
  <c r="I153" i="17"/>
  <c r="J153" i="17"/>
  <c r="K153" i="17"/>
  <c r="L153" i="17"/>
  <c r="M153" i="17"/>
  <c r="E154" i="17"/>
  <c r="F154" i="17"/>
  <c r="G154" i="17"/>
  <c r="H154" i="17"/>
  <c r="I154" i="17"/>
  <c r="J154" i="17"/>
  <c r="K154" i="17"/>
  <c r="L154" i="17"/>
  <c r="M154" i="17"/>
  <c r="E155" i="17"/>
  <c r="F155" i="17"/>
  <c r="G155" i="17"/>
  <c r="H155" i="17"/>
  <c r="I155" i="17"/>
  <c r="J155" i="17"/>
  <c r="K155" i="17"/>
  <c r="L155" i="17"/>
  <c r="M155" i="17"/>
  <c r="E156" i="17"/>
  <c r="F156" i="17"/>
  <c r="G156" i="17"/>
  <c r="H156" i="17"/>
  <c r="I156" i="17"/>
  <c r="J156" i="17"/>
  <c r="K156" i="17"/>
  <c r="L156" i="17"/>
  <c r="M156" i="17"/>
  <c r="E157" i="17"/>
  <c r="F157" i="17"/>
  <c r="G157" i="17"/>
  <c r="H157" i="17"/>
  <c r="I157" i="17"/>
  <c r="J157" i="17"/>
  <c r="K157" i="17"/>
  <c r="L157" i="17"/>
  <c r="M157" i="17"/>
  <c r="E158" i="17"/>
  <c r="F158" i="17"/>
  <c r="G158" i="17"/>
  <c r="H158" i="17"/>
  <c r="I158" i="17"/>
  <c r="J158" i="17"/>
  <c r="K158" i="17"/>
  <c r="L158" i="17"/>
  <c r="M158" i="17"/>
  <c r="E159" i="17"/>
  <c r="F159" i="17"/>
  <c r="G159" i="17"/>
  <c r="H159" i="17"/>
  <c r="I159" i="17"/>
  <c r="J159" i="17"/>
  <c r="K159" i="17"/>
  <c r="L159" i="17"/>
  <c r="M159" i="17"/>
  <c r="E160" i="17"/>
  <c r="F160" i="17"/>
  <c r="G160" i="17"/>
  <c r="H160" i="17"/>
  <c r="I160" i="17"/>
  <c r="J160" i="17"/>
  <c r="K160" i="17"/>
  <c r="L160" i="17"/>
  <c r="M160" i="17"/>
  <c r="E161" i="17"/>
  <c r="F161" i="17"/>
  <c r="G161" i="17"/>
  <c r="H161" i="17"/>
  <c r="I161" i="17"/>
  <c r="J161" i="17"/>
  <c r="K161" i="17"/>
  <c r="L161" i="17"/>
  <c r="M161" i="17"/>
  <c r="R150" i="17"/>
  <c r="Q150" i="17"/>
  <c r="P150" i="17"/>
  <c r="O150" i="17"/>
  <c r="N150" i="17"/>
  <c r="M150" i="17"/>
  <c r="L150" i="17"/>
  <c r="AA16" i="16"/>
  <c r="AE16" i="16" s="1"/>
  <c r="Z16" i="16"/>
  <c r="Z6" i="16"/>
  <c r="AA6" i="16"/>
  <c r="Z7" i="16"/>
  <c r="AA7" i="16"/>
  <c r="Z8" i="16"/>
  <c r="AA8" i="16"/>
  <c r="Z9" i="16"/>
  <c r="AA9" i="16"/>
  <c r="Z10" i="16"/>
  <c r="AA10" i="16"/>
  <c r="Z11" i="16"/>
  <c r="AA11" i="16"/>
  <c r="Z12" i="16"/>
  <c r="AA12" i="16"/>
  <c r="Z13" i="16"/>
  <c r="AA13" i="16"/>
  <c r="Z14" i="16"/>
  <c r="AA14" i="16"/>
  <c r="Z15" i="16"/>
  <c r="AA15" i="16"/>
  <c r="Z5" i="16"/>
  <c r="AA5" i="16"/>
  <c r="AA4" i="16"/>
  <c r="Z4" i="16"/>
  <c r="M16" i="16"/>
  <c r="L16" i="16"/>
  <c r="N16" i="16" s="1"/>
  <c r="L6" i="16"/>
  <c r="M6" i="16"/>
  <c r="L7" i="16"/>
  <c r="M7" i="16"/>
  <c r="L8" i="16"/>
  <c r="M8" i="16"/>
  <c r="L9" i="16"/>
  <c r="M9" i="16"/>
  <c r="L10" i="16"/>
  <c r="M10" i="16"/>
  <c r="L11" i="16"/>
  <c r="M11" i="16"/>
  <c r="L12" i="16"/>
  <c r="M12" i="16"/>
  <c r="L13" i="16"/>
  <c r="M13" i="16"/>
  <c r="L14" i="16"/>
  <c r="M14" i="16"/>
  <c r="L15" i="16"/>
  <c r="M15" i="16"/>
  <c r="M5" i="16"/>
  <c r="M4" i="16"/>
  <c r="L5" i="16"/>
  <c r="L4" i="16"/>
  <c r="Y17" i="16"/>
  <c r="K17" i="16"/>
  <c r="X17" i="16"/>
  <c r="W17" i="16"/>
  <c r="V17" i="16"/>
  <c r="U17" i="16"/>
  <c r="T17" i="16"/>
  <c r="S17" i="16"/>
  <c r="R17" i="16"/>
  <c r="Q17" i="16"/>
  <c r="J17" i="16"/>
  <c r="I17" i="16"/>
  <c r="H17" i="16"/>
  <c r="G17" i="16"/>
  <c r="F17" i="16"/>
  <c r="E17" i="16"/>
  <c r="D17" i="16"/>
  <c r="C17" i="16"/>
  <c r="AB16" i="16"/>
  <c r="B17" i="16"/>
  <c r="L17" i="16" l="1"/>
  <c r="O16" i="16"/>
  <c r="AD16" i="16"/>
  <c r="R162" i="17"/>
  <c r="R163" i="17" s="1"/>
  <c r="Q162" i="17"/>
  <c r="Q163" i="17" s="1"/>
  <c r="P162" i="17"/>
  <c r="P163" i="17" s="1"/>
  <c r="Z17" i="16"/>
  <c r="AA17" i="16"/>
  <c r="M17" i="16"/>
  <c r="AF16" i="16" l="1"/>
  <c r="AG16" i="16"/>
  <c r="R120" i="17" l="1"/>
  <c r="W19" i="10" l="1"/>
  <c r="X19" i="10"/>
  <c r="AA19" i="10" l="1"/>
  <c r="C49" i="17" s="1"/>
  <c r="AB19" i="10"/>
  <c r="AE19" i="10" s="1"/>
  <c r="Y19" i="10"/>
  <c r="AC19" i="10" l="1"/>
  <c r="AD19" i="10"/>
  <c r="A14" i="18" l="1"/>
  <c r="P120" i="17" l="1"/>
  <c r="Q120" i="17"/>
  <c r="P17" i="17" l="1"/>
  <c r="R17" i="17"/>
  <c r="O17" i="17"/>
  <c r="Q17" i="17"/>
  <c r="O120" i="17"/>
  <c r="S20" i="7"/>
  <c r="T20" i="7"/>
  <c r="U20" i="7"/>
  <c r="V20" i="7"/>
  <c r="W5" i="3"/>
  <c r="X5" i="3"/>
  <c r="W7" i="3"/>
  <c r="X7" i="3"/>
  <c r="W8" i="3"/>
  <c r="X8" i="3"/>
  <c r="W9" i="3"/>
  <c r="X9" i="3"/>
  <c r="W10" i="3"/>
  <c r="X10" i="3"/>
  <c r="W11" i="3"/>
  <c r="X11" i="3"/>
  <c r="W12" i="3"/>
  <c r="X12" i="3"/>
  <c r="W13" i="3"/>
  <c r="X13" i="3"/>
  <c r="W14" i="3"/>
  <c r="X14" i="3"/>
  <c r="W15" i="3"/>
  <c r="X15" i="3"/>
  <c r="W17" i="3"/>
  <c r="X17" i="3"/>
  <c r="X6" i="3"/>
  <c r="W6" i="3"/>
  <c r="W6" i="1"/>
  <c r="X6" i="1"/>
  <c r="W7" i="1"/>
  <c r="X7" i="1"/>
  <c r="W8" i="1"/>
  <c r="X8" i="1"/>
  <c r="W9" i="1"/>
  <c r="X9" i="1"/>
  <c r="W10" i="1"/>
  <c r="X10" i="1"/>
  <c r="W11" i="1"/>
  <c r="X11" i="1"/>
  <c r="W12" i="1"/>
  <c r="X12" i="1"/>
  <c r="W13" i="1"/>
  <c r="X13" i="1"/>
  <c r="W14" i="1"/>
  <c r="X14" i="1"/>
  <c r="W19" i="1"/>
  <c r="X19" i="1"/>
  <c r="X5" i="1"/>
  <c r="W5" i="1"/>
  <c r="W20" i="1" l="1"/>
  <c r="X20" i="1"/>
  <c r="X20" i="3"/>
  <c r="W20" i="3"/>
  <c r="W5" i="10"/>
  <c r="X5" i="10"/>
  <c r="Y20" i="1" l="1"/>
  <c r="Y20" i="3"/>
  <c r="Y5" i="10"/>
  <c r="W19" i="15" l="1"/>
  <c r="X19" i="15"/>
  <c r="AB19" i="15" l="1"/>
  <c r="AA19" i="15"/>
  <c r="AC19" i="15" s="1"/>
  <c r="Y19" i="15"/>
  <c r="AD19" i="15" l="1"/>
  <c r="K5" i="4" l="1"/>
  <c r="AA5" i="4" s="1"/>
  <c r="C5" i="17" l="1"/>
  <c r="F40" i="19"/>
  <c r="F55" i="19" s="1"/>
  <c r="I22" i="19"/>
  <c r="I37" i="19" s="1"/>
  <c r="F22" i="19"/>
  <c r="F37" i="19" s="1"/>
  <c r="F4" i="19"/>
  <c r="F19" i="19" s="1"/>
  <c r="I5" i="19"/>
  <c r="I4" i="19"/>
  <c r="C4" i="19"/>
  <c r="C19" i="19" s="1"/>
  <c r="C24" i="19"/>
  <c r="C25" i="19"/>
  <c r="C26" i="19"/>
  <c r="C27" i="19"/>
  <c r="C28" i="19"/>
  <c r="C29" i="19"/>
  <c r="C30" i="19"/>
  <c r="C31" i="19"/>
  <c r="C23" i="19"/>
  <c r="C22" i="19"/>
  <c r="C40" i="19"/>
  <c r="C55" i="19" s="1"/>
  <c r="I19" i="19" l="1"/>
  <c r="C37" i="19"/>
  <c r="D16" i="9" l="1"/>
  <c r="E16" i="9"/>
  <c r="E40" i="19" l="1"/>
  <c r="H22" i="19"/>
  <c r="E22" i="19"/>
  <c r="E4" i="19" l="1"/>
  <c r="H5" i="19"/>
  <c r="H4" i="19"/>
  <c r="B4" i="19"/>
  <c r="B23" i="19"/>
  <c r="B24" i="19"/>
  <c r="B25" i="19"/>
  <c r="B26" i="19"/>
  <c r="B27" i="19"/>
  <c r="B28" i="19"/>
  <c r="B29" i="19"/>
  <c r="B30" i="19"/>
  <c r="B31" i="19"/>
  <c r="B22" i="19"/>
  <c r="B40" i="19"/>
  <c r="B90" i="17" l="1"/>
  <c r="B199" i="17"/>
  <c r="B200" i="17"/>
  <c r="B201" i="17"/>
  <c r="B202" i="17"/>
  <c r="B203" i="17"/>
  <c r="B204" i="17"/>
  <c r="B205" i="17"/>
  <c r="B206" i="17"/>
  <c r="B207" i="17"/>
  <c r="B208" i="17"/>
  <c r="B209" i="17"/>
  <c r="B198" i="17"/>
  <c r="B73" i="17"/>
  <c r="B36" i="17"/>
  <c r="B37" i="17"/>
  <c r="B38" i="17"/>
  <c r="B39" i="17"/>
  <c r="B40" i="17"/>
  <c r="B35" i="17"/>
  <c r="B183" i="17"/>
  <c r="B184" i="17"/>
  <c r="B185" i="17"/>
  <c r="B186" i="17"/>
  <c r="B187" i="17"/>
  <c r="B188" i="17"/>
  <c r="B189" i="17"/>
  <c r="B190" i="17"/>
  <c r="B191" i="17"/>
  <c r="B192" i="17"/>
  <c r="B193" i="17"/>
  <c r="B182" i="17"/>
  <c r="B21" i="17"/>
  <c r="B167" i="17"/>
  <c r="B168" i="17"/>
  <c r="B169" i="17"/>
  <c r="B170" i="17"/>
  <c r="B171" i="17"/>
  <c r="B172" i="17"/>
  <c r="B173" i="17"/>
  <c r="B174" i="17"/>
  <c r="B175" i="17"/>
  <c r="B176" i="17"/>
  <c r="B177" i="17"/>
  <c r="B166" i="17"/>
  <c r="B54" i="17"/>
  <c r="F150" i="17"/>
  <c r="G150" i="17"/>
  <c r="H150" i="17"/>
  <c r="I150" i="17"/>
  <c r="J150" i="17"/>
  <c r="K150" i="17"/>
  <c r="A150" i="17"/>
  <c r="A154" i="17"/>
  <c r="A158" i="17"/>
  <c r="E150" i="17"/>
  <c r="B151" i="17"/>
  <c r="B152" i="17"/>
  <c r="B153" i="17"/>
  <c r="B154" i="17"/>
  <c r="B155" i="17"/>
  <c r="B156" i="17"/>
  <c r="B157" i="17"/>
  <c r="B158" i="17"/>
  <c r="B159" i="17"/>
  <c r="B160" i="17"/>
  <c r="B161" i="17"/>
  <c r="B150" i="17"/>
  <c r="B126" i="17"/>
  <c r="M198" i="17"/>
  <c r="N198" i="17"/>
  <c r="O198" i="17"/>
  <c r="P198" i="17"/>
  <c r="Q198" i="17"/>
  <c r="R198" i="17"/>
  <c r="M199" i="17"/>
  <c r="N199" i="17"/>
  <c r="O199" i="17"/>
  <c r="P199" i="17"/>
  <c r="Q199" i="17"/>
  <c r="R199" i="17"/>
  <c r="M200" i="17"/>
  <c r="N200" i="17"/>
  <c r="O200" i="17"/>
  <c r="P200" i="17"/>
  <c r="Q200" i="17"/>
  <c r="R200" i="17"/>
  <c r="M201" i="17"/>
  <c r="N201" i="17"/>
  <c r="O201" i="17"/>
  <c r="P201" i="17"/>
  <c r="Q201" i="17"/>
  <c r="R201" i="17"/>
  <c r="M202" i="17"/>
  <c r="N202" i="17"/>
  <c r="O202" i="17"/>
  <c r="P202" i="17"/>
  <c r="Q202" i="17"/>
  <c r="R202" i="17"/>
  <c r="M203" i="17"/>
  <c r="N203" i="17"/>
  <c r="O203" i="17"/>
  <c r="P203" i="17"/>
  <c r="Q203" i="17"/>
  <c r="R203" i="17"/>
  <c r="M204" i="17"/>
  <c r="N204" i="17"/>
  <c r="O204" i="17"/>
  <c r="P204" i="17"/>
  <c r="Q204" i="17"/>
  <c r="R204" i="17"/>
  <c r="M205" i="17"/>
  <c r="N205" i="17"/>
  <c r="O205" i="17"/>
  <c r="P205" i="17"/>
  <c r="Q205" i="17"/>
  <c r="R205" i="17"/>
  <c r="M206" i="17"/>
  <c r="N206" i="17"/>
  <c r="O206" i="17"/>
  <c r="P206" i="17"/>
  <c r="Q206" i="17"/>
  <c r="R206" i="17"/>
  <c r="M207" i="17"/>
  <c r="N207" i="17"/>
  <c r="O207" i="17"/>
  <c r="P207" i="17"/>
  <c r="Q207" i="17"/>
  <c r="R207" i="17"/>
  <c r="M208" i="17"/>
  <c r="N208" i="17"/>
  <c r="O208" i="17"/>
  <c r="P208" i="17"/>
  <c r="Q208" i="17"/>
  <c r="R208" i="17"/>
  <c r="M209" i="17"/>
  <c r="N209" i="17"/>
  <c r="O209" i="17"/>
  <c r="P209" i="17"/>
  <c r="Q209" i="17"/>
  <c r="R209" i="17"/>
  <c r="L199" i="17"/>
  <c r="L200" i="17"/>
  <c r="L201" i="17"/>
  <c r="L202" i="17"/>
  <c r="L203" i="17"/>
  <c r="L204" i="17"/>
  <c r="L205" i="17"/>
  <c r="L206" i="17"/>
  <c r="L207" i="17"/>
  <c r="L208" i="17"/>
  <c r="L209" i="17"/>
  <c r="L198" i="17"/>
  <c r="F198" i="17"/>
  <c r="G198" i="17"/>
  <c r="H198" i="17"/>
  <c r="I198" i="17"/>
  <c r="J198" i="17"/>
  <c r="K198" i="17"/>
  <c r="F199" i="17"/>
  <c r="G199" i="17"/>
  <c r="H199" i="17"/>
  <c r="I199" i="17"/>
  <c r="J199" i="17"/>
  <c r="K199" i="17"/>
  <c r="F200" i="17"/>
  <c r="G200" i="17"/>
  <c r="H200" i="17"/>
  <c r="I200" i="17"/>
  <c r="J200" i="17"/>
  <c r="K200" i="17"/>
  <c r="F201" i="17"/>
  <c r="G201" i="17"/>
  <c r="H201" i="17"/>
  <c r="I201" i="17"/>
  <c r="J201" i="17"/>
  <c r="K201" i="17"/>
  <c r="F202" i="17"/>
  <c r="G202" i="17"/>
  <c r="H202" i="17"/>
  <c r="I202" i="17"/>
  <c r="J202" i="17"/>
  <c r="K202" i="17"/>
  <c r="F203" i="17"/>
  <c r="G203" i="17"/>
  <c r="H203" i="17"/>
  <c r="I203" i="17"/>
  <c r="J203" i="17"/>
  <c r="K203" i="17"/>
  <c r="F204" i="17"/>
  <c r="G204" i="17"/>
  <c r="H204" i="17"/>
  <c r="I204" i="17"/>
  <c r="J204" i="17"/>
  <c r="K204" i="17"/>
  <c r="F205" i="17"/>
  <c r="G205" i="17"/>
  <c r="H205" i="17"/>
  <c r="I205" i="17"/>
  <c r="J205" i="17"/>
  <c r="K205" i="17"/>
  <c r="F206" i="17"/>
  <c r="G206" i="17"/>
  <c r="H206" i="17"/>
  <c r="I206" i="17"/>
  <c r="J206" i="17"/>
  <c r="K206" i="17"/>
  <c r="F207" i="17"/>
  <c r="G207" i="17"/>
  <c r="H207" i="17"/>
  <c r="I207" i="17"/>
  <c r="J207" i="17"/>
  <c r="K207" i="17"/>
  <c r="F208" i="17"/>
  <c r="G208" i="17"/>
  <c r="H208" i="17"/>
  <c r="I208" i="17"/>
  <c r="J208" i="17"/>
  <c r="K208" i="17"/>
  <c r="F209" i="17"/>
  <c r="G209" i="17"/>
  <c r="H209" i="17"/>
  <c r="I209" i="17"/>
  <c r="J209" i="17"/>
  <c r="K209" i="17"/>
  <c r="E199" i="17"/>
  <c r="E200" i="17"/>
  <c r="E201" i="17"/>
  <c r="E202" i="17"/>
  <c r="E203" i="17"/>
  <c r="E204" i="17"/>
  <c r="E205" i="17"/>
  <c r="E206" i="17"/>
  <c r="E207" i="17"/>
  <c r="E208" i="17"/>
  <c r="E209" i="17"/>
  <c r="E198" i="17"/>
  <c r="M182" i="17"/>
  <c r="N182" i="17"/>
  <c r="O182" i="17"/>
  <c r="P182" i="17"/>
  <c r="Q182" i="17"/>
  <c r="R182" i="17"/>
  <c r="M183" i="17"/>
  <c r="N183" i="17"/>
  <c r="O183" i="17"/>
  <c r="P183" i="17"/>
  <c r="Q183" i="17"/>
  <c r="R183" i="17"/>
  <c r="M184" i="17"/>
  <c r="N184" i="17"/>
  <c r="O184" i="17"/>
  <c r="P184" i="17"/>
  <c r="Q184" i="17"/>
  <c r="R184" i="17"/>
  <c r="M185" i="17"/>
  <c r="N185" i="17"/>
  <c r="O185" i="17"/>
  <c r="P185" i="17"/>
  <c r="Q185" i="17"/>
  <c r="R185" i="17"/>
  <c r="M186" i="17"/>
  <c r="N186" i="17"/>
  <c r="O186" i="17"/>
  <c r="P186" i="17"/>
  <c r="Q186" i="17"/>
  <c r="R186" i="17"/>
  <c r="M187" i="17"/>
  <c r="N187" i="17"/>
  <c r="O187" i="17"/>
  <c r="P187" i="17"/>
  <c r="Q187" i="17"/>
  <c r="R187" i="17"/>
  <c r="M188" i="17"/>
  <c r="N188" i="17"/>
  <c r="O188" i="17"/>
  <c r="P188" i="17"/>
  <c r="Q188" i="17"/>
  <c r="R188" i="17"/>
  <c r="M189" i="17"/>
  <c r="N189" i="17"/>
  <c r="O189" i="17"/>
  <c r="P189" i="17"/>
  <c r="Q189" i="17"/>
  <c r="R189" i="17"/>
  <c r="M190" i="17"/>
  <c r="N190" i="17"/>
  <c r="O190" i="17"/>
  <c r="P190" i="17"/>
  <c r="Q190" i="17"/>
  <c r="R190" i="17"/>
  <c r="M191" i="17"/>
  <c r="N191" i="17"/>
  <c r="O191" i="17"/>
  <c r="P191" i="17"/>
  <c r="Q191" i="17"/>
  <c r="R191" i="17"/>
  <c r="M192" i="17"/>
  <c r="N192" i="17"/>
  <c r="O192" i="17"/>
  <c r="P192" i="17"/>
  <c r="Q192" i="17"/>
  <c r="R192" i="17"/>
  <c r="M193" i="17"/>
  <c r="N193" i="17"/>
  <c r="O193" i="17"/>
  <c r="P193" i="17"/>
  <c r="Q193" i="17"/>
  <c r="R193" i="17"/>
  <c r="L183" i="17"/>
  <c r="L184" i="17"/>
  <c r="L185" i="17"/>
  <c r="L186" i="17"/>
  <c r="L187" i="17"/>
  <c r="L188" i="17"/>
  <c r="L189" i="17"/>
  <c r="L190" i="17"/>
  <c r="L191" i="17"/>
  <c r="L192" i="17"/>
  <c r="L193" i="17"/>
  <c r="L182" i="17"/>
  <c r="F182" i="17"/>
  <c r="G182" i="17"/>
  <c r="H182" i="17"/>
  <c r="I182" i="17"/>
  <c r="J182" i="17"/>
  <c r="K182" i="17"/>
  <c r="F183" i="17"/>
  <c r="G183" i="17"/>
  <c r="H183" i="17"/>
  <c r="I183" i="17"/>
  <c r="J183" i="17"/>
  <c r="K183" i="17"/>
  <c r="F184" i="17"/>
  <c r="G184" i="17"/>
  <c r="H184" i="17"/>
  <c r="I184" i="17"/>
  <c r="J184" i="17"/>
  <c r="K184" i="17"/>
  <c r="F185" i="17"/>
  <c r="G185" i="17"/>
  <c r="H185" i="17"/>
  <c r="I185" i="17"/>
  <c r="J185" i="17"/>
  <c r="K185" i="17"/>
  <c r="F186" i="17"/>
  <c r="G186" i="17"/>
  <c r="H186" i="17"/>
  <c r="I186" i="17"/>
  <c r="J186" i="17"/>
  <c r="K186" i="17"/>
  <c r="F187" i="17"/>
  <c r="G187" i="17"/>
  <c r="H187" i="17"/>
  <c r="I187" i="17"/>
  <c r="J187" i="17"/>
  <c r="K187" i="17"/>
  <c r="F188" i="17"/>
  <c r="G188" i="17"/>
  <c r="H188" i="17"/>
  <c r="I188" i="17"/>
  <c r="J188" i="17"/>
  <c r="K188" i="17"/>
  <c r="F189" i="17"/>
  <c r="G189" i="17"/>
  <c r="H189" i="17"/>
  <c r="I189" i="17"/>
  <c r="J189" i="17"/>
  <c r="K189" i="17"/>
  <c r="F190" i="17"/>
  <c r="G190" i="17"/>
  <c r="H190" i="17"/>
  <c r="I190" i="17"/>
  <c r="J190" i="17"/>
  <c r="K190" i="17"/>
  <c r="F191" i="17"/>
  <c r="G191" i="17"/>
  <c r="H191" i="17"/>
  <c r="I191" i="17"/>
  <c r="J191" i="17"/>
  <c r="K191" i="17"/>
  <c r="F192" i="17"/>
  <c r="G192" i="17"/>
  <c r="H192" i="17"/>
  <c r="I192" i="17"/>
  <c r="J192" i="17"/>
  <c r="K192" i="17"/>
  <c r="F193" i="17"/>
  <c r="G193" i="17"/>
  <c r="H193" i="17"/>
  <c r="I193" i="17"/>
  <c r="J193" i="17"/>
  <c r="K193" i="17"/>
  <c r="E183" i="17"/>
  <c r="E184" i="17"/>
  <c r="E185" i="17"/>
  <c r="E186" i="17"/>
  <c r="E187" i="17"/>
  <c r="E188" i="17"/>
  <c r="E189" i="17"/>
  <c r="E190" i="17"/>
  <c r="E191" i="17"/>
  <c r="E192" i="17"/>
  <c r="E193" i="17"/>
  <c r="E182" i="17"/>
  <c r="M175" i="17"/>
  <c r="N175" i="17"/>
  <c r="O175" i="17"/>
  <c r="P175" i="17"/>
  <c r="Q175" i="17"/>
  <c r="R175" i="17"/>
  <c r="M176" i="17"/>
  <c r="N176" i="17"/>
  <c r="O176" i="17"/>
  <c r="P176" i="17"/>
  <c r="Q176" i="17"/>
  <c r="R176" i="17"/>
  <c r="L175" i="17"/>
  <c r="L176" i="17"/>
  <c r="F175" i="17"/>
  <c r="G175" i="17"/>
  <c r="H175" i="17"/>
  <c r="I175" i="17"/>
  <c r="J175" i="17"/>
  <c r="K175" i="17"/>
  <c r="F176" i="17"/>
  <c r="G176" i="17"/>
  <c r="H176" i="17"/>
  <c r="I176" i="17"/>
  <c r="J176" i="17"/>
  <c r="K176" i="17"/>
  <c r="F177" i="17"/>
  <c r="G177" i="17"/>
  <c r="H177" i="17"/>
  <c r="I177" i="17"/>
  <c r="J177" i="17"/>
  <c r="K177" i="17"/>
  <c r="E176" i="17"/>
  <c r="E177" i="17"/>
  <c r="M166" i="17"/>
  <c r="N166" i="17"/>
  <c r="O166" i="17"/>
  <c r="P166" i="17"/>
  <c r="Q166" i="17"/>
  <c r="R166" i="17"/>
  <c r="M167" i="17"/>
  <c r="N167" i="17"/>
  <c r="O167" i="17"/>
  <c r="P167" i="17"/>
  <c r="Q167" i="17"/>
  <c r="R167" i="17"/>
  <c r="M168" i="17"/>
  <c r="N168" i="17"/>
  <c r="O168" i="17"/>
  <c r="P168" i="17"/>
  <c r="Q168" i="17"/>
  <c r="R168" i="17"/>
  <c r="M169" i="17"/>
  <c r="N169" i="17"/>
  <c r="O169" i="17"/>
  <c r="P169" i="17"/>
  <c r="Q169" i="17"/>
  <c r="R169" i="17"/>
  <c r="M170" i="17"/>
  <c r="N170" i="17"/>
  <c r="O170" i="17"/>
  <c r="P170" i="17"/>
  <c r="Q170" i="17"/>
  <c r="R170" i="17"/>
  <c r="M171" i="17"/>
  <c r="N171" i="17"/>
  <c r="O171" i="17"/>
  <c r="P171" i="17"/>
  <c r="Q171" i="17"/>
  <c r="R171" i="17"/>
  <c r="M172" i="17"/>
  <c r="N172" i="17"/>
  <c r="O172" i="17"/>
  <c r="P172" i="17"/>
  <c r="Q172" i="17"/>
  <c r="R172" i="17"/>
  <c r="M173" i="17"/>
  <c r="N173" i="17"/>
  <c r="O173" i="17"/>
  <c r="P173" i="17"/>
  <c r="Q173" i="17"/>
  <c r="R173" i="17"/>
  <c r="M174" i="17"/>
  <c r="N174" i="17"/>
  <c r="O174" i="17"/>
  <c r="P174" i="17"/>
  <c r="Q174" i="17"/>
  <c r="R174" i="17"/>
  <c r="L167" i="17"/>
  <c r="L168" i="17"/>
  <c r="L169" i="17"/>
  <c r="L170" i="17"/>
  <c r="L171" i="17"/>
  <c r="L172" i="17"/>
  <c r="L173" i="17"/>
  <c r="L174" i="17"/>
  <c r="L166" i="17"/>
  <c r="F166" i="17"/>
  <c r="G166" i="17"/>
  <c r="H166" i="17"/>
  <c r="I166" i="17"/>
  <c r="J166" i="17"/>
  <c r="K166" i="17"/>
  <c r="F167" i="17"/>
  <c r="G167" i="17"/>
  <c r="H167" i="17"/>
  <c r="I167" i="17"/>
  <c r="J167" i="17"/>
  <c r="K167" i="17"/>
  <c r="F168" i="17"/>
  <c r="G168" i="17"/>
  <c r="H168" i="17"/>
  <c r="I168" i="17"/>
  <c r="J168" i="17"/>
  <c r="K168" i="17"/>
  <c r="F169" i="17"/>
  <c r="G169" i="17"/>
  <c r="H169" i="17"/>
  <c r="I169" i="17"/>
  <c r="J169" i="17"/>
  <c r="K169" i="17"/>
  <c r="F170" i="17"/>
  <c r="G170" i="17"/>
  <c r="H170" i="17"/>
  <c r="I170" i="17"/>
  <c r="J170" i="17"/>
  <c r="K170" i="17"/>
  <c r="F171" i="17"/>
  <c r="G171" i="17"/>
  <c r="H171" i="17"/>
  <c r="I171" i="17"/>
  <c r="J171" i="17"/>
  <c r="K171" i="17"/>
  <c r="F172" i="17"/>
  <c r="G172" i="17"/>
  <c r="H172" i="17"/>
  <c r="I172" i="17"/>
  <c r="J172" i="17"/>
  <c r="K172" i="17"/>
  <c r="F173" i="17"/>
  <c r="G173" i="17"/>
  <c r="H173" i="17"/>
  <c r="I173" i="17"/>
  <c r="J173" i="17"/>
  <c r="K173" i="17"/>
  <c r="F174" i="17"/>
  <c r="G174" i="17"/>
  <c r="H174" i="17"/>
  <c r="I174" i="17"/>
  <c r="J174" i="17"/>
  <c r="K174" i="17"/>
  <c r="E167" i="17"/>
  <c r="E168" i="17"/>
  <c r="E169" i="17"/>
  <c r="E170" i="17"/>
  <c r="E171" i="17"/>
  <c r="E172" i="17"/>
  <c r="E173" i="17"/>
  <c r="E174" i="17"/>
  <c r="E175" i="17"/>
  <c r="E166" i="17"/>
  <c r="E17" i="17"/>
  <c r="E18" i="17" s="1"/>
  <c r="A108" i="17"/>
  <c r="A90" i="17" l="1"/>
  <c r="A160" i="17"/>
  <c r="A156" i="17"/>
  <c r="A152" i="17"/>
  <c r="M17" i="17"/>
  <c r="L17" i="17"/>
  <c r="N17" i="17"/>
  <c r="A191" i="17"/>
  <c r="A189" i="17"/>
  <c r="A187" i="17"/>
  <c r="A185" i="17"/>
  <c r="A183" i="17"/>
  <c r="K17" i="17"/>
  <c r="J17" i="17"/>
  <c r="I17" i="17"/>
  <c r="H17" i="17"/>
  <c r="G17" i="17"/>
  <c r="F17" i="17"/>
  <c r="A181" i="17"/>
  <c r="E195" i="17"/>
  <c r="A73" i="17"/>
  <c r="A197" i="17"/>
  <c r="A207" i="17"/>
  <c r="A205" i="17"/>
  <c r="A203" i="17"/>
  <c r="A201" i="17"/>
  <c r="A199" i="17"/>
  <c r="A174" i="17"/>
  <c r="A172" i="17"/>
  <c r="A170" i="17"/>
  <c r="A168" i="17"/>
  <c r="A166" i="17"/>
  <c r="A176" i="17"/>
  <c r="A21" i="17"/>
  <c r="A165" i="17"/>
  <c r="A173" i="17"/>
  <c r="A171" i="17"/>
  <c r="A169" i="17"/>
  <c r="A167" i="17"/>
  <c r="A175" i="17"/>
  <c r="A192" i="17"/>
  <c r="A190" i="17"/>
  <c r="A188" i="17"/>
  <c r="A186" i="17"/>
  <c r="A184" i="17"/>
  <c r="A182" i="17"/>
  <c r="A208" i="17"/>
  <c r="A206" i="17"/>
  <c r="A204" i="17"/>
  <c r="A202" i="17"/>
  <c r="A200" i="17"/>
  <c r="A198" i="17"/>
  <c r="A89" i="17"/>
  <c r="A126" i="17"/>
  <c r="A149" i="17"/>
  <c r="A159" i="17"/>
  <c r="A157" i="17"/>
  <c r="A155" i="17"/>
  <c r="A153" i="17"/>
  <c r="A151" i="17"/>
  <c r="Q210" i="17"/>
  <c r="Q211" i="17" s="1"/>
  <c r="J162" i="17"/>
  <c r="J163" i="17" s="1"/>
  <c r="F162" i="17"/>
  <c r="F163" i="17" s="1"/>
  <c r="E194" i="17"/>
  <c r="E163" i="17"/>
  <c r="K162" i="17"/>
  <c r="K163" i="17" s="1"/>
  <c r="I162" i="17"/>
  <c r="I163" i="17" s="1"/>
  <c r="G162" i="17"/>
  <c r="G163" i="17" s="1"/>
  <c r="L162" i="17"/>
  <c r="L163" i="17" s="1"/>
  <c r="O162" i="17"/>
  <c r="M162" i="17"/>
  <c r="M163" i="17" s="1"/>
  <c r="Q194" i="17"/>
  <c r="Q195" i="17" s="1"/>
  <c r="R178" i="17"/>
  <c r="R179" i="17" s="1"/>
  <c r="P178" i="17"/>
  <c r="P179" i="17" s="1"/>
  <c r="K194" i="17"/>
  <c r="I194" i="17"/>
  <c r="O194" i="17"/>
  <c r="M194" i="17"/>
  <c r="M178" i="17"/>
  <c r="M179" i="17" s="1"/>
  <c r="M210" i="17"/>
  <c r="M211" i="17" s="1"/>
  <c r="L194" i="17"/>
  <c r="L195" i="17" s="1"/>
  <c r="J178" i="17"/>
  <c r="J179" i="17" s="1"/>
  <c r="J210" i="17"/>
  <c r="H194" i="17"/>
  <c r="H178" i="17"/>
  <c r="H179" i="17" s="1"/>
  <c r="F178" i="17"/>
  <c r="O178" i="17"/>
  <c r="O179" i="17" s="1"/>
  <c r="Q178" i="17"/>
  <c r="Q179" i="17" s="1"/>
  <c r="G194" i="17"/>
  <c r="R194" i="17"/>
  <c r="R195" i="17" s="1"/>
  <c r="P194" i="17"/>
  <c r="P195" i="17" s="1"/>
  <c r="N194" i="17"/>
  <c r="A54" i="17"/>
  <c r="A5" i="17"/>
  <c r="K178" i="17"/>
  <c r="K179" i="17" s="1"/>
  <c r="I178" i="17"/>
  <c r="I179" i="17" s="1"/>
  <c r="G178" i="17"/>
  <c r="G179" i="17" s="1"/>
  <c r="L178" i="17"/>
  <c r="L179" i="17" s="1"/>
  <c r="N178" i="17"/>
  <c r="N179" i="17" s="1"/>
  <c r="E179" i="17"/>
  <c r="J194" i="17"/>
  <c r="F194" i="17"/>
  <c r="F195" i="17" s="1"/>
  <c r="H210" i="17"/>
  <c r="F210" i="17"/>
  <c r="O210" i="17"/>
  <c r="O211" i="17" s="1"/>
  <c r="E178" i="17"/>
  <c r="E211" i="17"/>
  <c r="K210" i="17"/>
  <c r="K211" i="17" s="1"/>
  <c r="I210" i="17"/>
  <c r="G210" i="17"/>
  <c r="L210" i="17"/>
  <c r="L211" i="17" s="1"/>
  <c r="R210" i="17"/>
  <c r="R211" i="17" s="1"/>
  <c r="P210" i="17"/>
  <c r="P211" i="17" s="1"/>
  <c r="E210" i="17"/>
  <c r="N210" i="17"/>
  <c r="N211" i="17" s="1"/>
  <c r="H162" i="17"/>
  <c r="H163" i="17" s="1"/>
  <c r="N162" i="17"/>
  <c r="N163" i="17" s="1"/>
  <c r="E162" i="17"/>
  <c r="A11" i="18" l="1"/>
  <c r="E105" i="17"/>
  <c r="F105" i="17"/>
  <c r="G105" i="17" s="1"/>
  <c r="O163" i="17"/>
  <c r="F87" i="17"/>
  <c r="F18" i="17"/>
  <c r="G195" i="17"/>
  <c r="H195" i="17" s="1"/>
  <c r="I195" i="17" s="1"/>
  <c r="J195" i="17" s="1"/>
  <c r="K195" i="17" s="1"/>
  <c r="M195" i="17" s="1"/>
  <c r="N195" i="17" s="1"/>
  <c r="O195" i="17" s="1"/>
  <c r="F211" i="17"/>
  <c r="F179" i="17"/>
  <c r="G120" i="17"/>
  <c r="G18" i="17" l="1"/>
  <c r="G87" i="17"/>
  <c r="H87" i="17" s="1"/>
  <c r="B12" i="18"/>
  <c r="B15" i="18"/>
  <c r="H105" i="17"/>
  <c r="I105" i="17" s="1"/>
  <c r="J105" i="17" s="1"/>
  <c r="K105" i="17" s="1"/>
  <c r="B13" i="18"/>
  <c r="G211" i="17"/>
  <c r="H211" i="17" s="1"/>
  <c r="I211" i="17" s="1"/>
  <c r="J211" i="17" s="1"/>
  <c r="M120" i="17"/>
  <c r="N120" i="17"/>
  <c r="L120" i="17"/>
  <c r="F120" i="17"/>
  <c r="I120" i="17"/>
  <c r="J120" i="17"/>
  <c r="I87" i="17" l="1"/>
  <c r="J87" i="17" s="1"/>
  <c r="K87" i="17" s="1"/>
  <c r="L87" i="17" s="1"/>
  <c r="M87" i="17" s="1"/>
  <c r="N87" i="17" s="1"/>
  <c r="O87" i="17" s="1"/>
  <c r="P87" i="17" s="1"/>
  <c r="Q87" i="17" s="1"/>
  <c r="R87" i="17" s="1"/>
  <c r="B14" i="18" s="1"/>
  <c r="H18" i="17"/>
  <c r="I18" i="17" s="1"/>
  <c r="J18" i="17" s="1"/>
  <c r="K18" i="17" s="1"/>
  <c r="L18" i="17" s="1"/>
  <c r="M18" i="17" s="1"/>
  <c r="N18" i="17" s="1"/>
  <c r="O18" i="17" s="1"/>
  <c r="P18" i="17" s="1"/>
  <c r="Q18" i="17" s="1"/>
  <c r="R18" i="17" s="1"/>
  <c r="N10" i="18"/>
  <c r="F121" i="17"/>
  <c r="H120" i="17"/>
  <c r="A8" i="18" s="1"/>
  <c r="N16" i="13"/>
  <c r="B16" i="13"/>
  <c r="N16" i="9"/>
  <c r="P17" i="16"/>
  <c r="AB15" i="16"/>
  <c r="AB14" i="16"/>
  <c r="N14" i="16"/>
  <c r="AB13" i="16"/>
  <c r="AB12" i="16"/>
  <c r="N12" i="16"/>
  <c r="AB11" i="16"/>
  <c r="AE11" i="16"/>
  <c r="AB10" i="16"/>
  <c r="AE10" i="16"/>
  <c r="AB9" i="16"/>
  <c r="AE9" i="16"/>
  <c r="AB8" i="16"/>
  <c r="N8" i="16"/>
  <c r="AB7" i="16"/>
  <c r="AB6" i="16"/>
  <c r="N6" i="16"/>
  <c r="AE5" i="16"/>
  <c r="AD5" i="16"/>
  <c r="AB4" i="16"/>
  <c r="O4" i="16"/>
  <c r="N4" i="16"/>
  <c r="X17" i="15"/>
  <c r="W17" i="15"/>
  <c r="X15" i="15"/>
  <c r="W15" i="15"/>
  <c r="X14" i="15"/>
  <c r="W14" i="15"/>
  <c r="X13" i="15"/>
  <c r="W13" i="15"/>
  <c r="X12" i="15"/>
  <c r="W12" i="15"/>
  <c r="X11" i="15"/>
  <c r="W11" i="15"/>
  <c r="X10" i="15"/>
  <c r="W10" i="15"/>
  <c r="X9" i="15"/>
  <c r="W9" i="15"/>
  <c r="X8" i="15"/>
  <c r="W8" i="15"/>
  <c r="X7" i="15"/>
  <c r="W7" i="15"/>
  <c r="X6" i="15"/>
  <c r="W6" i="15"/>
  <c r="X5" i="15"/>
  <c r="W5" i="15"/>
  <c r="X15" i="14"/>
  <c r="W15" i="14"/>
  <c r="X14" i="14"/>
  <c r="W14" i="14"/>
  <c r="X13" i="14"/>
  <c r="W13" i="14"/>
  <c r="X12" i="14"/>
  <c r="W12" i="14"/>
  <c r="X11" i="14"/>
  <c r="W11" i="14"/>
  <c r="X10" i="14"/>
  <c r="W10" i="14"/>
  <c r="X9" i="14"/>
  <c r="W9" i="14"/>
  <c r="X8" i="14"/>
  <c r="W8" i="14"/>
  <c r="X7" i="14"/>
  <c r="W7" i="14"/>
  <c r="X6" i="14"/>
  <c r="W6" i="14"/>
  <c r="X5" i="14"/>
  <c r="W5" i="14"/>
  <c r="U16" i="13"/>
  <c r="T16" i="13"/>
  <c r="S16" i="13"/>
  <c r="R16" i="13"/>
  <c r="Q16" i="13"/>
  <c r="P16" i="13"/>
  <c r="O16" i="13"/>
  <c r="I16" i="13"/>
  <c r="H16" i="13"/>
  <c r="G16" i="13"/>
  <c r="F16" i="13"/>
  <c r="E16" i="13"/>
  <c r="D16" i="13"/>
  <c r="C16" i="13"/>
  <c r="W15" i="13"/>
  <c r="V15" i="13"/>
  <c r="X15" i="13" s="1"/>
  <c r="K15" i="13"/>
  <c r="AA15" i="13" s="1"/>
  <c r="J15" i="13"/>
  <c r="Z15" i="13" s="1"/>
  <c r="C209" i="17" s="1"/>
  <c r="W14" i="13"/>
  <c r="V14" i="13"/>
  <c r="K14" i="13"/>
  <c r="AA14" i="13" s="1"/>
  <c r="J14" i="13"/>
  <c r="Z14" i="13" s="1"/>
  <c r="C208" i="17" s="1"/>
  <c r="W13" i="13"/>
  <c r="V13" i="13"/>
  <c r="K13" i="13"/>
  <c r="J13" i="13"/>
  <c r="W12" i="13"/>
  <c r="V12" i="13"/>
  <c r="K12" i="13"/>
  <c r="AA12" i="13" s="1"/>
  <c r="J12" i="13"/>
  <c r="Z12" i="13" s="1"/>
  <c r="C206" i="17" s="1"/>
  <c r="W11" i="13"/>
  <c r="V11" i="13"/>
  <c r="K11" i="13"/>
  <c r="AA11" i="13" s="1"/>
  <c r="J11" i="13"/>
  <c r="Z11" i="13" s="1"/>
  <c r="C205" i="17" s="1"/>
  <c r="W10" i="13"/>
  <c r="V10" i="13"/>
  <c r="K10" i="13"/>
  <c r="J10" i="13"/>
  <c r="W9" i="13"/>
  <c r="V9" i="13"/>
  <c r="K9" i="13"/>
  <c r="AA9" i="13" s="1"/>
  <c r="J9" i="13"/>
  <c r="Z9" i="13" s="1"/>
  <c r="C203" i="17" s="1"/>
  <c r="W8" i="13"/>
  <c r="V8" i="13"/>
  <c r="K8" i="13"/>
  <c r="AA8" i="13" s="1"/>
  <c r="J8" i="13"/>
  <c r="W7" i="13"/>
  <c r="V7" i="13"/>
  <c r="K7" i="13"/>
  <c r="J7" i="13"/>
  <c r="W6" i="13"/>
  <c r="V6" i="13"/>
  <c r="K6" i="13"/>
  <c r="AA6" i="13" s="1"/>
  <c r="J6" i="13"/>
  <c r="Z6" i="13" s="1"/>
  <c r="C200" i="17" s="1"/>
  <c r="W5" i="13"/>
  <c r="V5" i="13"/>
  <c r="K5" i="13"/>
  <c r="AA5" i="13" s="1"/>
  <c r="J5" i="13"/>
  <c r="Z5" i="13" s="1"/>
  <c r="C199" i="17" s="1"/>
  <c r="W4" i="13"/>
  <c r="V4" i="13"/>
  <c r="K4" i="13"/>
  <c r="J4" i="13"/>
  <c r="X18" i="10"/>
  <c r="W18" i="10"/>
  <c r="X15" i="10"/>
  <c r="W15" i="10"/>
  <c r="X14" i="10"/>
  <c r="W14" i="10"/>
  <c r="X13" i="10"/>
  <c r="W13" i="10"/>
  <c r="X12" i="10"/>
  <c r="W12" i="10"/>
  <c r="X11" i="10"/>
  <c r="W11" i="10"/>
  <c r="X10" i="10"/>
  <c r="W10" i="10"/>
  <c r="X9" i="10"/>
  <c r="W9" i="10"/>
  <c r="X8" i="10"/>
  <c r="W8" i="10"/>
  <c r="X7" i="10"/>
  <c r="W7" i="10"/>
  <c r="X6" i="10"/>
  <c r="W6" i="10"/>
  <c r="U16" i="9"/>
  <c r="T16" i="9"/>
  <c r="S16" i="9"/>
  <c r="R16" i="9"/>
  <c r="Q16" i="9"/>
  <c r="P16" i="9"/>
  <c r="O16" i="9"/>
  <c r="I16" i="9"/>
  <c r="H16" i="9"/>
  <c r="G16" i="9"/>
  <c r="F16" i="9"/>
  <c r="C16" i="9"/>
  <c r="B16" i="9"/>
  <c r="W15" i="9"/>
  <c r="V15" i="9"/>
  <c r="X15" i="9" s="1"/>
  <c r="K15" i="9"/>
  <c r="AA15" i="9" s="1"/>
  <c r="J15" i="9"/>
  <c r="L15" i="9" s="1"/>
  <c r="W14" i="9"/>
  <c r="V14" i="9"/>
  <c r="X14" i="9" s="1"/>
  <c r="K14" i="9"/>
  <c r="J14" i="9"/>
  <c r="M14" i="9" s="1"/>
  <c r="W13" i="9"/>
  <c r="V13" i="9"/>
  <c r="K13" i="9"/>
  <c r="AA13" i="9" s="1"/>
  <c r="J13" i="9"/>
  <c r="W12" i="9"/>
  <c r="V12" i="9"/>
  <c r="X12" i="9" s="1"/>
  <c r="K12" i="9"/>
  <c r="AA12" i="9" s="1"/>
  <c r="J12" i="9"/>
  <c r="W11" i="9"/>
  <c r="V11" i="9"/>
  <c r="K11" i="9"/>
  <c r="J11" i="9"/>
  <c r="W10" i="9"/>
  <c r="V10" i="9"/>
  <c r="X10" i="9" s="1"/>
  <c r="K10" i="9"/>
  <c r="AA10" i="9" s="1"/>
  <c r="J10" i="9"/>
  <c r="W9" i="9"/>
  <c r="V9" i="9"/>
  <c r="K9" i="9"/>
  <c r="J9" i="9"/>
  <c r="L9" i="9" s="1"/>
  <c r="W8" i="9"/>
  <c r="V8" i="9"/>
  <c r="K8" i="9"/>
  <c r="J8" i="9"/>
  <c r="Z8" i="9" s="1"/>
  <c r="C186" i="17" s="1"/>
  <c r="W7" i="9"/>
  <c r="V7" i="9"/>
  <c r="K7" i="9"/>
  <c r="AA7" i="9" s="1"/>
  <c r="J7" i="9"/>
  <c r="W6" i="9"/>
  <c r="V6" i="9"/>
  <c r="K6" i="9"/>
  <c r="J6" i="9"/>
  <c r="W5" i="9"/>
  <c r="V5" i="9"/>
  <c r="K5" i="9"/>
  <c r="J5" i="9"/>
  <c r="W4" i="9"/>
  <c r="V4" i="9"/>
  <c r="K4" i="9"/>
  <c r="AA4" i="9" s="1"/>
  <c r="J4" i="9"/>
  <c r="U16" i="5"/>
  <c r="T16" i="5"/>
  <c r="S16" i="5"/>
  <c r="R16" i="5"/>
  <c r="Q16" i="5"/>
  <c r="P16" i="5"/>
  <c r="O16" i="5"/>
  <c r="N16" i="5"/>
  <c r="I16" i="5"/>
  <c r="H16" i="5"/>
  <c r="G16" i="5"/>
  <c r="F16" i="5"/>
  <c r="E16" i="5"/>
  <c r="D16" i="5"/>
  <c r="C16" i="5"/>
  <c r="B16" i="5"/>
  <c r="W15" i="5"/>
  <c r="V15" i="5"/>
  <c r="X15" i="5" s="1"/>
  <c r="K15" i="5"/>
  <c r="AA15" i="5" s="1"/>
  <c r="J15" i="5"/>
  <c r="Z15" i="5" s="1"/>
  <c r="C177" i="17" s="1"/>
  <c r="W14" i="5"/>
  <c r="V14" i="5"/>
  <c r="X14" i="5" s="1"/>
  <c r="K14" i="5"/>
  <c r="J14" i="5"/>
  <c r="L14" i="5" s="1"/>
  <c r="W13" i="5"/>
  <c r="V13" i="5"/>
  <c r="X13" i="5" s="1"/>
  <c r="K13" i="5"/>
  <c r="AA13" i="5" s="1"/>
  <c r="J13" i="5"/>
  <c r="W12" i="5"/>
  <c r="V12" i="5"/>
  <c r="K12" i="5"/>
  <c r="AA12" i="5" s="1"/>
  <c r="J12" i="5"/>
  <c r="W11" i="5"/>
  <c r="V11" i="5"/>
  <c r="K11" i="5"/>
  <c r="J11" i="5"/>
  <c r="W10" i="5"/>
  <c r="V10" i="5"/>
  <c r="K10" i="5"/>
  <c r="AA10" i="5" s="1"/>
  <c r="J10" i="5"/>
  <c r="W9" i="5"/>
  <c r="V9" i="5"/>
  <c r="K9" i="5"/>
  <c r="AA9" i="5" s="1"/>
  <c r="J9" i="5"/>
  <c r="Z9" i="5" s="1"/>
  <c r="C171" i="17" s="1"/>
  <c r="W8" i="5"/>
  <c r="V8" i="5"/>
  <c r="K8" i="5"/>
  <c r="J8" i="5"/>
  <c r="W7" i="5"/>
  <c r="V7" i="5"/>
  <c r="K7" i="5"/>
  <c r="AA7" i="5" s="1"/>
  <c r="J7" i="5"/>
  <c r="W6" i="5"/>
  <c r="V6" i="5"/>
  <c r="K6" i="5"/>
  <c r="AA6" i="5" s="1"/>
  <c r="J6" i="5"/>
  <c r="Z6" i="5" s="1"/>
  <c r="C168" i="17" s="1"/>
  <c r="W5" i="5"/>
  <c r="V5" i="5"/>
  <c r="K5" i="5"/>
  <c r="J5" i="5"/>
  <c r="W4" i="5"/>
  <c r="V4" i="5"/>
  <c r="K4" i="5"/>
  <c r="J4" i="5"/>
  <c r="N14" i="18" l="1"/>
  <c r="A10" i="18"/>
  <c r="B10" i="18" s="1"/>
  <c r="X20" i="12"/>
  <c r="W20" i="12"/>
  <c r="W20" i="15"/>
  <c r="X20" i="15"/>
  <c r="W20" i="14"/>
  <c r="X20" i="14"/>
  <c r="AA5" i="10"/>
  <c r="K20" i="10"/>
  <c r="L20" i="10"/>
  <c r="W20" i="10"/>
  <c r="X20" i="10"/>
  <c r="AA6" i="9"/>
  <c r="AA9" i="9"/>
  <c r="Z12" i="9"/>
  <c r="C190" i="17" s="1"/>
  <c r="Z7" i="9"/>
  <c r="C185" i="17" s="1"/>
  <c r="Z10" i="9"/>
  <c r="C188" i="17" s="1"/>
  <c r="Z7" i="5"/>
  <c r="C169" i="17" s="1"/>
  <c r="Z13" i="5"/>
  <c r="C175" i="17" s="1"/>
  <c r="AA5" i="9"/>
  <c r="AA8" i="9"/>
  <c r="Z11" i="9"/>
  <c r="C189" i="17" s="1"/>
  <c r="Z5" i="5"/>
  <c r="C167" i="17" s="1"/>
  <c r="Z11" i="5"/>
  <c r="C173" i="17" s="1"/>
  <c r="AA11" i="9"/>
  <c r="AA14" i="9"/>
  <c r="Z7" i="13"/>
  <c r="C201" i="17" s="1"/>
  <c r="Z10" i="13"/>
  <c r="C204" i="17" s="1"/>
  <c r="Z13" i="13"/>
  <c r="C207" i="17" s="1"/>
  <c r="AA8" i="5"/>
  <c r="AA11" i="5"/>
  <c r="AA10" i="13"/>
  <c r="AA13" i="13"/>
  <c r="AA5" i="5"/>
  <c r="AA14" i="5"/>
  <c r="Z6" i="9"/>
  <c r="C184" i="17" s="1"/>
  <c r="C151" i="17"/>
  <c r="AE12" i="16"/>
  <c r="AE13" i="16"/>
  <c r="AE14" i="16"/>
  <c r="AE15" i="16"/>
  <c r="AD14" i="16"/>
  <c r="C160" i="17" s="1"/>
  <c r="AE6" i="16"/>
  <c r="AD7" i="16"/>
  <c r="C153" i="17" s="1"/>
  <c r="AD8" i="16"/>
  <c r="AG8" i="16" s="1"/>
  <c r="O14" i="16"/>
  <c r="AD4" i="16"/>
  <c r="C150" i="17" s="1"/>
  <c r="O6" i="16"/>
  <c r="AE7" i="16"/>
  <c r="AE8" i="16"/>
  <c r="AD12" i="16"/>
  <c r="AG12" i="16" s="1"/>
  <c r="O8" i="16"/>
  <c r="AD9" i="16"/>
  <c r="C155" i="17" s="1"/>
  <c r="O12" i="16"/>
  <c r="AD13" i="16"/>
  <c r="C159" i="17" s="1"/>
  <c r="AD6" i="16"/>
  <c r="AF6" i="16" s="1"/>
  <c r="AD11" i="16"/>
  <c r="C157" i="17" s="1"/>
  <c r="AD15" i="16"/>
  <c r="C161" i="17" s="1"/>
  <c r="AA14" i="14"/>
  <c r="C99" i="17" s="1"/>
  <c r="G121" i="17"/>
  <c r="AA6" i="10"/>
  <c r="C36" i="17" s="1"/>
  <c r="AA8" i="10"/>
  <c r="C38" i="17" s="1"/>
  <c r="AA12" i="10"/>
  <c r="C42" i="17" s="1"/>
  <c r="AA14" i="10"/>
  <c r="C44" i="17" s="1"/>
  <c r="AB6" i="10"/>
  <c r="AE6" i="10" s="1"/>
  <c r="AA15" i="10"/>
  <c r="C45" i="17" s="1"/>
  <c r="AB15" i="10"/>
  <c r="AA6" i="14"/>
  <c r="C91" i="17" s="1"/>
  <c r="AA5" i="14"/>
  <c r="AA18" i="10"/>
  <c r="C48" i="17" s="1"/>
  <c r="AB18" i="10"/>
  <c r="AE18" i="10" s="1"/>
  <c r="AB14" i="10"/>
  <c r="AE14" i="10" s="1"/>
  <c r="AB8" i="10"/>
  <c r="AE8" i="10" s="1"/>
  <c r="Y17" i="15"/>
  <c r="AB13" i="10"/>
  <c r="AB10" i="10"/>
  <c r="Y14" i="10"/>
  <c r="AA12" i="14"/>
  <c r="C97" i="17" s="1"/>
  <c r="AA10" i="14"/>
  <c r="C95" i="17" s="1"/>
  <c r="AB7" i="10"/>
  <c r="AB12" i="10"/>
  <c r="AA10" i="10"/>
  <c r="C40" i="17" s="1"/>
  <c r="AA11" i="10"/>
  <c r="C41" i="17" s="1"/>
  <c r="AA7" i="10"/>
  <c r="Y13" i="14"/>
  <c r="C83" i="17"/>
  <c r="AB11" i="10"/>
  <c r="AB6" i="14"/>
  <c r="AB10" i="14"/>
  <c r="AB12" i="14"/>
  <c r="AB14" i="14"/>
  <c r="AB11" i="14"/>
  <c r="AE11" i="14" s="1"/>
  <c r="AA6" i="15"/>
  <c r="C127" i="17" s="1"/>
  <c r="AA9" i="15"/>
  <c r="C130" i="17" s="1"/>
  <c r="AA10" i="15"/>
  <c r="C131" i="17" s="1"/>
  <c r="AA12" i="15"/>
  <c r="C133" i="17" s="1"/>
  <c r="AA14" i="15"/>
  <c r="C135" i="17" s="1"/>
  <c r="AA17" i="15"/>
  <c r="AB6" i="15"/>
  <c r="AB7" i="15"/>
  <c r="AB9" i="15"/>
  <c r="AB10" i="15"/>
  <c r="AB11" i="15"/>
  <c r="AB14" i="15"/>
  <c r="AE14" i="15" s="1"/>
  <c r="AB17" i="15"/>
  <c r="AA8" i="15"/>
  <c r="C129" i="17" s="1"/>
  <c r="AB8" i="15"/>
  <c r="AE8" i="15" s="1"/>
  <c r="AB9" i="10"/>
  <c r="AE9" i="10" s="1"/>
  <c r="AA8" i="14"/>
  <c r="C93" i="17" s="1"/>
  <c r="AB9" i="14"/>
  <c r="AB8" i="14"/>
  <c r="AB7" i="14"/>
  <c r="Y7" i="14"/>
  <c r="C30" i="17"/>
  <c r="X20" i="7"/>
  <c r="W20" i="7"/>
  <c r="AA5" i="15"/>
  <c r="Y7" i="10"/>
  <c r="Y12" i="14"/>
  <c r="Y11" i="15"/>
  <c r="Y14" i="14"/>
  <c r="Z15" i="9"/>
  <c r="M15" i="9"/>
  <c r="Z14" i="9"/>
  <c r="C192" i="17" s="1"/>
  <c r="AA15" i="15"/>
  <c r="C136" i="17" s="1"/>
  <c r="AB13" i="14"/>
  <c r="AA13" i="14"/>
  <c r="C98" i="17" s="1"/>
  <c r="AA15" i="14"/>
  <c r="C100" i="17" s="1"/>
  <c r="M14" i="5"/>
  <c r="Z14" i="5"/>
  <c r="C176" i="17" s="1"/>
  <c r="X8" i="5"/>
  <c r="X6" i="9"/>
  <c r="Y8" i="10"/>
  <c r="AB13" i="15"/>
  <c r="Y13" i="15"/>
  <c r="X7" i="9"/>
  <c r="V16" i="9"/>
  <c r="X8" i="9"/>
  <c r="X13" i="9"/>
  <c r="Y9" i="15"/>
  <c r="AA13" i="15"/>
  <c r="C134" i="17" s="1"/>
  <c r="Y11" i="10"/>
  <c r="Y18" i="10"/>
  <c r="Y15" i="10"/>
  <c r="Y12" i="10"/>
  <c r="Y8" i="14"/>
  <c r="Y11" i="14"/>
  <c r="X11" i="5"/>
  <c r="AA7" i="13"/>
  <c r="X12" i="13"/>
  <c r="Y10" i="15"/>
  <c r="Y8" i="15"/>
  <c r="Y9" i="14"/>
  <c r="Y5" i="14"/>
  <c r="AB15" i="14"/>
  <c r="AE15" i="14" s="1"/>
  <c r="Y15" i="14"/>
  <c r="X6" i="13"/>
  <c r="X13" i="13"/>
  <c r="X4" i="13"/>
  <c r="X11" i="13"/>
  <c r="X9" i="9"/>
  <c r="W16" i="9"/>
  <c r="X11" i="9"/>
  <c r="X5" i="9"/>
  <c r="Y7" i="15"/>
  <c r="Y14" i="15"/>
  <c r="Y12" i="15"/>
  <c r="Y5" i="15"/>
  <c r="AB15" i="15"/>
  <c r="AE15" i="15" s="1"/>
  <c r="Y15" i="15"/>
  <c r="X9" i="13"/>
  <c r="X14" i="13"/>
  <c r="V16" i="13"/>
  <c r="X10" i="13"/>
  <c r="W16" i="13"/>
  <c r="X7" i="13"/>
  <c r="X7" i="5"/>
  <c r="X12" i="5"/>
  <c r="X4" i="5"/>
  <c r="X9" i="5"/>
  <c r="X6" i="5"/>
  <c r="Y10" i="10"/>
  <c r="Y13" i="10"/>
  <c r="Y9" i="10"/>
  <c r="L13" i="9"/>
  <c r="L12" i="5"/>
  <c r="L4" i="5"/>
  <c r="L8" i="5"/>
  <c r="L5" i="9"/>
  <c r="AB12" i="15"/>
  <c r="AA7" i="14"/>
  <c r="C92" i="17" s="1"/>
  <c r="L4" i="13"/>
  <c r="M8" i="5"/>
  <c r="Z8" i="5"/>
  <c r="AB8" i="5" s="1"/>
  <c r="AD10" i="16"/>
  <c r="C156" i="17" s="1"/>
  <c r="AB17" i="16"/>
  <c r="N10" i="16"/>
  <c r="O10" i="16"/>
  <c r="Y10" i="14"/>
  <c r="X8" i="13"/>
  <c r="Z8" i="13"/>
  <c r="C202" i="17" s="1"/>
  <c r="V16" i="5"/>
  <c r="W16" i="5"/>
  <c r="X10" i="5"/>
  <c r="Z10" i="5"/>
  <c r="AB10" i="5" s="1"/>
  <c r="L10" i="5"/>
  <c r="M10" i="5"/>
  <c r="AA9" i="14"/>
  <c r="C94" i="17" s="1"/>
  <c r="AC12" i="13"/>
  <c r="L12" i="13"/>
  <c r="M12" i="13"/>
  <c r="L8" i="13"/>
  <c r="M8" i="13"/>
  <c r="AC6" i="13"/>
  <c r="L6" i="13"/>
  <c r="M6" i="13"/>
  <c r="AA11" i="15"/>
  <c r="C132" i="17" s="1"/>
  <c r="AA11" i="14"/>
  <c r="C96" i="17" s="1"/>
  <c r="AA20" i="12"/>
  <c r="F14" i="18" s="1"/>
  <c r="L14" i="13"/>
  <c r="M14" i="13"/>
  <c r="AC10" i="13"/>
  <c r="L10" i="13"/>
  <c r="M10" i="13"/>
  <c r="K16" i="13"/>
  <c r="M4" i="13"/>
  <c r="Z4" i="13"/>
  <c r="AA13" i="10"/>
  <c r="C43" i="17" s="1"/>
  <c r="AA9" i="10"/>
  <c r="C39" i="17" s="1"/>
  <c r="M13" i="9"/>
  <c r="Z13" i="9"/>
  <c r="AB13" i="9" s="1"/>
  <c r="AC11" i="9"/>
  <c r="L11" i="9"/>
  <c r="M11" i="9"/>
  <c r="M9" i="9"/>
  <c r="Z9" i="9"/>
  <c r="AC7" i="9"/>
  <c r="AA16" i="9"/>
  <c r="L7" i="9"/>
  <c r="M7" i="9"/>
  <c r="M5" i="9"/>
  <c r="J16" i="9"/>
  <c r="Z5" i="9"/>
  <c r="AB5" i="9" s="1"/>
  <c r="M12" i="5"/>
  <c r="Z12" i="5"/>
  <c r="AB12" i="5" s="1"/>
  <c r="AC6" i="5"/>
  <c r="K16" i="5"/>
  <c r="L6" i="5"/>
  <c r="M6" i="5"/>
  <c r="M4" i="5"/>
  <c r="Z4" i="5"/>
  <c r="C166" i="17" s="1"/>
  <c r="AA7" i="15"/>
  <c r="C128" i="17" s="1"/>
  <c r="AF11" i="16"/>
  <c r="AF5" i="16"/>
  <c r="AG5" i="16"/>
  <c r="N5" i="16"/>
  <c r="AB5" i="16"/>
  <c r="N7" i="16"/>
  <c r="N9" i="16"/>
  <c r="N11" i="16"/>
  <c r="N13" i="16"/>
  <c r="N15" i="16"/>
  <c r="N17" i="16"/>
  <c r="AE4" i="16"/>
  <c r="AG4" i="16"/>
  <c r="O5" i="16"/>
  <c r="O7" i="16"/>
  <c r="O9" i="16"/>
  <c r="O11" i="16"/>
  <c r="O13" i="16"/>
  <c r="O15" i="16"/>
  <c r="Y6" i="15"/>
  <c r="AB5" i="15"/>
  <c r="AE5" i="15" s="1"/>
  <c r="Y6" i="14"/>
  <c r="AB5" i="14"/>
  <c r="AE5" i="14" s="1"/>
  <c r="AB7" i="13"/>
  <c r="AC7" i="13"/>
  <c r="AB11" i="13"/>
  <c r="AC11" i="13"/>
  <c r="AB5" i="13"/>
  <c r="AC5" i="13"/>
  <c r="AB9" i="13"/>
  <c r="AC9" i="13"/>
  <c r="AB13" i="13"/>
  <c r="AC13" i="13"/>
  <c r="AB15" i="13"/>
  <c r="AC15" i="13"/>
  <c r="L5" i="13"/>
  <c r="X5" i="13"/>
  <c r="AB6" i="13"/>
  <c r="L7" i="13"/>
  <c r="L9" i="13"/>
  <c r="AB10" i="13"/>
  <c r="L11" i="13"/>
  <c r="AB12" i="13"/>
  <c r="L13" i="13"/>
  <c r="L15" i="13"/>
  <c r="J16" i="13"/>
  <c r="AA4" i="13"/>
  <c r="M5" i="13"/>
  <c r="M7" i="13"/>
  <c r="M9" i="13"/>
  <c r="M11" i="13"/>
  <c r="M13" i="13"/>
  <c r="M15" i="13"/>
  <c r="Y6" i="10"/>
  <c r="AB5" i="10"/>
  <c r="AE5" i="10" s="1"/>
  <c r="AB8" i="9"/>
  <c r="AC8" i="9"/>
  <c r="AB12" i="9"/>
  <c r="AC12" i="9"/>
  <c r="AC14" i="9"/>
  <c r="AB6" i="9"/>
  <c r="AC6" i="9"/>
  <c r="AB10" i="9"/>
  <c r="AC10" i="9"/>
  <c r="L4" i="9"/>
  <c r="X4" i="9"/>
  <c r="L6" i="9"/>
  <c r="AB7" i="9"/>
  <c r="L8" i="9"/>
  <c r="L10" i="9"/>
  <c r="AB11" i="9"/>
  <c r="L12" i="9"/>
  <c r="L14" i="9"/>
  <c r="AB15" i="9"/>
  <c r="K16" i="9"/>
  <c r="M4" i="9"/>
  <c r="Z4" i="9"/>
  <c r="C182" i="17" s="1"/>
  <c r="M6" i="9"/>
  <c r="M8" i="9"/>
  <c r="M10" i="9"/>
  <c r="M12" i="9"/>
  <c r="AB7" i="5"/>
  <c r="AC7" i="5"/>
  <c r="AB11" i="5"/>
  <c r="AC11" i="5"/>
  <c r="AB5" i="5"/>
  <c r="AC5" i="5"/>
  <c r="AB9" i="5"/>
  <c r="AC9" i="5"/>
  <c r="AB13" i="5"/>
  <c r="AC13" i="5"/>
  <c r="AB15" i="5"/>
  <c r="AC15" i="5"/>
  <c r="L5" i="5"/>
  <c r="X5" i="5"/>
  <c r="AB6" i="5"/>
  <c r="L7" i="5"/>
  <c r="L9" i="5"/>
  <c r="L11" i="5"/>
  <c r="L13" i="5"/>
  <c r="L15" i="5"/>
  <c r="J16" i="5"/>
  <c r="AA4" i="5"/>
  <c r="AA16" i="5" s="1"/>
  <c r="M5" i="5"/>
  <c r="M7" i="5"/>
  <c r="M9" i="5"/>
  <c r="M11" i="5"/>
  <c r="M13" i="5"/>
  <c r="M15" i="5"/>
  <c r="L15" i="4"/>
  <c r="K15" i="4"/>
  <c r="AA15" i="4" s="1"/>
  <c r="L14" i="4"/>
  <c r="AB14" i="4" s="1"/>
  <c r="AE14" i="4" s="1"/>
  <c r="K14" i="4"/>
  <c r="AA14" i="4" s="1"/>
  <c r="L13" i="4"/>
  <c r="AB13" i="4" s="1"/>
  <c r="AE13" i="4" s="1"/>
  <c r="K13" i="4"/>
  <c r="AA13" i="4" s="1"/>
  <c r="L12" i="4"/>
  <c r="AB12" i="4" s="1"/>
  <c r="AE12" i="4" s="1"/>
  <c r="K12" i="4"/>
  <c r="AA12" i="4" s="1"/>
  <c r="L11" i="4"/>
  <c r="AB11" i="4" s="1"/>
  <c r="AE11" i="4" s="1"/>
  <c r="K11" i="4"/>
  <c r="AA11" i="4" s="1"/>
  <c r="L10" i="4"/>
  <c r="AB10" i="4" s="1"/>
  <c r="AE10" i="4" s="1"/>
  <c r="K10" i="4"/>
  <c r="AA10" i="4" s="1"/>
  <c r="L9" i="4"/>
  <c r="AB9" i="4" s="1"/>
  <c r="AE9" i="4" s="1"/>
  <c r="K9" i="4"/>
  <c r="AA9" i="4" s="1"/>
  <c r="L8" i="4"/>
  <c r="AB8" i="4" s="1"/>
  <c r="AE8" i="4" s="1"/>
  <c r="K8" i="4"/>
  <c r="AA8" i="4" s="1"/>
  <c r="L7" i="4"/>
  <c r="AB7" i="4" s="1"/>
  <c r="K7" i="4"/>
  <c r="AA7" i="4" s="1"/>
  <c r="L6" i="4"/>
  <c r="AB6" i="4" s="1"/>
  <c r="K6" i="4"/>
  <c r="AA6" i="4" s="1"/>
  <c r="L5" i="4"/>
  <c r="AB5" i="4" s="1"/>
  <c r="AB17" i="3"/>
  <c r="AE17" i="3" s="1"/>
  <c r="AA17" i="3"/>
  <c r="C66" i="17" s="1"/>
  <c r="AB15" i="3"/>
  <c r="Y14" i="3"/>
  <c r="AB14" i="3"/>
  <c r="AE14" i="3" s="1"/>
  <c r="AA14" i="3"/>
  <c r="C63" i="17" s="1"/>
  <c r="AB13" i="3"/>
  <c r="AB12" i="3"/>
  <c r="AE12" i="3" s="1"/>
  <c r="AA12" i="3"/>
  <c r="C61" i="17" s="1"/>
  <c r="AB11" i="3"/>
  <c r="AA11" i="3"/>
  <c r="C60" i="17" s="1"/>
  <c r="AB10" i="3"/>
  <c r="AE10" i="3" s="1"/>
  <c r="AA10" i="3"/>
  <c r="C59" i="17" s="1"/>
  <c r="AB9" i="3"/>
  <c r="AA9" i="3"/>
  <c r="C58" i="17" s="1"/>
  <c r="Y8" i="3"/>
  <c r="AB8" i="3"/>
  <c r="AA8" i="3"/>
  <c r="C57" i="17" s="1"/>
  <c r="AB7" i="3"/>
  <c r="AA6" i="3"/>
  <c r="C55" i="17" s="1"/>
  <c r="Y5" i="3"/>
  <c r="AA5" i="3"/>
  <c r="AE12" i="15" l="1"/>
  <c r="AE11" i="3"/>
  <c r="AE10" i="15"/>
  <c r="AE13" i="14"/>
  <c r="AE7" i="14"/>
  <c r="AE6" i="14"/>
  <c r="AC5" i="4"/>
  <c r="AE5" i="4"/>
  <c r="AE9" i="14"/>
  <c r="AE14" i="14"/>
  <c r="J11" i="18" s="1"/>
  <c r="H11" i="18"/>
  <c r="AE13" i="10"/>
  <c r="H13" i="18" s="1"/>
  <c r="AE7" i="15"/>
  <c r="AE13" i="15"/>
  <c r="AE9" i="15"/>
  <c r="B4" i="18"/>
  <c r="H121" i="17"/>
  <c r="I121" i="17" s="1"/>
  <c r="J121" i="17" s="1"/>
  <c r="K121" i="17" s="1"/>
  <c r="AC11" i="4"/>
  <c r="C11" i="17"/>
  <c r="AC6" i="4"/>
  <c r="C6" i="17"/>
  <c r="AC12" i="4"/>
  <c r="C12" i="17"/>
  <c r="AC7" i="4"/>
  <c r="C7" i="17"/>
  <c r="AC13" i="4"/>
  <c r="C13" i="17"/>
  <c r="AC8" i="4"/>
  <c r="C8" i="17"/>
  <c r="AC14" i="4"/>
  <c r="C14" i="17"/>
  <c r="AC10" i="4"/>
  <c r="C10" i="17"/>
  <c r="AC9" i="4"/>
  <c r="C9" i="17"/>
  <c r="L20" i="4"/>
  <c r="AB15" i="4"/>
  <c r="Y20" i="12"/>
  <c r="K20" i="4"/>
  <c r="AA20" i="14"/>
  <c r="F11" i="18" s="1"/>
  <c r="AB20" i="14"/>
  <c r="AB20" i="15"/>
  <c r="AB20" i="12"/>
  <c r="AC20" i="12" s="1"/>
  <c r="C126" i="17"/>
  <c r="C139" i="17" s="1"/>
  <c r="D12" i="18" s="1"/>
  <c r="AA20" i="15"/>
  <c r="F12" i="18" s="1"/>
  <c r="Y20" i="14"/>
  <c r="Y20" i="15"/>
  <c r="Y20" i="10"/>
  <c r="AB20" i="10"/>
  <c r="M20" i="10"/>
  <c r="C35" i="17"/>
  <c r="AA20" i="10"/>
  <c r="F13" i="18" s="1"/>
  <c r="C73" i="17"/>
  <c r="C90" i="17"/>
  <c r="C105" i="17" s="1"/>
  <c r="C54" i="17"/>
  <c r="AD11" i="7"/>
  <c r="AD6" i="7"/>
  <c r="AD14" i="7"/>
  <c r="C21" i="17"/>
  <c r="C32" i="17" s="1"/>
  <c r="D15" i="18" s="1"/>
  <c r="AD5" i="7"/>
  <c r="AD18" i="7"/>
  <c r="AD13" i="7"/>
  <c r="AD10" i="7"/>
  <c r="AD19" i="7"/>
  <c r="AD7" i="7"/>
  <c r="AD9" i="7"/>
  <c r="AD12" i="7"/>
  <c r="AD8" i="7"/>
  <c r="C37" i="17"/>
  <c r="X16" i="13"/>
  <c r="AC8" i="13"/>
  <c r="C154" i="17"/>
  <c r="AD8" i="15"/>
  <c r="AD9" i="15"/>
  <c r="AC8" i="15"/>
  <c r="AC10" i="14"/>
  <c r="AC6" i="10"/>
  <c r="AD18" i="12"/>
  <c r="AD8" i="12"/>
  <c r="AC14" i="14"/>
  <c r="AD18" i="10"/>
  <c r="AD14" i="14"/>
  <c r="AD8" i="10"/>
  <c r="AD11" i="12"/>
  <c r="AC12" i="10"/>
  <c r="AD6" i="10"/>
  <c r="AC8" i="10"/>
  <c r="AD10" i="14"/>
  <c r="AC12" i="15"/>
  <c r="AF4" i="16"/>
  <c r="AF7" i="16"/>
  <c r="AF12" i="16"/>
  <c r="AG7" i="16"/>
  <c r="C158" i="17"/>
  <c r="AE17" i="16"/>
  <c r="AD17" i="16"/>
  <c r="AF13" i="16"/>
  <c r="AF8" i="16"/>
  <c r="AG13" i="16"/>
  <c r="AF10" i="16"/>
  <c r="AG11" i="16"/>
  <c r="AG15" i="16"/>
  <c r="AG9" i="16"/>
  <c r="AG6" i="16"/>
  <c r="C152" i="17"/>
  <c r="AF15" i="16"/>
  <c r="AF9" i="16"/>
  <c r="AG10" i="16"/>
  <c r="AD10" i="12"/>
  <c r="AD15" i="12"/>
  <c r="AC14" i="10"/>
  <c r="AD6" i="14"/>
  <c r="AC6" i="14"/>
  <c r="AD12" i="10"/>
  <c r="AD14" i="10"/>
  <c r="AC7" i="10"/>
  <c r="AC18" i="10"/>
  <c r="AD6" i="12"/>
  <c r="AC13" i="10"/>
  <c r="AD10" i="10"/>
  <c r="AC10" i="10"/>
  <c r="AC12" i="14"/>
  <c r="AD7" i="12"/>
  <c r="AC6" i="15"/>
  <c r="AD14" i="12"/>
  <c r="AD12" i="12"/>
  <c r="AD11" i="10"/>
  <c r="AC11" i="10"/>
  <c r="AD7" i="10"/>
  <c r="AC10" i="15"/>
  <c r="AC9" i="10"/>
  <c r="AC11" i="14"/>
  <c r="AD12" i="14"/>
  <c r="AC14" i="15"/>
  <c r="AD17" i="15"/>
  <c r="AC17" i="15"/>
  <c r="AD6" i="15"/>
  <c r="AD10" i="15"/>
  <c r="AC9" i="15"/>
  <c r="AD14" i="15"/>
  <c r="L121" i="17"/>
  <c r="AD8" i="14"/>
  <c r="AC8" i="14"/>
  <c r="AA20" i="7"/>
  <c r="F15" i="18" s="1"/>
  <c r="AB20" i="7"/>
  <c r="Y15" i="3"/>
  <c r="Y12" i="3"/>
  <c r="AC13" i="14"/>
  <c r="AC13" i="15"/>
  <c r="Y20" i="7"/>
  <c r="AC15" i="9"/>
  <c r="C193" i="17"/>
  <c r="AB14" i="9"/>
  <c r="AD13" i="14"/>
  <c r="AA16" i="13"/>
  <c r="X16" i="9"/>
  <c r="AD13" i="15"/>
  <c r="Y17" i="3"/>
  <c r="Y10" i="3"/>
  <c r="Y11" i="3"/>
  <c r="Y9" i="3"/>
  <c r="Y13" i="3"/>
  <c r="Y7" i="3"/>
  <c r="X16" i="5"/>
  <c r="AC9" i="9"/>
  <c r="C187" i="17"/>
  <c r="AD12" i="15"/>
  <c r="M13" i="4"/>
  <c r="M10" i="4"/>
  <c r="M9" i="4"/>
  <c r="AD9" i="10"/>
  <c r="AC12" i="5"/>
  <c r="C174" i="17"/>
  <c r="AA15" i="3"/>
  <c r="C64" i="17" s="1"/>
  <c r="AD5" i="10"/>
  <c r="AD7" i="15"/>
  <c r="AD5" i="15"/>
  <c r="AD7" i="14"/>
  <c r="AC7" i="14"/>
  <c r="AD5" i="12"/>
  <c r="AC4" i="13"/>
  <c r="C198" i="17"/>
  <c r="C211" i="17" s="1"/>
  <c r="M8" i="4"/>
  <c r="AC8" i="5"/>
  <c r="C170" i="17"/>
  <c r="AC10" i="5"/>
  <c r="C172" i="17"/>
  <c r="AD9" i="3"/>
  <c r="AB6" i="3"/>
  <c r="AE6" i="3" s="1"/>
  <c r="AC5" i="9"/>
  <c r="C183" i="17"/>
  <c r="AC13" i="9"/>
  <c r="C191" i="17"/>
  <c r="AD13" i="10"/>
  <c r="AD11" i="15"/>
  <c r="AC11" i="15"/>
  <c r="AD9" i="12"/>
  <c r="AD5" i="14"/>
  <c r="AD9" i="14"/>
  <c r="AD11" i="14"/>
  <c r="AB8" i="13"/>
  <c r="AD13" i="12"/>
  <c r="L16" i="5"/>
  <c r="AC4" i="5"/>
  <c r="AC9" i="14"/>
  <c r="AD11" i="3"/>
  <c r="AA7" i="3"/>
  <c r="C56" i="17" s="1"/>
  <c r="AA13" i="3"/>
  <c r="C62" i="17" s="1"/>
  <c r="AC5" i="15"/>
  <c r="L16" i="13"/>
  <c r="M6" i="4"/>
  <c r="M12" i="4"/>
  <c r="N12" i="4"/>
  <c r="N10" i="4"/>
  <c r="N6" i="4"/>
  <c r="AC5" i="14"/>
  <c r="AB4" i="13"/>
  <c r="AC5" i="10"/>
  <c r="L16" i="9"/>
  <c r="AB9" i="9"/>
  <c r="AB4" i="5"/>
  <c r="M15" i="4"/>
  <c r="M14" i="4"/>
  <c r="N14" i="4"/>
  <c r="M11" i="4"/>
  <c r="N8" i="4"/>
  <c r="AC7" i="15"/>
  <c r="AG14" i="16"/>
  <c r="AF14" i="16"/>
  <c r="AD15" i="15"/>
  <c r="AC15" i="15"/>
  <c r="AD15" i="14"/>
  <c r="AC15" i="14"/>
  <c r="AC14" i="13"/>
  <c r="AB14" i="13"/>
  <c r="Z16" i="13"/>
  <c r="AB16" i="13" s="1"/>
  <c r="AD15" i="10"/>
  <c r="AC15" i="10"/>
  <c r="AB4" i="9"/>
  <c r="Z16" i="9"/>
  <c r="AB16" i="9" s="1"/>
  <c r="AC4" i="9"/>
  <c r="AC14" i="5"/>
  <c r="AB14" i="5"/>
  <c r="Z16" i="5"/>
  <c r="AB16" i="5" s="1"/>
  <c r="AD7" i="4"/>
  <c r="M5" i="4"/>
  <c r="M7" i="4"/>
  <c r="N5" i="4"/>
  <c r="N7" i="4"/>
  <c r="N9" i="4"/>
  <c r="N11" i="4"/>
  <c r="AD12" i="4"/>
  <c r="N13" i="4"/>
  <c r="AD14" i="4"/>
  <c r="N15" i="4"/>
  <c r="AC8" i="3"/>
  <c r="AD8" i="3"/>
  <c r="AC12" i="3"/>
  <c r="AD12" i="3"/>
  <c r="AC10" i="3"/>
  <c r="AD10" i="3"/>
  <c r="AC14" i="3"/>
  <c r="AD14" i="3"/>
  <c r="AC17" i="3"/>
  <c r="AD17" i="3"/>
  <c r="Y6" i="3"/>
  <c r="AC9" i="3"/>
  <c r="AC11" i="3"/>
  <c r="AB5" i="3"/>
  <c r="AE5" i="3" s="1"/>
  <c r="AB19" i="1"/>
  <c r="AB8" i="1"/>
  <c r="AB10" i="1"/>
  <c r="AB12" i="1"/>
  <c r="AB14" i="1"/>
  <c r="Y14" i="1"/>
  <c r="J13" i="18" l="1"/>
  <c r="H12" i="18"/>
  <c r="AE7" i="3"/>
  <c r="J9" i="18" s="1"/>
  <c r="J12" i="18"/>
  <c r="C87" i="17"/>
  <c r="D14" i="18" s="1"/>
  <c r="AB20" i="4"/>
  <c r="AE15" i="4"/>
  <c r="M20" i="4"/>
  <c r="C51" i="17"/>
  <c r="D13" i="18" s="1"/>
  <c r="L15" i="18"/>
  <c r="L11" i="18"/>
  <c r="L13" i="18"/>
  <c r="AC15" i="4"/>
  <c r="AC20" i="14"/>
  <c r="AC20" i="15"/>
  <c r="C15" i="17"/>
  <c r="AA20" i="4"/>
  <c r="F10" i="18" s="1"/>
  <c r="AB20" i="3"/>
  <c r="AA20" i="3"/>
  <c r="F9" i="18" s="1"/>
  <c r="AC20" i="10"/>
  <c r="D11" i="18"/>
  <c r="C69" i="17"/>
  <c r="D9" i="18" s="1"/>
  <c r="L105" i="17"/>
  <c r="C163" i="17"/>
  <c r="AF17" i="16"/>
  <c r="M121" i="17"/>
  <c r="N121" i="17" s="1"/>
  <c r="O121" i="17" s="1"/>
  <c r="P121" i="17" s="1"/>
  <c r="Q121" i="17" s="1"/>
  <c r="R121" i="17" s="1"/>
  <c r="B8" i="18" s="1"/>
  <c r="AD10" i="4"/>
  <c r="AD17" i="4"/>
  <c r="AD6" i="3"/>
  <c r="Y10" i="1"/>
  <c r="Y13" i="1"/>
  <c r="AC20" i="7"/>
  <c r="AB13" i="1"/>
  <c r="Y8" i="1"/>
  <c r="Y6" i="1"/>
  <c r="Y7" i="1"/>
  <c r="AB7" i="1"/>
  <c r="AE7" i="1" s="1"/>
  <c r="Y12" i="1"/>
  <c r="Y5" i="1"/>
  <c r="Y9" i="1"/>
  <c r="AB9" i="1"/>
  <c r="AE9" i="1" s="1"/>
  <c r="Y19" i="1"/>
  <c r="C195" i="17"/>
  <c r="C179" i="17"/>
  <c r="AD15" i="4"/>
  <c r="AD8" i="4"/>
  <c r="AD7" i="3"/>
  <c r="AC6" i="3"/>
  <c r="AD13" i="3"/>
  <c r="AD5" i="3"/>
  <c r="AC5" i="3"/>
  <c r="AC7" i="3"/>
  <c r="AC13" i="3"/>
  <c r="AD6" i="4"/>
  <c r="AD11" i="4"/>
  <c r="AD5" i="4"/>
  <c r="AD13" i="4"/>
  <c r="AD9" i="4"/>
  <c r="AD15" i="3"/>
  <c r="AC15" i="3"/>
  <c r="AA10" i="1"/>
  <c r="C113" i="17" s="1"/>
  <c r="AA6" i="1"/>
  <c r="C109" i="17" s="1"/>
  <c r="AA8" i="1"/>
  <c r="C111" i="17" s="1"/>
  <c r="Y11" i="1"/>
  <c r="AA13" i="1"/>
  <c r="C116" i="17" s="1"/>
  <c r="AA14" i="1"/>
  <c r="C117" i="17" s="1"/>
  <c r="AA12" i="1"/>
  <c r="C115" i="17" s="1"/>
  <c r="AA9" i="1"/>
  <c r="C112" i="17" s="1"/>
  <c r="AA7" i="1"/>
  <c r="C110" i="17" s="1"/>
  <c r="AA19" i="1"/>
  <c r="AB11" i="1"/>
  <c r="AA11" i="1"/>
  <c r="C114" i="17" s="1"/>
  <c r="AB6" i="1"/>
  <c r="AE6" i="1" s="1"/>
  <c r="AB5" i="1"/>
  <c r="H9" i="18" l="1"/>
  <c r="L9" i="18" s="1"/>
  <c r="AE8" i="1"/>
  <c r="N8" i="18"/>
  <c r="AE12" i="1"/>
  <c r="AE14" i="1"/>
  <c r="H10" i="18"/>
  <c r="L10" i="18" s="1"/>
  <c r="J10" i="18"/>
  <c r="K14" i="18"/>
  <c r="L14" i="18"/>
  <c r="K15" i="18"/>
  <c r="L12" i="18"/>
  <c r="K13" i="18"/>
  <c r="K11" i="18"/>
  <c r="K12" i="18"/>
  <c r="E17" i="22"/>
  <c r="E11" i="22"/>
  <c r="D28" i="22"/>
  <c r="E63" i="22"/>
  <c r="E34" i="22"/>
  <c r="D58" i="22"/>
  <c r="E76" i="22"/>
  <c r="E45" i="22"/>
  <c r="D83" i="22"/>
  <c r="D21" i="22"/>
  <c r="D71" i="22"/>
  <c r="C18" i="17"/>
  <c r="D10" i="18" s="1"/>
  <c r="AC20" i="4"/>
  <c r="AB20" i="1"/>
  <c r="AC20" i="3"/>
  <c r="M105" i="17"/>
  <c r="N105" i="17" s="1"/>
  <c r="O105" i="17" s="1"/>
  <c r="P105" i="17" s="1"/>
  <c r="Q105" i="17" s="1"/>
  <c r="R105" i="17" s="1"/>
  <c r="AC10" i="1"/>
  <c r="AC6" i="1"/>
  <c r="AD6" i="1"/>
  <c r="AC8" i="1"/>
  <c r="AD10" i="1"/>
  <c r="AD8" i="1"/>
  <c r="AA5" i="1"/>
  <c r="AA20" i="1" s="1"/>
  <c r="F8" i="18" s="1"/>
  <c r="AD11" i="1"/>
  <c r="AC11" i="1"/>
  <c r="AD7" i="1"/>
  <c r="AC7" i="1"/>
  <c r="AC12" i="1"/>
  <c r="AD12" i="1"/>
  <c r="AD13" i="1"/>
  <c r="AC13" i="1"/>
  <c r="AC19" i="1"/>
  <c r="AD19" i="1"/>
  <c r="AD9" i="1"/>
  <c r="AC9" i="1"/>
  <c r="AC14" i="1"/>
  <c r="AD14" i="1"/>
  <c r="N11" i="18" l="1"/>
  <c r="AE5" i="1"/>
  <c r="K9" i="18"/>
  <c r="K10" i="18"/>
  <c r="E93" i="22"/>
  <c r="AC20" i="1"/>
  <c r="D69" i="22"/>
  <c r="E88" i="22"/>
  <c r="E27" i="22"/>
  <c r="D23" i="22"/>
  <c r="E70" i="22"/>
  <c r="D63" i="22"/>
  <c r="D75" i="22"/>
  <c r="E16" i="22"/>
  <c r="D14" i="22"/>
  <c r="D81" i="22"/>
  <c r="D8" i="22"/>
  <c r="E59" i="22"/>
  <c r="D38" i="22"/>
  <c r="E38" i="22"/>
  <c r="D94" i="22"/>
  <c r="E57" i="22"/>
  <c r="D90" i="22"/>
  <c r="D15" i="22"/>
  <c r="E21" i="22"/>
  <c r="E46" i="22"/>
  <c r="E23" i="22"/>
  <c r="D11" i="22"/>
  <c r="E84" i="22"/>
  <c r="D35" i="22"/>
  <c r="D44" i="22"/>
  <c r="E26" i="22"/>
  <c r="E9" i="22"/>
  <c r="E83" i="22"/>
  <c r="D78" i="22"/>
  <c r="E66" i="22"/>
  <c r="D33" i="22"/>
  <c r="D26" i="22"/>
  <c r="E60" i="22"/>
  <c r="E72" i="22"/>
  <c r="D32" i="22"/>
  <c r="E75" i="22"/>
  <c r="D93" i="22"/>
  <c r="D66" i="22"/>
  <c r="E39" i="22"/>
  <c r="D47" i="22"/>
  <c r="E94" i="22"/>
  <c r="C108" i="17"/>
  <c r="B11" i="18"/>
  <c r="AD5" i="1"/>
  <c r="AC5" i="1"/>
  <c r="H8" i="18" l="1"/>
  <c r="L8" i="18" s="1"/>
  <c r="J8" i="18"/>
  <c r="C121" i="17"/>
  <c r="D8" i="18" s="1"/>
  <c r="E40" i="22"/>
  <c r="E90" i="22"/>
  <c r="E20" i="22" l="1"/>
  <c r="E58" i="22"/>
  <c r="K8" i="18"/>
  <c r="E87" i="22"/>
  <c r="D39" i="22"/>
  <c r="D89" i="22"/>
  <c r="D65" i="22"/>
  <c r="D77" i="22"/>
  <c r="D16" i="22"/>
  <c r="D34" i="22"/>
  <c r="D46" i="22"/>
  <c r="E81" i="22"/>
  <c r="D9" i="22"/>
  <c r="E29" i="22"/>
  <c r="E69" i="22"/>
  <c r="D95" i="22"/>
  <c r="E71" i="22"/>
  <c r="D27" i="22"/>
  <c r="D45" i="22"/>
  <c r="E22" i="22"/>
  <c r="E89" i="22"/>
  <c r="E28" i="22"/>
  <c r="E77" i="22"/>
  <c r="D20" i="22"/>
  <c r="D40" i="22"/>
  <c r="D82" i="22"/>
  <c r="D59" i="22"/>
  <c r="D87" i="22"/>
  <c r="E15" i="22"/>
  <c r="E64" i="22"/>
  <c r="E78" i="22"/>
  <c r="E41" i="22"/>
  <c r="E8" i="22"/>
  <c r="E65" i="22"/>
  <c r="D41" i="22"/>
  <c r="D17" i="22"/>
  <c r="E33" i="22"/>
  <c r="E82" i="22"/>
  <c r="D60" i="22"/>
  <c r="E14" i="22"/>
  <c r="D70" i="22"/>
  <c r="E47" i="22"/>
  <c r="D76" i="22"/>
  <c r="E95" i="22"/>
  <c r="E35" i="22"/>
  <c r="E96" i="22"/>
  <c r="D96" i="22"/>
  <c r="E32" i="22"/>
  <c r="D57" i="22"/>
  <c r="E10" i="22"/>
  <c r="D72" i="22"/>
  <c r="D64" i="22"/>
  <c r="D84" i="22"/>
  <c r="D22" i="22"/>
  <c r="D10" i="22"/>
  <c r="E44" i="22"/>
  <c r="D29" i="22"/>
  <c r="D88" i="22"/>
  <c r="F69" i="17"/>
  <c r="G69" i="17" s="1"/>
  <c r="H69" i="17" l="1"/>
  <c r="I69" i="17" s="1"/>
  <c r="J69" i="17" s="1"/>
  <c r="K69" i="17" s="1"/>
  <c r="L69" i="17" s="1"/>
  <c r="M69" i="17" s="1"/>
  <c r="N69" i="17" s="1"/>
  <c r="O69" i="17" s="1"/>
  <c r="P69" i="17" s="1"/>
  <c r="Q69" i="17" s="1"/>
  <c r="R69" i="17" s="1"/>
  <c r="B9" i="18"/>
  <c r="O8" i="18"/>
  <c r="O13" i="18"/>
  <c r="O12" i="18"/>
  <c r="O14" i="18"/>
  <c r="O11" i="18"/>
  <c r="O15" i="18"/>
  <c r="O9" i="18"/>
  <c r="O10" i="18"/>
  <c r="N9" i="18" l="1"/>
</calcChain>
</file>

<file path=xl/sharedStrings.xml><?xml version="1.0" encoding="utf-8"?>
<sst xmlns="http://schemas.openxmlformats.org/spreadsheetml/2006/main" count="650" uniqueCount="275">
  <si>
    <t>Sterktegetal</t>
  </si>
  <si>
    <t>Totaal Punten</t>
  </si>
  <si>
    <t>Gespeelde wedstrijden</t>
  </si>
  <si>
    <t>Gemiddelde 1ste helft</t>
  </si>
  <si>
    <t>Sterktegetal 2de helft</t>
  </si>
  <si>
    <t>Gemiddelde 2de helft</t>
  </si>
  <si>
    <t>Gemiddelde seizoen</t>
  </si>
  <si>
    <t>Jaartotalen</t>
  </si>
  <si>
    <t>Wedstrijden                        1ste kompetitiehelft</t>
  </si>
  <si>
    <t>Wedstrijden                    2de kompetitiehelft</t>
  </si>
  <si>
    <t>HORENDONK</t>
  </si>
  <si>
    <t>WILDERT 1</t>
  </si>
  <si>
    <t>Beyers Roger</t>
  </si>
  <si>
    <t>Braat Guido</t>
  </si>
  <si>
    <t>Cleeren Guido</t>
  </si>
  <si>
    <t>Jacobs Alfons</t>
  </si>
  <si>
    <t>Jacobs Frans</t>
  </si>
  <si>
    <t>Ansems Ferre</t>
  </si>
  <si>
    <t>De Backer Jef</t>
  </si>
  <si>
    <t>Maas Guy</t>
  </si>
  <si>
    <t>Oerlemans Willy</t>
  </si>
  <si>
    <t>Vergouwen René</t>
  </si>
  <si>
    <t>Kerstens Jac</t>
  </si>
  <si>
    <t>Martens Gerrit</t>
  </si>
  <si>
    <t>Schrauwen Jeanne</t>
  </si>
  <si>
    <t>Talboom Ad</t>
  </si>
  <si>
    <t>Thielen Jef</t>
  </si>
  <si>
    <t>De Kaey Piet</t>
  </si>
  <si>
    <t>Elst Stan</t>
  </si>
  <si>
    <t>Hectors Hugo</t>
  </si>
  <si>
    <t>Lambrechts Jef</t>
  </si>
  <si>
    <t>Peeters Wies</t>
  </si>
  <si>
    <t>Pleysier Luc</t>
  </si>
  <si>
    <t>Schrooyen Jef</t>
  </si>
  <si>
    <t>De Beukelaer Freddy</t>
  </si>
  <si>
    <t>Evers Henri</t>
  </si>
  <si>
    <t>Verelst Gilbert</t>
  </si>
  <si>
    <t>Brouwers Adri</t>
  </si>
  <si>
    <t>Denissens Frans</t>
  </si>
  <si>
    <t>Dries Louis</t>
  </si>
  <si>
    <t>Kerstens Marc</t>
  </si>
  <si>
    <t>Thijs Jef</t>
  </si>
  <si>
    <t>Dekkers Kees</t>
  </si>
  <si>
    <t>Elst Jan</t>
  </si>
  <si>
    <t>Van Gastel Jac</t>
  </si>
  <si>
    <t>Aantal</t>
  </si>
  <si>
    <t>Totaal</t>
  </si>
  <si>
    <t>punten</t>
  </si>
  <si>
    <t>België - Nederland</t>
  </si>
  <si>
    <t>Gespeeld</t>
  </si>
  <si>
    <t>Ploeg</t>
  </si>
  <si>
    <t>Punten</t>
  </si>
  <si>
    <t>Horendonk</t>
  </si>
  <si>
    <t>Putte</t>
  </si>
  <si>
    <t>Wildert 1</t>
  </si>
  <si>
    <t>Wouwse Plantage</t>
  </si>
  <si>
    <t>Uitslagen en evoluties zijn wekelijks te volgen op:</t>
  </si>
  <si>
    <t>ingericht door de gemeentelijke seniorenraad van Essen.</t>
  </si>
  <si>
    <t>Nederland</t>
  </si>
  <si>
    <t>gsm</t>
  </si>
  <si>
    <t>Essen</t>
  </si>
  <si>
    <t>0032 (0)494 90 08 80</t>
  </si>
  <si>
    <t>Nispenseweg 10</t>
  </si>
  <si>
    <t>4707 RB</t>
  </si>
  <si>
    <t>Roosendaal</t>
  </si>
  <si>
    <t>0031 (0)165 53 78 48</t>
  </si>
  <si>
    <t>Nispen</t>
  </si>
  <si>
    <t>Sint Janstraat 191</t>
  </si>
  <si>
    <t>0032 (0)3 677 22 87</t>
  </si>
  <si>
    <t>0032 (0)494 69 06 79</t>
  </si>
  <si>
    <t>r.beyers@outlook.com</t>
  </si>
  <si>
    <t>ludo.dries@telenet.be</t>
  </si>
  <si>
    <t>ingericht door de gemeentelijke seniorenraad van Essen</t>
  </si>
  <si>
    <t>Café Bostella</t>
  </si>
  <si>
    <t>Café Arabieren</t>
  </si>
  <si>
    <t>Horendonk 263</t>
  </si>
  <si>
    <t>0032 (0)3 297 05 36</t>
  </si>
  <si>
    <t>Nisipa</t>
  </si>
  <si>
    <t>Bergsebaan 8</t>
  </si>
  <si>
    <t>4709 AE</t>
  </si>
  <si>
    <t>Parochiecentrum</t>
  </si>
  <si>
    <t>Dreveneind 3</t>
  </si>
  <si>
    <t>t Kalf (dienstencentrum)</t>
  </si>
  <si>
    <t>Veldstraat 97</t>
  </si>
  <si>
    <t>Stabroek (Putte)</t>
  </si>
  <si>
    <t>De Spil</t>
  </si>
  <si>
    <t>Plantagebaan 223</t>
  </si>
  <si>
    <t>0031 (0)165 37 92 93</t>
  </si>
  <si>
    <t>0031 (0)165 36 54 37</t>
  </si>
  <si>
    <t>0032 (0)3 677 08 37</t>
  </si>
  <si>
    <t>0032 (0)3 605 42 55</t>
  </si>
  <si>
    <t>Kerstens Ronald</t>
  </si>
  <si>
    <t>Van Riel Eddie</t>
  </si>
  <si>
    <t>RESERVE 2</t>
  </si>
  <si>
    <t>RESERVE 3</t>
  </si>
  <si>
    <t>RESERVE 4</t>
  </si>
  <si>
    <t>1ste Ronde</t>
  </si>
  <si>
    <t>2de Ronde</t>
  </si>
  <si>
    <t>Administratie</t>
  </si>
  <si>
    <t>(Gemeentelijke seniorenraad)</t>
  </si>
  <si>
    <t>Biljartverantwoordelijke</t>
  </si>
  <si>
    <t xml:space="preserve"> </t>
  </si>
  <si>
    <t>Tornooileider</t>
  </si>
  <si>
    <t>Nolsebaan 71</t>
  </si>
  <si>
    <t>frans.jacobs2@telenet.be</t>
  </si>
  <si>
    <t>Secretaris</t>
  </si>
  <si>
    <t>0032 (0)485 03 34 09</t>
  </si>
  <si>
    <t>Herreygers Remy</t>
  </si>
  <si>
    <t>wedstr</t>
  </si>
  <si>
    <t>Wedstrijden                                      1ste kompetitiehelft</t>
  </si>
  <si>
    <t>Wedstrijden                                2de kompetitiehelft</t>
  </si>
  <si>
    <t>Wedstrijden                                1ste kompetitiehelft</t>
  </si>
  <si>
    <t>Wedstrijden                                     2de kompetitiehelft</t>
  </si>
  <si>
    <t>Wedstrijden                                     1ste kompetitiehelft</t>
  </si>
  <si>
    <t>Wedstrijden                                      2de kompetitiehelft</t>
  </si>
  <si>
    <t>Wedstrijden                                    2de kompetitiehelft</t>
  </si>
  <si>
    <t>Koekoestraat 44</t>
  </si>
  <si>
    <t>0032 (0)3 667 45 72</t>
  </si>
  <si>
    <t>jefschrooyen@skynet.be</t>
  </si>
  <si>
    <t>SEN. PUTTE</t>
  </si>
  <si>
    <t>Bc Kerkuilen</t>
  </si>
  <si>
    <t xml:space="preserve">Uijtdehaag Nico </t>
  </si>
  <si>
    <t>Naulaerts Rik</t>
  </si>
  <si>
    <t>KERKUILEN</t>
  </si>
  <si>
    <t>Kerkuilen</t>
  </si>
  <si>
    <t>eddievanriel@skynet.be</t>
  </si>
  <si>
    <t>Jacobis Martin</t>
  </si>
  <si>
    <t>26ste België - Nederland biljarttornooi ingericht door de Essense Seniorenraad  2021 - 2022</t>
  </si>
  <si>
    <t>% Nieuw/Oud 2021 - 2022</t>
  </si>
  <si>
    <t>26ste  België - Nederland biljarttornooi ingericht door de Essense Seniorenraad  2021 - 2022</t>
  </si>
  <si>
    <t>% Nieuw/Oud 2020 - 2022</t>
  </si>
  <si>
    <t>25ste  België - Nederland biljarttornooi ingericht door de Essense Seniorenraad  2021 - 2022</t>
  </si>
  <si>
    <t>26ste  België - Nederland biljarttornooi ingericht door de Essense Seniorenraad  2020 - 2022</t>
  </si>
  <si>
    <t>Wedstrijden                               1ste kompetitiehelft</t>
  </si>
  <si>
    <t>Wedstrijden                             2de kompetitiehelft</t>
  </si>
  <si>
    <t xml:space="preserve">Beyers Jos   </t>
  </si>
  <si>
    <t xml:space="preserve">Quick Gerard     </t>
  </si>
  <si>
    <t xml:space="preserve">Van Wesel Jos </t>
  </si>
  <si>
    <t>Raaymakers Adrie</t>
  </si>
  <si>
    <t xml:space="preserve">Stok Adrie            </t>
  </si>
  <si>
    <t>Reserve 1</t>
  </si>
  <si>
    <t>RESERVE 1</t>
  </si>
  <si>
    <t>Raats Antoon</t>
  </si>
  <si>
    <t>Moerkantsebaan 196</t>
  </si>
  <si>
    <t>0032 (0)3 284 85 45</t>
  </si>
  <si>
    <t>Sen. Putte</t>
  </si>
  <si>
    <t>0032(0)3 284 85 45</t>
  </si>
  <si>
    <t>atalboom41@gmail.com</t>
  </si>
  <si>
    <t>Gommers Jac</t>
  </si>
  <si>
    <t xml:space="preserve">Nelen Johan       </t>
  </si>
  <si>
    <t xml:space="preserve">Swaanen Piet </t>
  </si>
  <si>
    <t>Palickx Fons</t>
  </si>
  <si>
    <t>Plompen Dirk</t>
  </si>
  <si>
    <t>Adriaansen Jan</t>
  </si>
  <si>
    <t>Sas Ronny</t>
  </si>
  <si>
    <t>OUDE GLORIE</t>
  </si>
  <si>
    <t>Oude Glorie</t>
  </si>
  <si>
    <t xml:space="preserve">Van Limpt Wim </t>
  </si>
  <si>
    <t>Wildert 2</t>
  </si>
  <si>
    <t>WILDERT 2</t>
  </si>
  <si>
    <t xml:space="preserve">Aernouts Johan  </t>
  </si>
  <si>
    <t>Eestermans René</t>
  </si>
  <si>
    <t xml:space="preserve">Eijckholt Adrie              </t>
  </si>
  <si>
    <t xml:space="preserve">Leys Herman </t>
  </si>
  <si>
    <t>Mutsters Louis</t>
  </si>
  <si>
    <t>Van Den Bergh Jacky</t>
  </si>
  <si>
    <t xml:space="preserve">Van Ginneken Ludo </t>
  </si>
  <si>
    <t>Van Hooydonck Swa</t>
  </si>
  <si>
    <t>Wiericx Herman</t>
  </si>
  <si>
    <t>Patrijzenlaan 4</t>
  </si>
  <si>
    <t>0032 (0)3 685 12 72</t>
  </si>
  <si>
    <t>vandenberghjacky@hotmail.com</t>
  </si>
  <si>
    <t>0032 (0) 495 82 83 83</t>
  </si>
  <si>
    <t>De Middel</t>
  </si>
  <si>
    <t>Elf Novemberstraat 2</t>
  </si>
  <si>
    <t>0032 (0)3 677 20 04</t>
  </si>
  <si>
    <t>DE KERKUILEN</t>
  </si>
  <si>
    <t>Thuisspeeldag</t>
  </si>
  <si>
    <t>Woensdag</t>
  </si>
  <si>
    <t>Maandag</t>
  </si>
  <si>
    <t>Donderdag</t>
  </si>
  <si>
    <t>Dinsdag</t>
  </si>
  <si>
    <t>Sen PUTTE</t>
  </si>
  <si>
    <t>Brosens Jan</t>
  </si>
  <si>
    <t>Senioren   PUTTE</t>
  </si>
  <si>
    <t>Anthonissen Paul</t>
  </si>
  <si>
    <t xml:space="preserve">Schaeken Pierre </t>
  </si>
  <si>
    <t>Aerden Carl</t>
  </si>
  <si>
    <t xml:space="preserve">Nelen Frans </t>
  </si>
  <si>
    <t>Willemsen Willy</t>
  </si>
  <si>
    <t>Konings Guido</t>
  </si>
  <si>
    <t>Francken Robert</t>
  </si>
  <si>
    <t>Uitdewillegen Harry</t>
  </si>
  <si>
    <t>Huijsmans Marion</t>
  </si>
  <si>
    <t>Siemons Jos</t>
  </si>
  <si>
    <t>0032 (0)497 45 75 10</t>
  </si>
  <si>
    <t>Sen NISPEN</t>
  </si>
  <si>
    <t>Sen Nispen</t>
  </si>
  <si>
    <t>DE SPIL</t>
  </si>
  <si>
    <t>Stok Adrie</t>
  </si>
  <si>
    <t>adriestok55@gmail.com</t>
  </si>
  <si>
    <t>0031 (0) 645 13 01 06</t>
  </si>
  <si>
    <t>https://blog.seniorennet.be/GSE_Essen</t>
  </si>
  <si>
    <t>Lijst van thuislokalen van de deelnemende biljartverenigingen  2025 - 2026</t>
  </si>
  <si>
    <t>Vossen Filip</t>
  </si>
  <si>
    <t>Rodenbachlaan 2</t>
  </si>
  <si>
    <t>0032 (0)473 98 07 71</t>
  </si>
  <si>
    <t>filip.vossen@telenet.be</t>
  </si>
  <si>
    <t>Spelerslijst België - Nederland  2025 - 2026</t>
  </si>
  <si>
    <t xml:space="preserve">Poulus Marinus   </t>
  </si>
  <si>
    <t>Wolfcarius Jacques</t>
  </si>
  <si>
    <t>Sarra-Ribo Jef</t>
  </si>
  <si>
    <t>Sommers Ludo</t>
  </si>
  <si>
    <t>Antonissen Gust</t>
  </si>
  <si>
    <t>van Aert André</t>
  </si>
  <si>
    <t xml:space="preserve">Arnouts Louis   </t>
  </si>
  <si>
    <t>Sen. Nispen</t>
  </si>
  <si>
    <t>de Spil</t>
  </si>
  <si>
    <t>van de Essense seniorenadviesraad  2025 - 2026</t>
  </si>
  <si>
    <t>30ste België - Nederland biljarttornooi</t>
  </si>
  <si>
    <t>Datum</t>
  </si>
  <si>
    <t>Thuisploeg</t>
  </si>
  <si>
    <t>Bezoekers</t>
  </si>
  <si>
    <t>30ste  België - Nederland biljarttornooi ingericht door de Essense Seniorenraad  2025 - 2026</t>
  </si>
  <si>
    <t>% Nieuw/Oud 2025 - 2026</t>
  </si>
  <si>
    <t>Rangschikking 2025 - 2026</t>
  </si>
  <si>
    <t xml:space="preserve">Eyckmans Luc  </t>
  </si>
  <si>
    <t xml:space="preserve">Kustermans Toon </t>
  </si>
  <si>
    <t>Blauwe tekst : Niet normale thuisspeeldag</t>
  </si>
  <si>
    <t>Rode tekst : Wedstrijd omgewisseld</t>
  </si>
  <si>
    <t>Guy Maas</t>
  </si>
  <si>
    <t>Deckerslaan 6</t>
  </si>
  <si>
    <t>0032 (0)486 45 04 87</t>
  </si>
  <si>
    <t>Vrijdag</t>
  </si>
  <si>
    <r>
      <t xml:space="preserve">Wetzer Rik  </t>
    </r>
    <r>
      <rPr>
        <b/>
        <sz val="11"/>
        <color rgb="FFFF0000"/>
        <rFont val="Arial"/>
        <family val="2"/>
      </rPr>
      <t>(ns)</t>
    </r>
  </si>
  <si>
    <t>voorzitter</t>
  </si>
  <si>
    <t>Spilbeekweg 4</t>
  </si>
  <si>
    <t>0032 (0)3 235 70 36</t>
  </si>
  <si>
    <t>guy.maas@proximus.be</t>
  </si>
  <si>
    <t>Sen Putte</t>
  </si>
  <si>
    <t xml:space="preserve">Senioren Nispen </t>
  </si>
  <si>
    <t>Lijst van de voorzitters van de deelnemende biljartverenigingen   2025 - 2026</t>
  </si>
  <si>
    <t>Senioren NISPEN</t>
  </si>
  <si>
    <r>
      <t xml:space="preserve">Peeters Hugo   </t>
    </r>
    <r>
      <rPr>
        <b/>
        <sz val="11"/>
        <color rgb="FFFF0000"/>
        <rFont val="Arial"/>
        <family val="2"/>
      </rPr>
      <t>(ns)</t>
    </r>
  </si>
  <si>
    <t>Uytdewilligen Hubert</t>
  </si>
  <si>
    <t>Laatst gewijzigd</t>
  </si>
  <si>
    <t>Van Oers John</t>
  </si>
  <si>
    <t>Van Ginderen Ludo</t>
  </si>
  <si>
    <t>Van Overvelt Ludo</t>
  </si>
  <si>
    <t>Sen. NISPEN</t>
  </si>
  <si>
    <t>Ertbrandstraat 227</t>
  </si>
  <si>
    <t>Kapellen</t>
  </si>
  <si>
    <t>0032 (0)3 667 48 41</t>
  </si>
  <si>
    <t>Elst Jack</t>
  </si>
  <si>
    <t>Van Den Bleeken Eddie</t>
  </si>
  <si>
    <t>Wedstrijduitslagen</t>
  </si>
  <si>
    <t>biljart.gse@gmail.com</t>
  </si>
  <si>
    <r>
      <t>Van Turnhout Herm</t>
    </r>
    <r>
      <rPr>
        <b/>
        <sz val="11"/>
        <rFont val="Arial"/>
        <family val="2"/>
      </rPr>
      <t xml:space="preserve">an </t>
    </r>
    <r>
      <rPr>
        <b/>
        <sz val="11"/>
        <color rgb="FFFF0000"/>
        <rFont val="Arial"/>
        <family val="2"/>
      </rPr>
      <t>[NS 20]</t>
    </r>
  </si>
  <si>
    <t>Caramboles</t>
  </si>
  <si>
    <t>CLUB-KAMPIOEN</t>
  </si>
  <si>
    <t xml:space="preserve">CONTROLE T/M RONDE </t>
  </si>
  <si>
    <t xml:space="preserve">CONTROLE PER RONDE </t>
  </si>
  <si>
    <t>Groene tekst: wedstrijd verzet naar een andere week</t>
  </si>
  <si>
    <r>
      <t>Scholtis Vic</t>
    </r>
    <r>
      <rPr>
        <b/>
        <sz val="11"/>
        <color rgb="FFFF0000"/>
        <rFont val="Arial"/>
        <family val="2"/>
      </rPr>
      <t xml:space="preserve"> [NS 49]</t>
    </r>
  </si>
  <si>
    <t>NIEUW GEMIDDELDE</t>
  </si>
  <si>
    <t>WEDSTRIJDEN GESPEELD</t>
  </si>
  <si>
    <r>
      <t xml:space="preserve">Kerstens Ad </t>
    </r>
    <r>
      <rPr>
        <b/>
        <sz val="11"/>
        <color rgb="FFFF0000"/>
        <rFont val="Arial"/>
        <family val="2"/>
      </rPr>
      <t>[NS 31]</t>
    </r>
  </si>
  <si>
    <r>
      <t>Meijers Jan</t>
    </r>
    <r>
      <rPr>
        <b/>
        <sz val="11"/>
        <color rgb="FFFF0000"/>
        <rFont val="Arial"/>
        <family val="2"/>
      </rPr>
      <t xml:space="preserve"> [NS 23]</t>
    </r>
  </si>
  <si>
    <r>
      <t xml:space="preserve">Buijk Jan </t>
    </r>
    <r>
      <rPr>
        <b/>
        <sz val="11"/>
        <color rgb="FFFF0000"/>
        <rFont val="Arial"/>
        <family val="2"/>
      </rPr>
      <t>[NS 55]</t>
    </r>
  </si>
  <si>
    <r>
      <t>Van Oers Danny</t>
    </r>
    <r>
      <rPr>
        <b/>
        <sz val="11"/>
        <color rgb="FFFF0000"/>
        <rFont val="Arial"/>
        <family val="2"/>
      </rPr>
      <t xml:space="preserve"> [NS 50]</t>
    </r>
  </si>
  <si>
    <r>
      <t xml:space="preserve">Van Ginneken Cyriel </t>
    </r>
    <r>
      <rPr>
        <b/>
        <sz val="11"/>
        <color rgb="FFFF0000"/>
        <rFont val="Arial"/>
        <family val="2"/>
      </rPr>
      <t>[NS 20]</t>
    </r>
  </si>
  <si>
    <r>
      <t xml:space="preserve">Moerbeek Wilfried </t>
    </r>
    <r>
      <rPr>
        <b/>
        <sz val="11"/>
        <color rgb="FFFF0000"/>
        <rFont val="Arial"/>
        <family val="2"/>
      </rPr>
      <t>(ns)</t>
    </r>
  </si>
  <si>
    <r>
      <t xml:space="preserve">Seymus Eddy </t>
    </r>
    <r>
      <rPr>
        <b/>
        <sz val="11"/>
        <color rgb="FFFF0000"/>
        <rFont val="Arial"/>
        <family val="2"/>
      </rPr>
      <t>(ns)</t>
    </r>
  </si>
  <si>
    <r>
      <t xml:space="preserve">Veraart Jef       </t>
    </r>
    <r>
      <rPr>
        <b/>
        <sz val="11"/>
        <color rgb="FFFF0000"/>
        <rFont val="Arial"/>
        <family val="2"/>
      </rPr>
      <t xml:space="preserve"> (ns)</t>
    </r>
  </si>
  <si>
    <r>
      <t xml:space="preserve">Nelen Jef  </t>
    </r>
    <r>
      <rPr>
        <b/>
        <sz val="11"/>
        <color rgb="FFFF0000"/>
        <rFont val="Arial"/>
        <family val="2"/>
      </rPr>
      <t>[NS 25]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</si>
</sst>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00"/>
    <numFmt numFmtId="165" formatCode="[$-813]dd\-mmm\-yy;@"/>
    <numFmt numFmtId="166" formatCode="[$-F800]dddd\,\ mmmm\ dd\,\ yyyy"/>
    <numFmt numFmtId="167" formatCode="d/mm/yyyy;@"/>
    <numFmt numFmtId="168" formatCode="d\-mm\-yyyy"/>
  </numFmts>
  <fonts count="7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0000CC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sz val="11"/>
      <color rgb="FFFF0000"/>
      <name val="Calibri"/>
      <family val="2"/>
      <scheme val="minor"/>
    </font>
    <font>
      <sz val="11"/>
      <color rgb="FF0000CC"/>
      <name val="Calibri"/>
      <family val="2"/>
      <scheme val="minor"/>
    </font>
    <font>
      <sz val="10"/>
      <color rgb="FF0000CC"/>
      <name val="Arial"/>
      <family val="2"/>
    </font>
    <font>
      <sz val="10"/>
      <color rgb="FFFF0000"/>
      <name val="Arial"/>
      <family val="2"/>
    </font>
    <font>
      <b/>
      <sz val="14"/>
      <color rgb="FFFF0000"/>
      <name val="Calibri"/>
      <family val="2"/>
      <scheme val="minor"/>
    </font>
    <font>
      <sz val="22"/>
      <color theme="1"/>
      <name val="Bookman Old Style"/>
      <family val="1"/>
    </font>
    <font>
      <sz val="14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0"/>
      <name val="Calibri"/>
      <family val="2"/>
      <scheme val="minor"/>
    </font>
    <font>
      <sz val="11"/>
      <color rgb="FF008000"/>
      <name val="Calibri"/>
      <family val="2"/>
      <scheme val="minor"/>
    </font>
    <font>
      <sz val="11"/>
      <name val="Calibri"/>
      <family val="2"/>
      <scheme val="minor"/>
    </font>
    <font>
      <sz val="18"/>
      <color rgb="FFFF0000"/>
      <name val="Calibri"/>
      <family val="2"/>
      <scheme val="minor"/>
    </font>
    <font>
      <b/>
      <sz val="11"/>
      <color rgb="FFFF0000"/>
      <name val="Arial"/>
      <family val="2"/>
    </font>
    <font>
      <sz val="12"/>
      <color theme="1"/>
      <name val="Arial"/>
      <family val="2"/>
    </font>
    <font>
      <sz val="12"/>
      <name val="Calibri"/>
      <family val="2"/>
      <scheme val="minor"/>
    </font>
    <font>
      <sz val="11"/>
      <name val="Arial"/>
      <family val="2"/>
    </font>
    <font>
      <sz val="12"/>
      <name val="Arial"/>
      <family val="2"/>
    </font>
    <font>
      <sz val="11"/>
      <color rgb="FF0000CC"/>
      <name val="Arial"/>
      <family val="2"/>
    </font>
    <font>
      <sz val="12"/>
      <color rgb="FF0000CC"/>
      <name val="Arial"/>
      <family val="2"/>
    </font>
    <font>
      <b/>
      <sz val="11"/>
      <name val="Arial"/>
      <family val="2"/>
    </font>
    <font>
      <b/>
      <sz val="16"/>
      <color theme="1"/>
      <name val="Arial"/>
      <family val="2"/>
    </font>
    <font>
      <sz val="12"/>
      <color rgb="FFFF0000"/>
      <name val="Calibri"/>
      <family val="2"/>
      <scheme val="minor"/>
    </font>
    <font>
      <sz val="12"/>
      <color rgb="FF0000CC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rgb="FF0000CC"/>
      <name val="Calibri"/>
      <family val="2"/>
      <scheme val="minor"/>
    </font>
    <font>
      <sz val="11"/>
      <color rgb="FFFF0000"/>
      <name val="Arial"/>
      <family val="2"/>
    </font>
    <font>
      <sz val="12"/>
      <color rgb="FFFF0000"/>
      <name val="Arial"/>
      <family val="2"/>
    </font>
    <font>
      <b/>
      <sz val="12"/>
      <color rgb="FFFF0000"/>
      <name val="Calibri"/>
      <family val="2"/>
      <scheme val="minor"/>
    </font>
    <font>
      <sz val="16"/>
      <color theme="1"/>
      <name val="Bookman Old Style"/>
      <family val="1"/>
    </font>
    <font>
      <b/>
      <sz val="14"/>
      <color rgb="FF0000CC"/>
      <name val="Bookman Old Style"/>
      <family val="1"/>
    </font>
    <font>
      <sz val="18"/>
      <name val="Calibri"/>
      <family val="2"/>
      <scheme val="minor"/>
    </font>
    <font>
      <sz val="14"/>
      <name val="Calibri"/>
      <family val="2"/>
      <scheme val="minor"/>
    </font>
    <font>
      <sz val="9"/>
      <name val="Calibri"/>
      <family val="2"/>
      <scheme val="minor"/>
    </font>
    <font>
      <sz val="14"/>
      <color rgb="FF0000CC"/>
      <name val="Calibri"/>
      <family val="2"/>
      <scheme val="minor"/>
    </font>
    <font>
      <b/>
      <sz val="18"/>
      <color rgb="FFFF0000"/>
      <name val="Calibri"/>
      <family val="2"/>
      <scheme val="minor"/>
    </font>
    <font>
      <b/>
      <sz val="12"/>
      <color theme="9" tint="-0.249977111117893"/>
      <name val="Aptos Narrow"/>
      <family val="2"/>
    </font>
    <font>
      <b/>
      <sz val="11"/>
      <color theme="9" tint="-0.249977111117893"/>
      <name val="Aptos Narrow"/>
      <family val="2"/>
    </font>
    <font>
      <sz val="12"/>
      <color rgb="FF0000CC"/>
      <name val="Aptos Narrow+"/>
    </font>
    <font>
      <sz val="12"/>
      <color rgb="FFFF0000"/>
      <name val="Aptos Narrow"/>
      <family val="2"/>
    </font>
    <font>
      <sz val="11"/>
      <color theme="1"/>
      <name val="Aptos Narrow"/>
      <family val="2"/>
    </font>
    <font>
      <sz val="12"/>
      <color theme="9" tint="-0.249977111117893"/>
      <name val="Arial"/>
      <family val="2"/>
    </font>
    <font>
      <b/>
      <sz val="11"/>
      <color theme="9" tint="-0.249977111117893"/>
      <name val="Arial"/>
      <family val="2"/>
    </font>
    <font>
      <b/>
      <sz val="12"/>
      <color theme="9" tint="-0.249977111117893"/>
      <name val="Arial"/>
      <family val="2"/>
    </font>
    <font>
      <sz val="11"/>
      <color theme="1"/>
      <name val="Arial"/>
      <family val="2"/>
    </font>
    <font>
      <sz val="8"/>
      <color rgb="FF0000CC"/>
      <name val="Calibri"/>
      <family val="2"/>
      <scheme val="minor"/>
    </font>
    <font>
      <sz val="14"/>
      <color theme="1"/>
      <name val="Bookman Old Style"/>
      <family val="1"/>
    </font>
    <font>
      <b/>
      <sz val="11"/>
      <color rgb="FF00B0F0"/>
      <name val="Calibri"/>
      <family val="2"/>
      <scheme val="minor"/>
    </font>
    <font>
      <b/>
      <sz val="11"/>
      <color rgb="FFFF33CC"/>
      <name val="Calibri"/>
      <family val="2"/>
      <scheme val="minor"/>
    </font>
    <font>
      <b/>
      <sz val="11"/>
      <color rgb="FF008000"/>
      <name val="Calibri"/>
      <family val="2"/>
      <scheme val="minor"/>
    </font>
    <font>
      <b/>
      <sz val="10"/>
      <color rgb="FFFF33CC"/>
      <name val="Arial"/>
      <family val="2"/>
    </font>
    <font>
      <b/>
      <sz val="10"/>
      <color rgb="FF00B0F0"/>
      <name val="Arial"/>
      <family val="2"/>
    </font>
    <font>
      <sz val="12"/>
      <color rgb="FF008000"/>
      <name val="Calibri"/>
      <family val="2"/>
      <scheme val="minor"/>
    </font>
    <font>
      <sz val="14"/>
      <name val="Bookman Old Style"/>
      <family val="1"/>
    </font>
    <font>
      <sz val="12"/>
      <color theme="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EBFFF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9FFE4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6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hair">
        <color theme="0" tint="-0.24994659260841701"/>
      </right>
      <top style="medium">
        <color indexed="64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medium">
        <color indexed="64"/>
      </top>
      <bottom style="hair">
        <color theme="0" tint="-0.24994659260841701"/>
      </bottom>
      <diagonal/>
    </border>
    <border>
      <left style="hair">
        <color theme="0" tint="-0.24994659260841701"/>
      </left>
      <right style="medium">
        <color indexed="64"/>
      </right>
      <top style="medium">
        <color indexed="64"/>
      </top>
      <bottom style="hair">
        <color theme="0" tint="-0.24994659260841701"/>
      </bottom>
      <diagonal/>
    </border>
    <border>
      <left style="medium">
        <color indexed="64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medium">
        <color indexed="64"/>
      </right>
      <top style="hair">
        <color theme="0" tint="-0.24994659260841701"/>
      </top>
      <bottom style="hair">
        <color theme="0" tint="-0.24994659260841701"/>
      </bottom>
      <diagonal/>
    </border>
    <border>
      <left style="medium">
        <color indexed="64"/>
      </left>
      <right style="hair">
        <color theme="0" tint="-0.24994659260841701"/>
      </right>
      <top style="hair">
        <color theme="0" tint="-0.24994659260841701"/>
      </top>
      <bottom style="medium">
        <color indexed="64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medium">
        <color indexed="64"/>
      </bottom>
      <diagonal/>
    </border>
    <border>
      <left style="hair">
        <color theme="0" tint="-0.24994659260841701"/>
      </left>
      <right style="medium">
        <color indexed="64"/>
      </right>
      <top style="hair">
        <color theme="0" tint="-0.24994659260841701"/>
      </top>
      <bottom style="medium">
        <color indexed="64"/>
      </bottom>
      <diagonal/>
    </border>
  </borders>
  <cellStyleXfs count="2">
    <xf numFmtId="0" fontId="0" fillId="0" borderId="0"/>
    <xf numFmtId="0" fontId="21" fillId="0" borderId="0" applyNumberFormat="0" applyFill="0" applyBorder="0" applyAlignment="0" applyProtection="0"/>
  </cellStyleXfs>
  <cellXfs count="355">
    <xf numFmtId="0" fontId="0" fillId="0" borderId="0" xfId="0"/>
    <xf numFmtId="0" fontId="0" fillId="0" borderId="6" xfId="0" applyBorder="1"/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2" borderId="4" xfId="0" applyFont="1" applyFill="1" applyBorder="1"/>
    <xf numFmtId="0" fontId="0" fillId="2" borderId="17" xfId="0" applyFill="1" applyBorder="1"/>
    <xf numFmtId="0" fontId="1" fillId="0" borderId="0" xfId="0" applyFont="1"/>
    <xf numFmtId="0" fontId="6" fillId="2" borderId="19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0" fontId="1" fillId="0" borderId="9" xfId="0" applyFont="1" applyBorder="1" applyAlignment="1">
      <alignment vertical="center"/>
    </xf>
    <xf numFmtId="0" fontId="6" fillId="2" borderId="42" xfId="0" applyFont="1" applyFill="1" applyBorder="1" applyAlignment="1">
      <alignment horizontal="center" vertical="center"/>
    </xf>
    <xf numFmtId="0" fontId="6" fillId="2" borderId="43" xfId="0" applyFont="1" applyFill="1" applyBorder="1" applyAlignment="1">
      <alignment horizontal="center" vertical="center"/>
    </xf>
    <xf numFmtId="0" fontId="9" fillId="0" borderId="9" xfId="0" applyFont="1" applyBorder="1" applyAlignment="1">
      <alignment vertical="center"/>
    </xf>
    <xf numFmtId="0" fontId="6" fillId="2" borderId="40" xfId="0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10" fillId="0" borderId="25" xfId="0" applyFont="1" applyBorder="1" applyAlignment="1">
      <alignment vertical="center"/>
    </xf>
    <xf numFmtId="0" fontId="0" fillId="0" borderId="0" xfId="0" applyAlignment="1">
      <alignment horizontal="center"/>
    </xf>
    <xf numFmtId="0" fontId="12" fillId="0" borderId="0" xfId="0" applyFont="1"/>
    <xf numFmtId="0" fontId="11" fillId="0" borderId="0" xfId="0" applyFont="1"/>
    <xf numFmtId="164" fontId="0" fillId="0" borderId="0" xfId="0" applyNumberFormat="1" applyAlignment="1">
      <alignment horizontal="center"/>
    </xf>
    <xf numFmtId="164" fontId="0" fillId="0" borderId="0" xfId="0" applyNumberFormat="1" applyAlignment="1">
      <alignment horizontal="right"/>
    </xf>
    <xf numFmtId="0" fontId="14" fillId="0" borderId="0" xfId="0" applyFont="1" applyAlignment="1">
      <alignment horizontal="center"/>
    </xf>
    <xf numFmtId="0" fontId="15" fillId="0" borderId="0" xfId="0" applyFont="1"/>
    <xf numFmtId="0" fontId="14" fillId="0" borderId="0" xfId="0" applyFont="1"/>
    <xf numFmtId="164" fontId="14" fillId="0" borderId="0" xfId="0" applyNumberFormat="1" applyFont="1" applyAlignment="1">
      <alignment horizontal="right"/>
    </xf>
    <xf numFmtId="0" fontId="13" fillId="0" borderId="0" xfId="0" applyFont="1" applyAlignment="1">
      <alignment horizontal="center"/>
    </xf>
    <xf numFmtId="0" fontId="16" fillId="0" borderId="0" xfId="0" applyFont="1"/>
    <xf numFmtId="0" fontId="13" fillId="0" borderId="0" xfId="0" applyFont="1"/>
    <xf numFmtId="164" fontId="13" fillId="0" borderId="0" xfId="0" applyNumberFormat="1" applyFont="1" applyAlignment="1">
      <alignment horizontal="right"/>
    </xf>
    <xf numFmtId="164" fontId="17" fillId="0" borderId="0" xfId="0" applyNumberFormat="1" applyFont="1" applyAlignment="1">
      <alignment horizontal="center"/>
    </xf>
    <xf numFmtId="0" fontId="0" fillId="0" borderId="0" xfId="0" applyAlignment="1">
      <alignment horizontal="right"/>
    </xf>
    <xf numFmtId="0" fontId="19" fillId="0" borderId="0" xfId="0" applyFont="1"/>
    <xf numFmtId="0" fontId="4" fillId="0" borderId="0" xfId="0" applyFont="1"/>
    <xf numFmtId="0" fontId="0" fillId="0" borderId="0" xfId="0" applyAlignment="1">
      <alignment horizontal="left"/>
    </xf>
    <xf numFmtId="0" fontId="22" fillId="0" borderId="0" xfId="0" applyFont="1"/>
    <xf numFmtId="0" fontId="24" fillId="0" borderId="0" xfId="0" applyFont="1"/>
    <xf numFmtId="0" fontId="25" fillId="0" borderId="0" xfId="0" applyFont="1"/>
    <xf numFmtId="0" fontId="21" fillId="0" borderId="0" xfId="1"/>
    <xf numFmtId="0" fontId="27" fillId="0" borderId="0" xfId="0" applyFont="1"/>
    <xf numFmtId="0" fontId="27" fillId="0" borderId="0" xfId="0" applyFont="1" applyAlignment="1">
      <alignment horizontal="center"/>
    </xf>
    <xf numFmtId="0" fontId="27" fillId="0" borderId="0" xfId="0" applyFont="1" applyAlignment="1">
      <alignment horizontal="right"/>
    </xf>
    <xf numFmtId="0" fontId="25" fillId="0" borderId="0" xfId="0" applyFont="1" applyAlignment="1">
      <alignment horizontal="center"/>
    </xf>
    <xf numFmtId="0" fontId="27" fillId="0" borderId="0" xfId="0" quotePrefix="1" applyFont="1"/>
    <xf numFmtId="0" fontId="28" fillId="0" borderId="0" xfId="0" applyFont="1"/>
    <xf numFmtId="0" fontId="6" fillId="2" borderId="19" xfId="0" applyFont="1" applyFill="1" applyBorder="1" applyAlignment="1" applyProtection="1">
      <alignment horizontal="center" vertical="center"/>
      <protection locked="0"/>
    </xf>
    <xf numFmtId="0" fontId="6" fillId="2" borderId="41" xfId="0" applyFont="1" applyFill="1" applyBorder="1" applyAlignment="1" applyProtection="1">
      <alignment horizontal="center" vertical="center"/>
      <protection locked="0"/>
    </xf>
    <xf numFmtId="0" fontId="6" fillId="2" borderId="44" xfId="0" applyFont="1" applyFill="1" applyBorder="1" applyAlignment="1" applyProtection="1">
      <alignment horizontal="center" vertical="center"/>
      <protection locked="0"/>
    </xf>
    <xf numFmtId="0" fontId="6" fillId="2" borderId="42" xfId="0" applyFont="1" applyFill="1" applyBorder="1" applyAlignment="1" applyProtection="1">
      <alignment horizontal="center" vertical="center"/>
      <protection locked="0"/>
    </xf>
    <xf numFmtId="0" fontId="6" fillId="2" borderId="43" xfId="0" applyFont="1" applyFill="1" applyBorder="1" applyAlignment="1" applyProtection="1">
      <alignment horizontal="center" vertical="center"/>
      <protection locked="0"/>
    </xf>
    <xf numFmtId="0" fontId="6" fillId="2" borderId="31" xfId="0" applyFont="1" applyFill="1" applyBorder="1" applyAlignment="1" applyProtection="1">
      <alignment horizontal="center" vertical="center"/>
      <protection locked="0"/>
    </xf>
    <xf numFmtId="0" fontId="6" fillId="2" borderId="32" xfId="0" applyFont="1" applyFill="1" applyBorder="1" applyAlignment="1" applyProtection="1">
      <alignment horizontal="center" vertical="center"/>
      <protection locked="0"/>
    </xf>
    <xf numFmtId="0" fontId="6" fillId="2" borderId="33" xfId="0" applyFont="1" applyFill="1" applyBorder="1" applyAlignment="1" applyProtection="1">
      <alignment horizontal="center" vertical="center"/>
      <protection locked="0"/>
    </xf>
    <xf numFmtId="0" fontId="10" fillId="2" borderId="25" xfId="0" applyFont="1" applyFill="1" applyBorder="1" applyAlignment="1">
      <alignment vertical="center"/>
    </xf>
    <xf numFmtId="0" fontId="29" fillId="0" borderId="22" xfId="0" applyFont="1" applyBorder="1" applyAlignment="1">
      <alignment horizontal="center" vertical="center"/>
    </xf>
    <xf numFmtId="0" fontId="15" fillId="0" borderId="0" xfId="0" applyFont="1" applyAlignment="1" applyProtection="1">
      <alignment horizontal="center" vertical="center"/>
      <protection locked="0"/>
    </xf>
    <xf numFmtId="0" fontId="15" fillId="0" borderId="8" xfId="0" applyFont="1" applyBorder="1" applyAlignment="1" applyProtection="1">
      <alignment horizontal="center" vertical="center"/>
      <protection locked="0"/>
    </xf>
    <xf numFmtId="0" fontId="15" fillId="0" borderId="5" xfId="0" applyFont="1" applyBorder="1" applyAlignment="1" applyProtection="1">
      <alignment horizontal="center" vertical="center"/>
      <protection locked="0"/>
    </xf>
    <xf numFmtId="0" fontId="15" fillId="0" borderId="6" xfId="0" applyFont="1" applyBorder="1" applyAlignment="1" applyProtection="1">
      <alignment horizontal="center" vertical="center"/>
      <protection locked="0"/>
    </xf>
    <xf numFmtId="0" fontId="15" fillId="0" borderId="9" xfId="0" applyFont="1" applyBorder="1" applyAlignment="1" applyProtection="1">
      <alignment horizontal="center" vertical="center"/>
      <protection locked="0"/>
    </xf>
    <xf numFmtId="0" fontId="15" fillId="0" borderId="10" xfId="0" applyFont="1" applyBorder="1" applyAlignment="1" applyProtection="1">
      <alignment horizontal="center" vertical="center"/>
      <protection locked="0"/>
    </xf>
    <xf numFmtId="0" fontId="16" fillId="0" borderId="0" xfId="0" applyFont="1" applyAlignment="1" applyProtection="1">
      <alignment horizontal="center" vertical="center"/>
      <protection locked="0"/>
    </xf>
    <xf numFmtId="0" fontId="16" fillId="0" borderId="10" xfId="0" applyFont="1" applyBorder="1" applyAlignment="1" applyProtection="1">
      <alignment horizontal="center" vertical="center"/>
      <protection locked="0"/>
    </xf>
    <xf numFmtId="164" fontId="30" fillId="0" borderId="0" xfId="0" applyNumberFormat="1" applyFont="1" applyAlignment="1">
      <alignment horizontal="right"/>
    </xf>
    <xf numFmtId="164" fontId="31" fillId="0" borderId="0" xfId="0" applyNumberFormat="1" applyFont="1" applyAlignment="1">
      <alignment horizontal="right"/>
    </xf>
    <xf numFmtId="0" fontId="12" fillId="3" borderId="0" xfId="0" applyFont="1" applyFill="1"/>
    <xf numFmtId="0" fontId="0" fillId="0" borderId="46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10" fillId="3" borderId="25" xfId="0" applyFont="1" applyFill="1" applyBorder="1" applyAlignment="1">
      <alignment vertical="center"/>
    </xf>
    <xf numFmtId="0" fontId="23" fillId="3" borderId="0" xfId="0" applyFont="1" applyFill="1"/>
    <xf numFmtId="0" fontId="23" fillId="3" borderId="0" xfId="0" applyFont="1" applyFill="1" applyAlignment="1">
      <alignment horizontal="center"/>
    </xf>
    <xf numFmtId="0" fontId="0" fillId="3" borderId="0" xfId="0" applyFill="1"/>
    <xf numFmtId="0" fontId="0" fillId="3" borderId="0" xfId="0" applyFill="1" applyAlignment="1">
      <alignment horizontal="center"/>
    </xf>
    <xf numFmtId="1" fontId="0" fillId="3" borderId="0" xfId="0" applyNumberFormat="1" applyFill="1" applyAlignment="1">
      <alignment horizontal="center"/>
    </xf>
    <xf numFmtId="0" fontId="1" fillId="3" borderId="0" xfId="0" applyFont="1" applyFill="1"/>
    <xf numFmtId="0" fontId="2" fillId="0" borderId="0" xfId="0" applyFont="1"/>
    <xf numFmtId="0" fontId="2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3" borderId="0" xfId="0" applyFont="1" applyFill="1"/>
    <xf numFmtId="0" fontId="27" fillId="0" borderId="5" xfId="0" applyFont="1" applyBorder="1"/>
    <xf numFmtId="0" fontId="27" fillId="0" borderId="34" xfId="0" applyFont="1" applyBorder="1" applyAlignment="1">
      <alignment horizontal="center"/>
    </xf>
    <xf numFmtId="0" fontId="27" fillId="0" borderId="8" xfId="0" applyFont="1" applyBorder="1"/>
    <xf numFmtId="0" fontId="27" fillId="0" borderId="45" xfId="0" applyFont="1" applyBorder="1" applyAlignment="1">
      <alignment horizontal="center"/>
    </xf>
    <xf numFmtId="0" fontId="27" fillId="0" borderId="9" xfId="0" applyFont="1" applyBorder="1"/>
    <xf numFmtId="0" fontId="27" fillId="4" borderId="8" xfId="0" applyFont="1" applyFill="1" applyBorder="1"/>
    <xf numFmtId="166" fontId="27" fillId="0" borderId="0" xfId="0" applyNumberFormat="1" applyFont="1" applyAlignment="1">
      <alignment horizontal="right"/>
    </xf>
    <xf numFmtId="166" fontId="0" fillId="0" borderId="0" xfId="0" applyNumberFormat="1" applyAlignment="1">
      <alignment horizontal="right"/>
    </xf>
    <xf numFmtId="0" fontId="32" fillId="0" borderId="0" xfId="0" applyFont="1" applyAlignment="1">
      <alignment horizontal="center" vertical="center"/>
    </xf>
    <xf numFmtId="0" fontId="27" fillId="3" borderId="8" xfId="0" applyFont="1" applyFill="1" applyBorder="1"/>
    <xf numFmtId="0" fontId="34" fillId="0" borderId="0" xfId="0" applyFont="1" applyAlignment="1">
      <alignment horizontal="center"/>
    </xf>
    <xf numFmtId="0" fontId="34" fillId="0" borderId="0" xfId="0" applyFont="1"/>
    <xf numFmtId="166" fontId="36" fillId="0" borderId="0" xfId="0" applyNumberFormat="1" applyFont="1" applyAlignment="1">
      <alignment horizontal="right"/>
    </xf>
    <xf numFmtId="0" fontId="37" fillId="0" borderId="0" xfId="0" applyFont="1" applyAlignment="1">
      <alignment horizontal="center"/>
    </xf>
    <xf numFmtId="0" fontId="0" fillId="0" borderId="10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8" fillId="0" borderId="50" xfId="0" applyFont="1" applyBorder="1" applyAlignment="1">
      <alignment horizontal="center" vertical="center"/>
    </xf>
    <xf numFmtId="164" fontId="14" fillId="0" borderId="0" xfId="0" applyNumberFormat="1" applyFont="1" applyAlignment="1">
      <alignment horizontal="center"/>
    </xf>
    <xf numFmtId="164" fontId="13" fillId="0" borderId="0" xfId="0" applyNumberFormat="1" applyFont="1" applyAlignment="1">
      <alignment horizontal="center"/>
    </xf>
    <xf numFmtId="166" fontId="35" fillId="0" borderId="0" xfId="0" applyNumberFormat="1" applyFont="1" applyAlignment="1">
      <alignment horizontal="right"/>
    </xf>
    <xf numFmtId="0" fontId="35" fillId="0" borderId="0" xfId="0" applyFont="1" applyAlignment="1">
      <alignment horizontal="center"/>
    </xf>
    <xf numFmtId="167" fontId="17" fillId="0" borderId="0" xfId="0" applyNumberFormat="1" applyFont="1"/>
    <xf numFmtId="164" fontId="37" fillId="0" borderId="0" xfId="0" applyNumberFormat="1" applyFont="1" applyAlignment="1">
      <alignment horizontal="center"/>
    </xf>
    <xf numFmtId="0" fontId="1" fillId="2" borderId="7" xfId="0" applyFont="1" applyFill="1" applyBorder="1"/>
    <xf numFmtId="0" fontId="0" fillId="2" borderId="35" xfId="0" applyFill="1" applyBorder="1"/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8" xfId="0" applyBorder="1"/>
    <xf numFmtId="0" fontId="0" fillId="0" borderId="33" xfId="0" applyBorder="1" applyAlignment="1">
      <alignment horizontal="center"/>
    </xf>
    <xf numFmtId="0" fontId="1" fillId="0" borderId="8" xfId="0" applyFont="1" applyBorder="1" applyAlignment="1">
      <alignment vertical="center"/>
    </xf>
    <xf numFmtId="0" fontId="6" fillId="2" borderId="26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52" xfId="0" applyFont="1" applyFill="1" applyBorder="1" applyAlignment="1">
      <alignment horizontal="center" vertical="center"/>
    </xf>
    <xf numFmtId="0" fontId="1" fillId="3" borderId="25" xfId="0" applyFont="1" applyFill="1" applyBorder="1" applyAlignment="1">
      <alignment vertical="center"/>
    </xf>
    <xf numFmtId="0" fontId="27" fillId="3" borderId="5" xfId="0" applyFont="1" applyFill="1" applyBorder="1"/>
    <xf numFmtId="0" fontId="1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right"/>
    </xf>
    <xf numFmtId="0" fontId="35" fillId="3" borderId="8" xfId="0" applyFont="1" applyFill="1" applyBorder="1"/>
    <xf numFmtId="166" fontId="38" fillId="0" borderId="0" xfId="0" applyNumberFormat="1" applyFont="1" applyAlignment="1">
      <alignment horizontal="right"/>
    </xf>
    <xf numFmtId="0" fontId="39" fillId="0" borderId="0" xfId="0" applyFont="1" applyAlignment="1">
      <alignment horizontal="center"/>
    </xf>
    <xf numFmtId="1" fontId="0" fillId="0" borderId="0" xfId="0" applyNumberFormat="1"/>
    <xf numFmtId="0" fontId="27" fillId="0" borderId="55" xfId="0" applyFont="1" applyBorder="1" applyAlignment="1">
      <alignment horizontal="center"/>
    </xf>
    <xf numFmtId="0" fontId="27" fillId="0" borderId="51" xfId="0" applyFont="1" applyBorder="1"/>
    <xf numFmtId="0" fontId="27" fillId="0" borderId="35" xfId="0" applyFont="1" applyBorder="1"/>
    <xf numFmtId="0" fontId="27" fillId="0" borderId="56" xfId="0" applyFont="1" applyBorder="1" applyAlignment="1">
      <alignment horizontal="center"/>
    </xf>
    <xf numFmtId="0" fontId="27" fillId="0" borderId="48" xfId="0" applyFont="1" applyBorder="1"/>
    <xf numFmtId="0" fontId="2" fillId="0" borderId="6" xfId="0" applyFont="1" applyBorder="1"/>
    <xf numFmtId="0" fontId="24" fillId="0" borderId="6" xfId="0" applyFont="1" applyBorder="1"/>
    <xf numFmtId="0" fontId="0" fillId="0" borderId="17" xfId="0" applyBorder="1"/>
    <xf numFmtId="0" fontId="10" fillId="0" borderId="27" xfId="0" applyFont="1" applyBorder="1" applyAlignment="1">
      <alignment vertical="center"/>
    </xf>
    <xf numFmtId="0" fontId="6" fillId="2" borderId="47" xfId="0" applyFont="1" applyFill="1" applyBorder="1" applyAlignment="1" applyProtection="1">
      <alignment horizontal="center" vertical="center"/>
      <protection locked="0"/>
    </xf>
    <xf numFmtId="164" fontId="14" fillId="0" borderId="0" xfId="0" applyNumberFormat="1" applyFont="1"/>
    <xf numFmtId="164" fontId="13" fillId="0" borderId="0" xfId="0" applyNumberFormat="1" applyFont="1"/>
    <xf numFmtId="0" fontId="14" fillId="0" borderId="0" xfId="0" applyFont="1" applyAlignment="1">
      <alignment horizontal="right"/>
    </xf>
    <xf numFmtId="0" fontId="15" fillId="0" borderId="0" xfId="0" applyFont="1" applyAlignment="1">
      <alignment horizontal="right"/>
    </xf>
    <xf numFmtId="0" fontId="13" fillId="0" borderId="0" xfId="0" applyFont="1" applyAlignment="1">
      <alignment horizontal="right"/>
    </xf>
    <xf numFmtId="0" fontId="16" fillId="0" borderId="0" xfId="0" applyFont="1" applyAlignment="1">
      <alignment horizontal="right"/>
    </xf>
    <xf numFmtId="0" fontId="11" fillId="0" borderId="0" xfId="0" applyFont="1" applyAlignment="1">
      <alignment horizontal="center" vertical="center"/>
    </xf>
    <xf numFmtId="166" fontId="11" fillId="0" borderId="0" xfId="0" applyNumberFormat="1" applyFont="1" applyAlignment="1">
      <alignment horizontal="center" vertical="center"/>
    </xf>
    <xf numFmtId="0" fontId="22" fillId="2" borderId="32" xfId="0" applyFont="1" applyFill="1" applyBorder="1" applyAlignment="1" applyProtection="1">
      <alignment horizontal="center" vertical="center"/>
      <protection locked="0"/>
    </xf>
    <xf numFmtId="0" fontId="42" fillId="0" borderId="45" xfId="0" applyFont="1" applyBorder="1" applyAlignment="1">
      <alignment horizontal="center"/>
    </xf>
    <xf numFmtId="0" fontId="43" fillId="0" borderId="0" xfId="0" applyFont="1" applyAlignment="1">
      <alignment horizontal="left"/>
    </xf>
    <xf numFmtId="0" fontId="15" fillId="0" borderId="57" xfId="0" applyFont="1" applyBorder="1" applyAlignment="1" applyProtection="1">
      <alignment horizontal="center" vertical="center"/>
      <protection locked="0"/>
    </xf>
    <xf numFmtId="0" fontId="15" fillId="0" borderId="58" xfId="0" applyFont="1" applyBorder="1" applyAlignment="1" applyProtection="1">
      <alignment horizontal="center" vertical="center"/>
      <protection locked="0"/>
    </xf>
    <xf numFmtId="0" fontId="15" fillId="0" borderId="59" xfId="0" applyFont="1" applyBorder="1" applyAlignment="1" applyProtection="1">
      <alignment horizontal="center" vertical="center"/>
      <protection locked="0"/>
    </xf>
    <xf numFmtId="0" fontId="15" fillId="0" borderId="60" xfId="0" applyFont="1" applyBorder="1" applyAlignment="1" applyProtection="1">
      <alignment horizontal="center" vertical="center"/>
      <protection locked="0"/>
    </xf>
    <xf numFmtId="0" fontId="15" fillId="0" borderId="61" xfId="0" applyFont="1" applyBorder="1" applyAlignment="1" applyProtection="1">
      <alignment horizontal="center" vertical="center"/>
      <protection locked="0"/>
    </xf>
    <xf numFmtId="0" fontId="15" fillId="0" borderId="62" xfId="0" applyFont="1" applyBorder="1" applyAlignment="1" applyProtection="1">
      <alignment horizontal="center" vertical="center"/>
      <protection locked="0"/>
    </xf>
    <xf numFmtId="0" fontId="15" fillId="0" borderId="63" xfId="0" applyFont="1" applyBorder="1" applyAlignment="1" applyProtection="1">
      <alignment horizontal="center" vertical="center"/>
      <protection locked="0"/>
    </xf>
    <xf numFmtId="0" fontId="15" fillId="0" borderId="64" xfId="0" applyFont="1" applyBorder="1" applyAlignment="1" applyProtection="1">
      <alignment horizontal="center" vertical="center"/>
      <protection locked="0"/>
    </xf>
    <xf numFmtId="0" fontId="15" fillId="0" borderId="65" xfId="0" applyFont="1" applyBorder="1" applyAlignment="1" applyProtection="1">
      <alignment horizontal="center" vertical="center"/>
      <protection locked="0"/>
    </xf>
    <xf numFmtId="0" fontId="44" fillId="0" borderId="0" xfId="0" applyFont="1" applyAlignment="1">
      <alignment horizontal="center"/>
    </xf>
    <xf numFmtId="164" fontId="44" fillId="0" borderId="0" xfId="0" applyNumberFormat="1" applyFont="1" applyAlignment="1">
      <alignment horizontal="center"/>
    </xf>
    <xf numFmtId="0" fontId="27" fillId="5" borderId="0" xfId="0" applyFont="1" applyFill="1"/>
    <xf numFmtId="0" fontId="27" fillId="5" borderId="0" xfId="0" applyFont="1" applyFill="1" applyAlignment="1">
      <alignment horizontal="center"/>
    </xf>
    <xf numFmtId="0" fontId="27" fillId="5" borderId="0" xfId="0" applyFont="1" applyFill="1" applyAlignment="1">
      <alignment horizontal="right"/>
    </xf>
    <xf numFmtId="0" fontId="21" fillId="5" borderId="0" xfId="1" applyFill="1"/>
    <xf numFmtId="0" fontId="0" fillId="5" borderId="0" xfId="0" applyFill="1"/>
    <xf numFmtId="0" fontId="35" fillId="6" borderId="0" xfId="0" applyFont="1" applyFill="1"/>
    <xf numFmtId="0" fontId="27" fillId="6" borderId="0" xfId="0" applyFont="1" applyFill="1"/>
    <xf numFmtId="0" fontId="35" fillId="6" borderId="0" xfId="0" applyFont="1" applyFill="1" applyAlignment="1">
      <alignment horizontal="center"/>
    </xf>
    <xf numFmtId="0" fontId="35" fillId="6" borderId="0" xfId="0" applyFont="1" applyFill="1" applyAlignment="1">
      <alignment horizontal="right"/>
    </xf>
    <xf numFmtId="0" fontId="21" fillId="6" borderId="0" xfId="1" applyFill="1"/>
    <xf numFmtId="0" fontId="0" fillId="6" borderId="0" xfId="0" applyFill="1"/>
    <xf numFmtId="0" fontId="42" fillId="6" borderId="0" xfId="0" applyFont="1" applyFill="1"/>
    <xf numFmtId="0" fontId="0" fillId="5" borderId="0" xfId="0" applyFill="1" applyAlignment="1">
      <alignment vertical="center"/>
    </xf>
    <xf numFmtId="0" fontId="0" fillId="5" borderId="0" xfId="0" applyFill="1" applyAlignment="1">
      <alignment horizontal="center" vertical="center"/>
    </xf>
    <xf numFmtId="0" fontId="27" fillId="5" borderId="0" xfId="0" applyFont="1" applyFill="1" applyAlignment="1">
      <alignment horizontal="right" vertical="center"/>
    </xf>
    <xf numFmtId="0" fontId="27" fillId="5" borderId="0" xfId="0" applyFont="1" applyFill="1" applyAlignment="1">
      <alignment vertical="center"/>
    </xf>
    <xf numFmtId="0" fontId="21" fillId="5" borderId="0" xfId="1" applyFill="1" applyAlignment="1">
      <alignment vertical="center"/>
    </xf>
    <xf numFmtId="0" fontId="27" fillId="6" borderId="0" xfId="0" applyFont="1" applyFill="1" applyAlignment="1">
      <alignment horizontal="center"/>
    </xf>
    <xf numFmtId="0" fontId="27" fillId="6" borderId="0" xfId="0" applyFont="1" applyFill="1" applyAlignment="1">
      <alignment horizontal="right"/>
    </xf>
    <xf numFmtId="0" fontId="0" fillId="6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0" fillId="5" borderId="0" xfId="0" applyFill="1" applyAlignment="1">
      <alignment horizontal="right"/>
    </xf>
    <xf numFmtId="0" fontId="16" fillId="3" borderId="0" xfId="0" applyFont="1" applyFill="1"/>
    <xf numFmtId="164" fontId="31" fillId="0" borderId="0" xfId="0" applyNumberFormat="1" applyFont="1" applyAlignment="1">
      <alignment horizontal="center"/>
    </xf>
    <xf numFmtId="0" fontId="42" fillId="0" borderId="8" xfId="0" applyFont="1" applyBorder="1"/>
    <xf numFmtId="0" fontId="42" fillId="0" borderId="0" xfId="0" applyFont="1" applyAlignment="1">
      <alignment horizontal="center"/>
    </xf>
    <xf numFmtId="0" fontId="35" fillId="0" borderId="8" xfId="0" applyFont="1" applyBorder="1"/>
    <xf numFmtId="0" fontId="35" fillId="0" borderId="45" xfId="0" applyFont="1" applyBorder="1" applyAlignment="1">
      <alignment horizontal="center"/>
    </xf>
    <xf numFmtId="14" fontId="45" fillId="0" borderId="0" xfId="0" applyNumberFormat="1" applyFont="1" applyAlignment="1">
      <alignment horizontal="center" vertical="top"/>
    </xf>
    <xf numFmtId="166" fontId="46" fillId="0" borderId="0" xfId="0" applyNumberFormat="1" applyFont="1" applyAlignment="1">
      <alignment horizontal="right"/>
    </xf>
    <xf numFmtId="0" fontId="47" fillId="0" borderId="0" xfId="0" applyFont="1" applyAlignment="1">
      <alignment horizontal="center"/>
    </xf>
    <xf numFmtId="168" fontId="45" fillId="0" borderId="0" xfId="0" applyNumberFormat="1" applyFont="1" applyAlignment="1">
      <alignment horizontal="center" vertical="top"/>
    </xf>
    <xf numFmtId="0" fontId="48" fillId="0" borderId="0" xfId="0" applyFont="1"/>
    <xf numFmtId="0" fontId="44" fillId="0" borderId="0" xfId="0" applyFont="1"/>
    <xf numFmtId="0" fontId="44" fillId="0" borderId="0" xfId="0" applyFont="1" applyAlignment="1">
      <alignment horizontal="right"/>
    </xf>
    <xf numFmtId="0" fontId="58" fillId="0" borderId="0" xfId="0" applyFont="1" applyAlignment="1">
      <alignment horizontal="left"/>
    </xf>
    <xf numFmtId="166" fontId="62" fillId="0" borderId="0" xfId="0" applyNumberFormat="1" applyFont="1" applyAlignment="1">
      <alignment horizontal="right"/>
    </xf>
    <xf numFmtId="0" fontId="63" fillId="0" borderId="0" xfId="0" applyFont="1" applyAlignment="1">
      <alignment horizontal="center"/>
    </xf>
    <xf numFmtId="164" fontId="61" fillId="0" borderId="0" xfId="0" applyNumberFormat="1" applyFont="1" applyAlignment="1">
      <alignment horizontal="center"/>
    </xf>
    <xf numFmtId="0" fontId="64" fillId="0" borderId="0" xfId="0" applyFont="1"/>
    <xf numFmtId="0" fontId="43" fillId="0" borderId="8" xfId="0" applyFont="1" applyBorder="1"/>
    <xf numFmtId="164" fontId="34" fillId="0" borderId="0" xfId="0" applyNumberFormat="1" applyFont="1" applyAlignment="1">
      <alignment horizontal="center"/>
    </xf>
    <xf numFmtId="164" fontId="67" fillId="0" borderId="0" xfId="0" applyNumberFormat="1" applyFont="1" applyAlignment="1">
      <alignment horizontal="right"/>
    </xf>
    <xf numFmtId="164" fontId="68" fillId="0" borderId="0" xfId="0" applyNumberFormat="1" applyFont="1" applyAlignment="1">
      <alignment horizontal="right"/>
    </xf>
    <xf numFmtId="0" fontId="22" fillId="0" borderId="6" xfId="0" applyFont="1" applyBorder="1" applyAlignment="1">
      <alignment horizontal="center"/>
    </xf>
    <xf numFmtId="0" fontId="22" fillId="0" borderId="0" xfId="0" applyFont="1" applyAlignment="1">
      <alignment horizontal="center"/>
    </xf>
    <xf numFmtId="164" fontId="69" fillId="0" borderId="0" xfId="0" applyNumberFormat="1" applyFont="1" applyAlignment="1">
      <alignment horizontal="right"/>
    </xf>
    <xf numFmtId="0" fontId="70" fillId="0" borderId="58" xfId="0" applyFont="1" applyBorder="1" applyAlignment="1" applyProtection="1">
      <alignment horizontal="center" vertical="center"/>
      <protection locked="0"/>
    </xf>
    <xf numFmtId="0" fontId="70" fillId="0" borderId="61" xfId="0" applyFont="1" applyBorder="1" applyAlignment="1" applyProtection="1">
      <alignment horizontal="center" vertical="center"/>
      <protection locked="0"/>
    </xf>
    <xf numFmtId="0" fontId="71" fillId="0" borderId="58" xfId="0" applyFont="1" applyBorder="1" applyAlignment="1" applyProtection="1">
      <alignment horizontal="center" vertical="center"/>
      <protection locked="0"/>
    </xf>
    <xf numFmtId="0" fontId="71" fillId="0" borderId="61" xfId="0" applyFont="1" applyBorder="1" applyAlignment="1" applyProtection="1">
      <alignment horizontal="center" vertical="center"/>
      <protection locked="0"/>
    </xf>
    <xf numFmtId="0" fontId="69" fillId="2" borderId="32" xfId="0" applyFont="1" applyFill="1" applyBorder="1" applyAlignment="1" applyProtection="1">
      <alignment horizontal="center" vertical="center"/>
      <protection locked="0"/>
    </xf>
    <xf numFmtId="0" fontId="30" fillId="0" borderId="0" xfId="0" applyFont="1"/>
    <xf numFmtId="0" fontId="72" fillId="0" borderId="45" xfId="0" applyFont="1" applyBorder="1" applyAlignment="1">
      <alignment horizontal="center"/>
    </xf>
    <xf numFmtId="0" fontId="40" fillId="0" borderId="25" xfId="0" applyFont="1" applyBorder="1" applyAlignment="1">
      <alignment vertical="center"/>
    </xf>
    <xf numFmtId="164" fontId="31" fillId="0" borderId="43" xfId="0" applyNumberFormat="1" applyFont="1" applyBorder="1" applyAlignment="1">
      <alignment horizontal="center" vertical="center"/>
    </xf>
    <xf numFmtId="0" fontId="66" fillId="0" borderId="0" xfId="0" applyFont="1" applyProtection="1">
      <protection hidden="1"/>
    </xf>
    <xf numFmtId="0" fontId="73" fillId="0" borderId="0" xfId="0" applyFont="1" applyProtection="1">
      <protection hidden="1"/>
    </xf>
    <xf numFmtId="164" fontId="34" fillId="0" borderId="0" xfId="0" applyNumberFormat="1" applyFont="1" applyAlignment="1" applyProtection="1">
      <alignment horizontal="center" vertical="center"/>
      <protection hidden="1"/>
    </xf>
    <xf numFmtId="164" fontId="34" fillId="0" borderId="0" xfId="0" applyNumberFormat="1" applyFont="1" applyAlignment="1" applyProtection="1">
      <alignment horizontal="right"/>
      <protection hidden="1"/>
    </xf>
    <xf numFmtId="0" fontId="0" fillId="0" borderId="0" xfId="0" applyAlignment="1" applyProtection="1">
      <alignment horizontal="left" vertical="center"/>
      <protection hidden="1"/>
    </xf>
    <xf numFmtId="0" fontId="0" fillId="0" borderId="0" xfId="0" applyProtection="1">
      <protection hidden="1"/>
    </xf>
    <xf numFmtId="1" fontId="45" fillId="3" borderId="0" xfId="0" applyNumberFormat="1" applyFont="1" applyFill="1" applyAlignment="1" applyProtection="1">
      <alignment horizontal="center" vertical="center"/>
      <protection locked="0" hidden="1"/>
    </xf>
    <xf numFmtId="0" fontId="49" fillId="0" borderId="0" xfId="0" applyFont="1" applyAlignment="1" applyProtection="1">
      <alignment horizontal="center"/>
      <protection hidden="1"/>
    </xf>
    <xf numFmtId="0" fontId="13" fillId="0" borderId="0" xfId="0" applyFont="1" applyAlignment="1" applyProtection="1">
      <alignment horizontal="center"/>
      <protection hidden="1"/>
    </xf>
    <xf numFmtId="0" fontId="50" fillId="0" borderId="0" xfId="0" applyFont="1" applyAlignment="1" applyProtection="1">
      <alignment horizontal="center" vertical="center"/>
      <protection hidden="1"/>
    </xf>
    <xf numFmtId="165" fontId="20" fillId="0" borderId="0" xfId="0" applyNumberFormat="1" applyFont="1" applyProtection="1">
      <protection hidden="1"/>
    </xf>
    <xf numFmtId="0" fontId="53" fillId="0" borderId="0" xfId="0" applyFont="1" applyAlignment="1" applyProtection="1">
      <alignment horizontal="center" vertical="center" wrapText="1"/>
      <protection hidden="1"/>
    </xf>
    <xf numFmtId="0" fontId="4" fillId="0" borderId="0" xfId="0" applyFont="1" applyProtection="1">
      <protection hidden="1"/>
    </xf>
    <xf numFmtId="0" fontId="4" fillId="0" borderId="0" xfId="0" applyFont="1" applyAlignment="1" applyProtection="1">
      <alignment horizontal="left"/>
      <protection hidden="1"/>
    </xf>
    <xf numFmtId="0" fontId="4" fillId="0" borderId="0" xfId="0" applyFont="1" applyAlignment="1" applyProtection="1">
      <alignment horizontal="right"/>
      <protection hidden="1"/>
    </xf>
    <xf numFmtId="0" fontId="65" fillId="0" borderId="0" xfId="0" applyFont="1" applyAlignment="1" applyProtection="1">
      <alignment horizontal="center" vertical="center" wrapText="1"/>
      <protection hidden="1"/>
    </xf>
    <xf numFmtId="0" fontId="65" fillId="0" borderId="0" xfId="0" applyFont="1" applyAlignment="1" applyProtection="1">
      <alignment horizontal="center" vertical="center" wrapText="1" shrinkToFit="1"/>
      <protection hidden="1"/>
    </xf>
    <xf numFmtId="1" fontId="55" fillId="0" borderId="40" xfId="0" applyNumberFormat="1" applyFont="1" applyBorder="1" applyAlignment="1" applyProtection="1">
      <alignment horizontal="center"/>
      <protection locked="0" hidden="1"/>
    </xf>
    <xf numFmtId="0" fontId="0" fillId="0" borderId="0" xfId="0" applyAlignment="1" applyProtection="1">
      <alignment horizontal="left"/>
      <protection hidden="1"/>
    </xf>
    <xf numFmtId="0" fontId="0" fillId="0" borderId="0" xfId="0" applyAlignment="1" applyProtection="1">
      <alignment horizontal="right"/>
      <protection hidden="1"/>
    </xf>
    <xf numFmtId="0" fontId="31" fillId="0" borderId="0" xfId="0" applyFont="1" applyProtection="1">
      <protection hidden="1"/>
    </xf>
    <xf numFmtId="0" fontId="14" fillId="0" borderId="0" xfId="0" applyFont="1" applyProtection="1">
      <protection hidden="1"/>
    </xf>
    <xf numFmtId="0" fontId="37" fillId="0" borderId="0" xfId="0" applyFont="1" applyProtection="1">
      <protection hidden="1"/>
    </xf>
    <xf numFmtId="0" fontId="37" fillId="0" borderId="0" xfId="0" applyFont="1" applyAlignment="1" applyProtection="1">
      <alignment horizontal="left"/>
      <protection hidden="1"/>
    </xf>
    <xf numFmtId="1" fontId="52" fillId="0" borderId="0" xfId="0" applyNumberFormat="1" applyFont="1" applyAlignment="1" applyProtection="1">
      <alignment horizontal="right"/>
      <protection hidden="1"/>
    </xf>
    <xf numFmtId="1" fontId="52" fillId="0" borderId="0" xfId="0" applyNumberFormat="1" applyFont="1" applyAlignment="1" applyProtection="1">
      <alignment horizontal="center"/>
      <protection hidden="1"/>
    </xf>
    <xf numFmtId="164" fontId="54" fillId="3" borderId="0" xfId="0" applyNumberFormat="1" applyFont="1" applyFill="1" applyProtection="1">
      <protection hidden="1"/>
    </xf>
    <xf numFmtId="0" fontId="52" fillId="0" borderId="0" xfId="0" applyFont="1" applyProtection="1">
      <protection hidden="1"/>
    </xf>
    <xf numFmtId="164" fontId="52" fillId="3" borderId="0" xfId="0" applyNumberFormat="1" applyFont="1" applyFill="1" applyProtection="1">
      <protection hidden="1"/>
    </xf>
    <xf numFmtId="1" fontId="39" fillId="0" borderId="0" xfId="0" applyNumberFormat="1" applyFont="1" applyAlignment="1" applyProtection="1">
      <alignment horizontal="center"/>
      <protection hidden="1"/>
    </xf>
    <xf numFmtId="1" fontId="39" fillId="3" borderId="0" xfId="0" applyNumberFormat="1" applyFont="1" applyFill="1" applyAlignment="1" applyProtection="1">
      <alignment horizontal="center"/>
      <protection hidden="1"/>
    </xf>
    <xf numFmtId="0" fontId="0" fillId="0" borderId="0" xfId="0" applyAlignment="1" applyProtection="1">
      <alignment horizontal="center"/>
      <protection hidden="1"/>
    </xf>
    <xf numFmtId="16" fontId="13" fillId="0" borderId="0" xfId="0" applyNumberFormat="1" applyFont="1" applyAlignment="1" applyProtection="1">
      <alignment horizontal="left"/>
      <protection hidden="1"/>
    </xf>
    <xf numFmtId="0" fontId="13" fillId="0" borderId="0" xfId="0" applyFont="1" applyAlignment="1" applyProtection="1">
      <alignment horizontal="left"/>
      <protection hidden="1"/>
    </xf>
    <xf numFmtId="0" fontId="13" fillId="0" borderId="0" xfId="0" applyFont="1" applyProtection="1">
      <protection hidden="1"/>
    </xf>
    <xf numFmtId="0" fontId="21" fillId="0" borderId="0" xfId="1" applyAlignment="1" applyProtection="1">
      <alignment horizontal="left"/>
      <protection hidden="1"/>
    </xf>
    <xf numFmtId="164" fontId="74" fillId="0" borderId="0" xfId="0" applyNumberFormat="1" applyFont="1" applyAlignment="1">
      <alignment horizontal="center"/>
    </xf>
    <xf numFmtId="0" fontId="7" fillId="7" borderId="0" xfId="0" applyFont="1" applyFill="1" applyAlignment="1" applyProtection="1">
      <alignment horizontal="center" vertical="center"/>
      <protection locked="0" hidden="1"/>
    </xf>
    <xf numFmtId="0" fontId="51" fillId="0" borderId="0" xfId="0" applyFont="1" applyAlignment="1" applyProtection="1">
      <alignment horizontal="left"/>
      <protection hidden="1"/>
    </xf>
    <xf numFmtId="0" fontId="51" fillId="0" borderId="0" xfId="0" applyFont="1" applyAlignment="1" applyProtection="1">
      <alignment horizontal="center"/>
      <protection hidden="1"/>
    </xf>
    <xf numFmtId="168" fontId="45" fillId="0" borderId="0" xfId="0" applyNumberFormat="1" applyFont="1" applyAlignment="1" applyProtection="1">
      <alignment horizontal="center" vertical="top"/>
      <protection locked="0" hidden="1"/>
    </xf>
    <xf numFmtId="0" fontId="18" fillId="0" borderId="0" xfId="0" applyFont="1" applyAlignment="1" applyProtection="1">
      <alignment horizontal="left" vertical="center"/>
      <protection hidden="1"/>
    </xf>
    <xf numFmtId="0" fontId="0" fillId="0" borderId="0" xfId="0" applyAlignment="1" applyProtection="1">
      <alignment horizontal="left" vertical="center"/>
      <protection hidden="1"/>
    </xf>
    <xf numFmtId="0" fontId="13" fillId="0" borderId="0" xfId="0" applyFont="1" applyAlignment="1" applyProtection="1">
      <alignment horizontal="center" vertical="center"/>
      <protection hidden="1"/>
    </xf>
    <xf numFmtId="0" fontId="49" fillId="0" borderId="0" xfId="0" applyFont="1" applyAlignment="1" applyProtection="1">
      <alignment horizontal="center"/>
      <protection hidden="1"/>
    </xf>
    <xf numFmtId="0" fontId="50" fillId="0" borderId="0" xfId="0" applyFont="1" applyAlignment="1" applyProtection="1">
      <alignment horizontal="center" vertical="center"/>
      <protection hidden="1"/>
    </xf>
    <xf numFmtId="0" fontId="4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66" fontId="56" fillId="0" borderId="0" xfId="0" applyNumberFormat="1" applyFont="1" applyAlignment="1">
      <alignment horizontal="center"/>
    </xf>
    <xf numFmtId="0" fontId="57" fillId="0" borderId="0" xfId="0" applyFont="1" applyAlignment="1">
      <alignment horizontal="center"/>
    </xf>
    <xf numFmtId="0" fontId="59" fillId="0" borderId="0" xfId="0" applyFont="1" applyAlignment="1">
      <alignment horizontal="center"/>
    </xf>
    <xf numFmtId="0" fontId="60" fillId="0" borderId="0" xfId="0" applyFont="1" applyAlignment="1">
      <alignment horizontal="center"/>
    </xf>
    <xf numFmtId="166" fontId="32" fillId="0" borderId="0" xfId="0" applyNumberFormat="1" applyFont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42" fillId="0" borderId="0" xfId="0" applyFont="1" applyAlignment="1">
      <alignment horizontal="center"/>
    </xf>
    <xf numFmtId="0" fontId="1" fillId="0" borderId="5" xfId="0" applyFont="1" applyBorder="1" applyAlignment="1">
      <alignment horizontal="center" textRotation="90"/>
    </xf>
    <xf numFmtId="0" fontId="1" fillId="0" borderId="8" xfId="0" applyFont="1" applyBorder="1" applyAlignment="1">
      <alignment horizontal="center" textRotation="90"/>
    </xf>
    <xf numFmtId="0" fontId="1" fillId="0" borderId="6" xfId="0" applyFont="1" applyBorder="1" applyAlignment="1">
      <alignment horizontal="center" textRotation="90"/>
    </xf>
    <xf numFmtId="0" fontId="1" fillId="0" borderId="0" xfId="0" applyFont="1" applyAlignment="1">
      <alignment horizontal="center" textRotation="90"/>
    </xf>
    <xf numFmtId="0" fontId="1" fillId="0" borderId="7" xfId="0" applyFont="1" applyBorder="1" applyAlignment="1">
      <alignment horizontal="center" textRotation="90"/>
    </xf>
    <xf numFmtId="0" fontId="1" fillId="0" borderId="35" xfId="0" applyFont="1" applyBorder="1" applyAlignment="1">
      <alignment horizontal="center" textRotation="90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38" xfId="0" applyFont="1" applyFill="1" applyBorder="1" applyAlignment="1">
      <alignment horizontal="center" vertical="center"/>
    </xf>
    <xf numFmtId="0" fontId="5" fillId="2" borderId="34" xfId="0" applyFont="1" applyFill="1" applyBorder="1" applyAlignment="1">
      <alignment horizontal="center" textRotation="90"/>
    </xf>
    <xf numFmtId="0" fontId="5" fillId="2" borderId="45" xfId="0" applyFont="1" applyFill="1" applyBorder="1" applyAlignment="1">
      <alignment horizontal="center" textRotation="90"/>
    </xf>
    <xf numFmtId="0" fontId="3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39" xfId="0" applyFont="1" applyBorder="1" applyAlignment="1">
      <alignment horizontal="center" textRotation="90"/>
    </xf>
    <xf numFmtId="0" fontId="1" fillId="0" borderId="48" xfId="0" applyFont="1" applyBorder="1" applyAlignment="1">
      <alignment horizontal="center" textRotation="90"/>
    </xf>
    <xf numFmtId="0" fontId="1" fillId="0" borderId="13" xfId="0" applyFont="1" applyBorder="1" applyAlignment="1">
      <alignment horizontal="center" textRotation="90"/>
    </xf>
    <xf numFmtId="0" fontId="1" fillId="0" borderId="49" xfId="0" applyFont="1" applyBorder="1" applyAlignment="1">
      <alignment horizontal="center" textRotation="90"/>
    </xf>
    <xf numFmtId="0" fontId="1" fillId="0" borderId="34" xfId="0" applyFont="1" applyBorder="1" applyAlignment="1">
      <alignment horizontal="center" textRotation="90"/>
    </xf>
    <xf numFmtId="0" fontId="1" fillId="0" borderId="45" xfId="0" applyFont="1" applyBorder="1" applyAlignment="1">
      <alignment horizontal="center" textRotation="90"/>
    </xf>
    <xf numFmtId="0" fontId="1" fillId="2" borderId="4" xfId="0" applyFont="1" applyFill="1" applyBorder="1" applyAlignment="1">
      <alignment horizontal="center" textRotation="90"/>
    </xf>
    <xf numFmtId="0" fontId="1" fillId="2" borderId="16" xfId="0" applyFont="1" applyFill="1" applyBorder="1" applyAlignment="1">
      <alignment horizontal="center" textRotation="90"/>
    </xf>
    <xf numFmtId="0" fontId="1" fillId="0" borderId="22" xfId="0" applyFont="1" applyBorder="1" applyAlignment="1">
      <alignment horizontal="center" textRotation="90"/>
    </xf>
    <xf numFmtId="0" fontId="7" fillId="2" borderId="5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9" xfId="0" applyFont="1" applyBorder="1" applyAlignment="1">
      <alignment horizontal="center" textRotation="90"/>
    </xf>
    <xf numFmtId="0" fontId="1" fillId="0" borderId="53" xfId="0" applyFont="1" applyBorder="1" applyAlignment="1">
      <alignment horizontal="center" textRotation="90"/>
    </xf>
    <xf numFmtId="0" fontId="1" fillId="0" borderId="29" xfId="0" applyFont="1" applyBorder="1" applyAlignment="1">
      <alignment horizontal="center" textRotation="90"/>
    </xf>
    <xf numFmtId="0" fontId="1" fillId="0" borderId="10" xfId="0" applyFont="1" applyBorder="1" applyAlignment="1">
      <alignment horizontal="center" textRotation="90"/>
    </xf>
    <xf numFmtId="0" fontId="1" fillId="2" borderId="34" xfId="0" applyFont="1" applyFill="1" applyBorder="1" applyAlignment="1">
      <alignment horizontal="center" textRotation="90"/>
    </xf>
    <xf numFmtId="0" fontId="1" fillId="2" borderId="15" xfId="0" applyFont="1" applyFill="1" applyBorder="1" applyAlignment="1">
      <alignment horizontal="center" textRotation="90"/>
    </xf>
    <xf numFmtId="0" fontId="1" fillId="0" borderId="54" xfId="0" applyFont="1" applyBorder="1" applyAlignment="1">
      <alignment horizontal="center" textRotation="90"/>
    </xf>
    <xf numFmtId="0" fontId="1" fillId="0" borderId="30" xfId="0" applyFont="1" applyBorder="1" applyAlignment="1">
      <alignment horizontal="center" textRotation="90"/>
    </xf>
    <xf numFmtId="0" fontId="1" fillId="0" borderId="33" xfId="0" applyFont="1" applyBorder="1" applyAlignment="1">
      <alignment horizontal="center" textRotation="90"/>
    </xf>
    <xf numFmtId="0" fontId="5" fillId="2" borderId="36" xfId="0" applyFont="1" applyFill="1" applyBorder="1" applyAlignment="1">
      <alignment horizontal="center" textRotation="90"/>
    </xf>
    <xf numFmtId="0" fontId="1" fillId="0" borderId="21" xfId="0" applyFont="1" applyBorder="1" applyAlignment="1">
      <alignment horizontal="center" textRotation="90"/>
    </xf>
    <xf numFmtId="0" fontId="1" fillId="0" borderId="15" xfId="0" applyFont="1" applyBorder="1" applyAlignment="1">
      <alignment horizontal="center" textRotation="90"/>
    </xf>
    <xf numFmtId="0" fontId="3" fillId="0" borderId="6" xfId="0" applyFont="1" applyBorder="1" applyAlignment="1">
      <alignment horizontal="center" vertical="center" wrapText="1"/>
    </xf>
    <xf numFmtId="0" fontId="7" fillId="2" borderId="38" xfId="0" applyFont="1" applyFill="1" applyBorder="1" applyAlignment="1">
      <alignment horizontal="center" vertical="center" wrapText="1"/>
    </xf>
    <xf numFmtId="1" fontId="1" fillId="0" borderId="7" xfId="0" applyNumberFormat="1" applyFont="1" applyBorder="1" applyAlignment="1">
      <alignment horizontal="center" textRotation="90"/>
    </xf>
    <xf numFmtId="1" fontId="1" fillId="0" borderId="35" xfId="0" applyNumberFormat="1" applyFont="1" applyBorder="1" applyAlignment="1">
      <alignment horizontal="center" textRotation="90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 textRotation="90"/>
    </xf>
    <xf numFmtId="0" fontId="5" fillId="2" borderId="16" xfId="0" applyFont="1" applyFill="1" applyBorder="1" applyAlignment="1">
      <alignment horizontal="center" textRotation="90"/>
    </xf>
    <xf numFmtId="0" fontId="1" fillId="2" borderId="5" xfId="0" applyFont="1" applyFill="1" applyBorder="1" applyAlignment="1">
      <alignment horizontal="center" textRotation="90"/>
    </xf>
    <xf numFmtId="0" fontId="15" fillId="8" borderId="60" xfId="0" applyFont="1" applyFill="1" applyBorder="1" applyAlignment="1" applyProtection="1">
      <alignment horizontal="center" vertical="center"/>
      <protection locked="0"/>
    </xf>
    <xf numFmtId="0" fontId="15" fillId="8" borderId="61" xfId="0" applyFont="1" applyFill="1" applyBorder="1" applyAlignment="1" applyProtection="1">
      <alignment horizontal="center" vertical="center"/>
      <protection locked="0"/>
    </xf>
  </cellXfs>
  <cellStyles count="2">
    <cellStyle name="Hyperlink" xfId="1" builtinId="8"/>
    <cellStyle name="Standaard" xfId="0" builtinId="0"/>
  </cellStyles>
  <dxfs count="82"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/>
        <i val="0"/>
        <color rgb="FF0000CC"/>
      </font>
      <fill>
        <patternFill>
          <bgColor theme="0" tint="-0.14996795556505021"/>
        </patternFill>
      </fill>
      <border>
        <left style="thin">
          <color rgb="FF333300"/>
        </left>
        <right style="thin">
          <color rgb="FF333300"/>
        </right>
        <top style="thin">
          <color rgb="FF333300"/>
        </top>
        <bottom style="thin">
          <color rgb="FF333300"/>
        </bottom>
      </border>
    </dxf>
    <dxf>
      <font>
        <b/>
        <i val="0"/>
        <color theme="0"/>
      </font>
      <fill>
        <patternFill>
          <bgColor theme="0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/>
        <i val="0"/>
        <color theme="0"/>
      </font>
      <fill>
        <patternFill>
          <bgColor theme="0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</dxf>
    <dxf>
      <font>
        <color theme="0"/>
      </font>
    </dxf>
    <dxf>
      <font>
        <color theme="0"/>
      </font>
      <fill>
        <patternFill>
          <bgColor theme="0"/>
        </patternFill>
      </fill>
    </dxf>
    <dxf>
      <font>
        <b val="0"/>
        <i val="0"/>
        <color rgb="FFFF0000"/>
      </font>
    </dxf>
    <dxf>
      <font>
        <b val="0"/>
        <i val="0"/>
        <color rgb="FF0000CC"/>
      </font>
    </dxf>
    <dxf>
      <font>
        <color theme="0"/>
      </font>
      <fill>
        <patternFill>
          <bgColor theme="0"/>
        </patternFill>
      </fill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color theme="0"/>
      </font>
      <fill>
        <patternFill>
          <bgColor theme="0"/>
        </patternFill>
      </fill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colors>
    <mruColors>
      <color rgb="FF0000CC"/>
      <color rgb="FFFF33CC"/>
      <color rgb="FF008000"/>
      <color rgb="FF00CC00"/>
      <color rgb="FF000000"/>
      <color rgb="FFC9FFE4"/>
      <color rgb="FFEBFFF5"/>
      <color rgb="FF33CC33"/>
      <color rgb="FFB8FECA"/>
      <color rgb="FF99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blog.seniorennet.be/GSE_Essen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3.bin"/><Relationship Id="rId3" Type="http://schemas.openxmlformats.org/officeDocument/2006/relationships/hyperlink" Target="mailto:vandenberghjacky@hotmail.com" TargetMode="External"/><Relationship Id="rId7" Type="http://schemas.openxmlformats.org/officeDocument/2006/relationships/hyperlink" Target="mailto:ivan.cappaert@telenet.be" TargetMode="External"/><Relationship Id="rId2" Type="http://schemas.openxmlformats.org/officeDocument/2006/relationships/hyperlink" Target="mailto:adriestok55@gmail.com" TargetMode="External"/><Relationship Id="rId1" Type="http://schemas.openxmlformats.org/officeDocument/2006/relationships/hyperlink" Target="mailto:ludo.dries@telenet.be" TargetMode="External"/><Relationship Id="rId6" Type="http://schemas.openxmlformats.org/officeDocument/2006/relationships/hyperlink" Target="mailto:jefschrooyen@skynet.be" TargetMode="External"/><Relationship Id="rId5" Type="http://schemas.openxmlformats.org/officeDocument/2006/relationships/hyperlink" Target="mailto:guy.maas@proximus.be" TargetMode="External"/><Relationship Id="rId4" Type="http://schemas.openxmlformats.org/officeDocument/2006/relationships/hyperlink" Target="mailto:r.beyers@outlook.com" TargetMode="Externa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hyperlink" Target="mailto:frans.jacobs2@telenet.be" TargetMode="External"/><Relationship Id="rId2" Type="http://schemas.openxmlformats.org/officeDocument/2006/relationships/hyperlink" Target="mailto:filip.vossen@telenet.be" TargetMode="External"/><Relationship Id="rId1" Type="http://schemas.openxmlformats.org/officeDocument/2006/relationships/hyperlink" Target="mailto:frans.jacobs2@telenet.be" TargetMode="External"/><Relationship Id="rId5" Type="http://schemas.openxmlformats.org/officeDocument/2006/relationships/printerSettings" Target="../printerSettings/printerSettings14.bin"/><Relationship Id="rId4" Type="http://schemas.openxmlformats.org/officeDocument/2006/relationships/hyperlink" Target="mailto:biljart.gse@gmail.com" TargetMode="Externa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3"/>
  <sheetViews>
    <sheetView showGridLines="0" showRowColHeaders="0" tabSelected="1" zoomScale="125" zoomScaleNormal="125" workbookViewId="0">
      <selection activeCell="L9" sqref="L9"/>
    </sheetView>
  </sheetViews>
  <sheetFormatPr defaultRowHeight="14.4"/>
  <cols>
    <col min="1" max="1" width="8.33203125" customWidth="1"/>
    <col min="2" max="2" width="7.33203125" customWidth="1"/>
    <col min="3" max="3" width="33.6640625" style="69" customWidth="1"/>
    <col min="4" max="4" width="16.6640625" customWidth="1"/>
    <col min="5" max="5" width="2.6640625" customWidth="1"/>
    <col min="6" max="6" width="8.88671875" customWidth="1"/>
    <col min="9" max="9" width="12.6640625" customWidth="1"/>
    <col min="10" max="10" width="9.6640625" bestFit="1" customWidth="1"/>
    <col min="11" max="12" width="9.33203125" customWidth="1"/>
    <col min="13" max="13" width="0.88671875" customWidth="1"/>
    <col min="16" max="16" width="9.5546875" bestFit="1" customWidth="1"/>
    <col min="18" max="18" width="9.6640625" bestFit="1" customWidth="1"/>
  </cols>
  <sheetData>
    <row r="1" spans="1:22" ht="17.25" customHeight="1">
      <c r="A1" s="283">
        <v>0</v>
      </c>
      <c r="B1" s="287" t="s">
        <v>225</v>
      </c>
      <c r="C1" s="288"/>
      <c r="D1" s="288"/>
      <c r="E1" s="250"/>
      <c r="F1" s="251"/>
      <c r="G1" s="251"/>
      <c r="H1" s="251"/>
      <c r="I1" s="251"/>
      <c r="J1" s="251"/>
      <c r="K1" s="251"/>
      <c r="L1" s="251"/>
      <c r="M1" s="251"/>
      <c r="N1" s="251"/>
      <c r="O1" s="251"/>
    </row>
    <row r="2" spans="1:22" ht="17.25" customHeight="1">
      <c r="A2" s="283"/>
      <c r="B2" s="288"/>
      <c r="C2" s="288"/>
      <c r="D2" s="288"/>
      <c r="E2" s="250"/>
      <c r="F2" s="289" t="s">
        <v>245</v>
      </c>
      <c r="G2" s="289"/>
      <c r="H2" s="251"/>
      <c r="I2" s="251"/>
      <c r="J2" s="251"/>
      <c r="K2" s="251"/>
      <c r="L2" s="251"/>
      <c r="M2" s="251"/>
      <c r="N2" s="251"/>
      <c r="O2" s="251"/>
    </row>
    <row r="3" spans="1:22" ht="21" customHeight="1">
      <c r="A3" s="252">
        <v>1</v>
      </c>
      <c r="B3" s="290" t="s">
        <v>48</v>
      </c>
      <c r="C3" s="290"/>
      <c r="D3" s="290"/>
      <c r="E3" s="253"/>
      <c r="F3" s="286">
        <v>46072</v>
      </c>
      <c r="G3" s="286"/>
      <c r="H3" s="254"/>
      <c r="I3" s="251"/>
      <c r="J3" s="251"/>
      <c r="K3" s="251"/>
      <c r="L3" s="251"/>
      <c r="M3" s="251"/>
      <c r="N3" s="251"/>
      <c r="O3" s="251"/>
    </row>
    <row r="4" spans="1:22" ht="16.2" customHeight="1">
      <c r="A4" s="251"/>
      <c r="B4" s="291" t="str">
        <f>IF(A8=14,"EINDSTAND", "TUSSENSTAND"  )</f>
        <v>TUSSENSTAND</v>
      </c>
      <c r="C4" s="291"/>
      <c r="D4" s="291"/>
      <c r="E4" s="255"/>
      <c r="F4" s="256"/>
      <c r="G4" s="251"/>
      <c r="H4" s="251"/>
      <c r="I4" s="251"/>
      <c r="J4" s="251"/>
      <c r="K4" s="251"/>
      <c r="L4" s="251"/>
      <c r="M4" s="251"/>
      <c r="N4" s="251"/>
      <c r="O4" s="251"/>
    </row>
    <row r="5" spans="1:22" ht="25.2" customHeight="1" thickBot="1">
      <c r="A5" s="251"/>
      <c r="B5" s="291"/>
      <c r="C5" s="291"/>
      <c r="D5" s="291"/>
      <c r="E5" s="255"/>
      <c r="F5" s="256"/>
      <c r="G5" s="251"/>
      <c r="H5" s="251"/>
      <c r="I5" s="251"/>
      <c r="J5" s="251"/>
      <c r="K5" s="251"/>
      <c r="L5" s="251"/>
      <c r="M5" s="251"/>
      <c r="N5" s="257" t="s">
        <v>260</v>
      </c>
      <c r="O5" s="257" t="s">
        <v>261</v>
      </c>
    </row>
    <row r="6" spans="1:22" s="68" customFormat="1" ht="25.5" customHeight="1" thickBot="1">
      <c r="A6" s="258" t="s">
        <v>49</v>
      </c>
      <c r="B6" s="258"/>
      <c r="C6" s="259" t="s">
        <v>50</v>
      </c>
      <c r="D6" s="260" t="s">
        <v>51</v>
      </c>
      <c r="E6" s="260"/>
      <c r="F6" s="284" t="s">
        <v>258</v>
      </c>
      <c r="G6" s="284"/>
      <c r="H6" s="285" t="s">
        <v>259</v>
      </c>
      <c r="I6" s="285"/>
      <c r="J6" s="285"/>
      <c r="K6" s="261" t="s">
        <v>264</v>
      </c>
      <c r="L6" s="262" t="s">
        <v>265</v>
      </c>
      <c r="M6" s="262"/>
      <c r="N6" s="263">
        <v>9</v>
      </c>
      <c r="O6" s="263">
        <v>1</v>
      </c>
      <c r="P6"/>
      <c r="Q6"/>
      <c r="R6"/>
      <c r="S6"/>
      <c r="T6"/>
      <c r="U6"/>
      <c r="V6"/>
    </row>
    <row r="7" spans="1:22" ht="6.75" customHeight="1">
      <c r="A7" s="251"/>
      <c r="B7" s="251"/>
      <c r="C7" s="264"/>
      <c r="D7" s="265"/>
      <c r="E7" s="265"/>
      <c r="F7" s="266"/>
      <c r="G7" s="266"/>
      <c r="H7" s="266"/>
      <c r="I7" s="266"/>
      <c r="J7" s="266"/>
      <c r="K7" s="267"/>
      <c r="L7" s="267"/>
      <c r="M7" s="267"/>
      <c r="N7" s="266"/>
      <c r="O7" s="266"/>
    </row>
    <row r="8" spans="1:22" s="67" customFormat="1" ht="20.100000000000001" customHeight="1">
      <c r="A8" s="268">
        <f>COUNTIF(Punten!$E$120:'Punten'!$R$120,"&gt;0")</f>
        <v>9</v>
      </c>
      <c r="B8" s="269" t="str">
        <f t="shared" ref="B8:B15" si="0">IF(A8&gt;0,"W", " ")</f>
        <v>W</v>
      </c>
      <c r="C8" s="246" t="s">
        <v>158</v>
      </c>
      <c r="D8" s="249">
        <f>Punten!$C$121</f>
        <v>545.09300000000007</v>
      </c>
      <c r="E8" s="249"/>
      <c r="F8" s="270">
        <f>Wildert2!$AA$20</f>
        <v>2217</v>
      </c>
      <c r="G8" s="271"/>
      <c r="H8" s="272" t="str">
        <f>INDEX(Wildert2!$B$5:$B$19,MATCH(MAX(Wildert2!$AE$5:$AE$19),Wildert2!$AE$5:$AE$19,0))</f>
        <v>Peeters Hugo   (ns)</v>
      </c>
      <c r="I8" s="273"/>
      <c r="J8" s="274">
        <f>MAX(Wildert2!$AE$5:$AE$19)</f>
        <v>147.22222222222223</v>
      </c>
      <c r="K8" s="275">
        <f>VLOOKUP($H8,Wildert2!$B$5:$AC$19,28,0)</f>
        <v>53</v>
      </c>
      <c r="L8" s="275">
        <f>VLOOKUP($H8,Wildert2!$B$5:$AC$19,27,0)</f>
        <v>1</v>
      </c>
      <c r="M8" s="276"/>
      <c r="N8" s="249">
        <f>VLOOKUP($C8,Punten!$D$4:$R$139,1+$N$6,0)</f>
        <v>545.09299999999996</v>
      </c>
      <c r="O8" s="248">
        <f>VLOOKUP($C8,Punten!$C$4:$R$139,2+$O$6,0)</f>
        <v>65.339999999999989</v>
      </c>
      <c r="P8"/>
      <c r="Q8"/>
      <c r="R8"/>
      <c r="S8"/>
      <c r="T8"/>
      <c r="U8"/>
      <c r="V8"/>
    </row>
    <row r="9" spans="1:22" s="67" customFormat="1" ht="20.100000000000001" customHeight="1">
      <c r="A9" s="268">
        <f>COUNTIF(Punten!$E$68:'Punten'!$R$68,"&gt;0")</f>
        <v>9</v>
      </c>
      <c r="B9" s="269" t="str">
        <f t="shared" si="0"/>
        <v>W</v>
      </c>
      <c r="C9" s="246" t="s">
        <v>156</v>
      </c>
      <c r="D9" s="249">
        <f>Punten!$C$69</f>
        <v>532.04300000000001</v>
      </c>
      <c r="E9" s="249"/>
      <c r="F9" s="270">
        <f>Oudeglorie!$AA$20</f>
        <v>1682</v>
      </c>
      <c r="G9" s="271"/>
      <c r="H9" s="272" t="str">
        <f>INDEX(Oudeglorie!$B$5:$B$19,MATCH(MAX(Oudeglorie!$AE$5:$AE$19),Oudeglorie!$AE$5:$AE$19,0))</f>
        <v>Cleeren Guido</v>
      </c>
      <c r="I9" s="273"/>
      <c r="J9" s="274">
        <f>MAX(Oudeglorie!$AE$5:$AE$19)</f>
        <v>161.11111111111111</v>
      </c>
      <c r="K9" s="275">
        <f>VLOOKUP($H9,Oudeglorie!$B$5:$AC$19,28,0)</f>
        <v>29</v>
      </c>
      <c r="L9" s="275">
        <f>VLOOKUP($H9,Oudeglorie!$B$5:$AC$19,27,0)</f>
        <v>1</v>
      </c>
      <c r="M9" s="275"/>
      <c r="N9" s="249">
        <f>VLOOKUP($C9,Punten!$D$4:$R$139,1+$N$6,0)</f>
        <v>532.04300000000001</v>
      </c>
      <c r="O9" s="248">
        <f>VLOOKUP($C9,Punten!$C$4:$R$139,2+$O$6,0)</f>
        <v>60.441000000000003</v>
      </c>
      <c r="P9"/>
      <c r="Q9"/>
      <c r="R9"/>
      <c r="S9"/>
      <c r="T9"/>
      <c r="U9"/>
      <c r="V9"/>
    </row>
    <row r="10" spans="1:22" s="67" customFormat="1" ht="20.100000000000001" customHeight="1">
      <c r="A10" s="268">
        <f>COUNTIF(Punten!$E$18:'Punten'!$R$18,"&gt;0")</f>
        <v>9</v>
      </c>
      <c r="B10" s="269" t="str">
        <f t="shared" si="0"/>
        <v>W</v>
      </c>
      <c r="C10" s="246" t="s">
        <v>52</v>
      </c>
      <c r="D10" s="249">
        <f>Punten!$C$18</f>
        <v>530.50500000000011</v>
      </c>
      <c r="E10" s="249"/>
      <c r="F10" s="270">
        <f>Horendonk!$AA$20</f>
        <v>1439</v>
      </c>
      <c r="G10" s="271"/>
      <c r="H10" s="272" t="str">
        <f>INDEX(Horendonk!$B$5:$B$19,MATCH(MAX(Horendonk!$AE$5:$AE$19),Horendonk!$AE$5:$AE$19,0))</f>
        <v xml:space="preserve">Arnouts Louis   </v>
      </c>
      <c r="I10" s="273"/>
      <c r="J10" s="274">
        <f>MAX(Horendonk!$AE$5:$AE$19)</f>
        <v>126.11111111111111</v>
      </c>
      <c r="K10" s="275">
        <f>VLOOKUP($H10,Horendonk!$B$5:$AC$19,28,0)</f>
        <v>45.4</v>
      </c>
      <c r="L10" s="275">
        <f>VLOOKUP($H10,Horendonk!$B$5:$AC$19,27,0)</f>
        <v>5</v>
      </c>
      <c r="M10" s="275"/>
      <c r="N10" s="249">
        <f>VLOOKUP($C10,Punten!$D$4:$R$139,1+$N$6,0)</f>
        <v>530.50499999999988</v>
      </c>
      <c r="O10" s="248">
        <f>VLOOKUP($C10,Punten!$C$4:$R$139,2+$O$6,0)</f>
        <v>69.16</v>
      </c>
      <c r="P10"/>
      <c r="Q10"/>
      <c r="R10"/>
      <c r="S10"/>
      <c r="T10"/>
      <c r="U10"/>
      <c r="V10"/>
    </row>
    <row r="11" spans="1:22" s="67" customFormat="1" ht="20.100000000000001" customHeight="1">
      <c r="A11" s="268">
        <f>COUNTIF(Punten!$E$104:'Punten'!$R$104,"&gt;0")</f>
        <v>9</v>
      </c>
      <c r="B11" s="269" t="str">
        <f t="shared" si="0"/>
        <v>W</v>
      </c>
      <c r="C11" s="246" t="s">
        <v>54</v>
      </c>
      <c r="D11" s="249">
        <f>Punten!$C$105</f>
        <v>518.94900000000007</v>
      </c>
      <c r="E11" s="249"/>
      <c r="F11" s="270">
        <f>Wildert1!$AA$20</f>
        <v>2057</v>
      </c>
      <c r="G11" s="271"/>
      <c r="H11" s="272" t="str">
        <f>INDEX(Wildert1!$B$5:$B$19,MATCH(MAX(Wildert1!$AE$5:$AE$19),Wildert1!$AE$5:$AE$19,0))</f>
        <v xml:space="preserve">Kustermans Toon </v>
      </c>
      <c r="I11" s="273"/>
      <c r="J11" s="274">
        <f>MAX(Wildert1!$AE$5:$AE$19)</f>
        <v>115.35087719298245</v>
      </c>
      <c r="K11" s="275">
        <f>VLOOKUP($H11,Wildert1!$B$5:$AC$19,28,0)</f>
        <v>43.833333333333336</v>
      </c>
      <c r="L11" s="275">
        <f>VLOOKUP($H11,Wildert1!$B$5:$AC$19,27,0)</f>
        <v>6</v>
      </c>
      <c r="M11" s="275"/>
      <c r="N11" s="249">
        <f>VLOOKUP($C11,Punten!$D$4:$R$139,1+$N$6,0)</f>
        <v>518.94899999999996</v>
      </c>
      <c r="O11" s="248">
        <f>VLOOKUP($C11,Punten!$C$4:$R$139,2+$O$6,0)</f>
        <v>51.466000000000001</v>
      </c>
      <c r="P11"/>
      <c r="Q11"/>
      <c r="R11"/>
      <c r="S11"/>
      <c r="T11"/>
      <c r="U11"/>
      <c r="V11"/>
    </row>
    <row r="12" spans="1:22" s="67" customFormat="1" ht="20.100000000000001" customHeight="1">
      <c r="A12" s="268">
        <f>COUNTIF(Punten!$E$138:'Punten'!$R$138,"&gt;0")</f>
        <v>9</v>
      </c>
      <c r="B12" s="269" t="str">
        <f t="shared" si="0"/>
        <v>W</v>
      </c>
      <c r="C12" s="246" t="s">
        <v>85</v>
      </c>
      <c r="D12" s="249">
        <f>Punten!$C$139</f>
        <v>508.66699999999992</v>
      </c>
      <c r="E12" s="249"/>
      <c r="F12" s="270">
        <f>DeSpil!$AA$20</f>
        <v>1407</v>
      </c>
      <c r="G12" s="271"/>
      <c r="H12" s="272" t="str">
        <f>INDEX(DeSpil!$B$5:$B$19,MATCH(MAX(DeSpil!$AE$5:$AE$19),DeSpil!$AE$5:$AE$19,0))</f>
        <v>Elst Jan</v>
      </c>
      <c r="I12" s="273"/>
      <c r="J12" s="274">
        <f>MAX(DeSpil!$AE$5:$AE$19)</f>
        <v>120.23809523809523</v>
      </c>
      <c r="K12" s="275">
        <f>VLOOKUP($H12,DeSpil!$B$5:$AC$19,28,0)</f>
        <v>28.857142857142858</v>
      </c>
      <c r="L12" s="275">
        <f>VLOOKUP($H12,DeSpil!$B$5:$AC$19,27,0)</f>
        <v>7</v>
      </c>
      <c r="M12" s="275"/>
      <c r="N12" s="249">
        <f>VLOOKUP($C12,Punten!$D$4:$R$139,1+$N$6,0)</f>
        <v>508.66699999999992</v>
      </c>
      <c r="O12" s="248">
        <f>VLOOKUP($C12,Punten!$C$4:$R$139,2+$O$6,0)</f>
        <v>50.905999999999999</v>
      </c>
      <c r="P12"/>
      <c r="Q12"/>
      <c r="R12"/>
      <c r="S12"/>
      <c r="T12"/>
      <c r="U12"/>
      <c r="V12"/>
    </row>
    <row r="13" spans="1:22" s="67" customFormat="1" ht="20.100000000000001" customHeight="1">
      <c r="A13" s="268">
        <f>COUNTIF(Punten!$E$50:'Punten'!$R$50,"&gt;0")</f>
        <v>9</v>
      </c>
      <c r="B13" s="269" t="str">
        <f t="shared" si="0"/>
        <v>W</v>
      </c>
      <c r="C13" s="246" t="s">
        <v>124</v>
      </c>
      <c r="D13" s="249">
        <f>Punten!$C$51</f>
        <v>503.76300000000003</v>
      </c>
      <c r="E13" s="249"/>
      <c r="F13" s="270">
        <f>Kerkuilen!$AA$20</f>
        <v>2030</v>
      </c>
      <c r="G13" s="271"/>
      <c r="H13" s="272" t="str">
        <f>INDEX(Kerkuilen!$B$5:$B$19,MATCH(MAX(Kerkuilen!$AE$5:$AE$19),Kerkuilen!$AE$5:$AE$19,0))</f>
        <v>Antonissen Gust</v>
      </c>
      <c r="I13" s="273"/>
      <c r="J13" s="274">
        <f>MAX(Kerkuilen!$AE$5:$AE$19)</f>
        <v>124.26470588235294</v>
      </c>
      <c r="K13" s="275">
        <f>VLOOKUP($H13,Kerkuilen!$B$5:$AC$19,28,0)</f>
        <v>42.25</v>
      </c>
      <c r="L13" s="275">
        <f>VLOOKUP($H13,Kerkuilen!$B$5:$AC$19,27,0)</f>
        <v>4</v>
      </c>
      <c r="M13" s="275"/>
      <c r="N13" s="249">
        <f>VLOOKUP($C13,Punten!$D$4:$R$139,1+$N$6,0)</f>
        <v>503.76299999999992</v>
      </c>
      <c r="O13" s="248">
        <f>VLOOKUP($C13,Punten!$C$4:$R$139,2+$O$6,0)</f>
        <v>58.379000000000005</v>
      </c>
      <c r="P13"/>
      <c r="Q13"/>
      <c r="R13"/>
      <c r="S13"/>
      <c r="T13"/>
      <c r="U13"/>
      <c r="V13"/>
    </row>
    <row r="14" spans="1:22" s="67" customFormat="1" ht="20.100000000000001" customHeight="1">
      <c r="A14" s="268">
        <f>COUNTIF(Punten!$E$86:'Punten'!$R$86,"&gt;0")</f>
        <v>9</v>
      </c>
      <c r="B14" s="269" t="str">
        <f t="shared" si="0"/>
        <v>W</v>
      </c>
      <c r="C14" s="246" t="s">
        <v>145</v>
      </c>
      <c r="D14" s="249">
        <f>Punten!$C$87</f>
        <v>499.84999999999997</v>
      </c>
      <c r="E14" s="249"/>
      <c r="F14" s="270">
        <f>Putte!$AA$20</f>
        <v>1531</v>
      </c>
      <c r="G14" s="271"/>
      <c r="H14" s="272" t="str">
        <f>INDEX(Putte!$B$5:$B$19,MATCH(MAX(Putte!$AE$5:$AE$19),Putte!$AE$5:$AE$19,0))</f>
        <v>Plompen Dirk</v>
      </c>
      <c r="I14" s="273"/>
      <c r="J14" s="274">
        <f>MAX(Putte!$AE$5:$AE$19)</f>
        <v>112.24489795918366</v>
      </c>
      <c r="K14" s="275">
        <f>VLOOKUP($H14,Putte!$B$5:$AC$19,28,0)</f>
        <v>39.285714285714285</v>
      </c>
      <c r="L14" s="275">
        <f>VLOOKUP($H14,Putte!$B$5:$AC$19,27,0)</f>
        <v>7</v>
      </c>
      <c r="M14" s="275"/>
      <c r="N14" s="249">
        <f>VLOOKUP($C14,Punten!$D$4:$R$139,1+$N$6,0)</f>
        <v>499.85</v>
      </c>
      <c r="O14" s="248">
        <f>VLOOKUP($C14,Punten!$C$4:$R$139,2+$O$6,0)</f>
        <v>42.436</v>
      </c>
      <c r="P14"/>
      <c r="Q14"/>
      <c r="R14"/>
      <c r="S14"/>
      <c r="T14" s="229"/>
      <c r="U14"/>
      <c r="V14"/>
    </row>
    <row r="15" spans="1:22" s="67" customFormat="1" ht="20.100000000000001" customHeight="1">
      <c r="A15" s="268">
        <f>COUNTIF(Punten!$E$31:'Punten'!$R$31,"&gt;0")</f>
        <v>9</v>
      </c>
      <c r="B15" s="269" t="str">
        <f t="shared" si="0"/>
        <v>W</v>
      </c>
      <c r="C15" s="247" t="s">
        <v>216</v>
      </c>
      <c r="D15" s="249">
        <f>Punten!$C$32</f>
        <v>492.40000000000009</v>
      </c>
      <c r="E15" s="249"/>
      <c r="F15" s="270">
        <f>Nispen!$AA$20</f>
        <v>1188</v>
      </c>
      <c r="G15" s="271"/>
      <c r="H15" s="272" t="str">
        <f>INDEX(Nispen!$B$5:$B$19,MATCH(MAX(Nispen!$AE$5:$AE$19),Nispen!$AE$5:$AE$19,0))</f>
        <v>Martens Gerrit</v>
      </c>
      <c r="I15" s="273"/>
      <c r="J15" s="274">
        <f>MAX(Nispen!$AE$5:$AE$19)</f>
        <v>122.22222222222223</v>
      </c>
      <c r="K15" s="275">
        <f>VLOOKUP($H15,Nispen!$B$5:$AC$19,28,0)</f>
        <v>18.333333333333332</v>
      </c>
      <c r="L15" s="275">
        <f>VLOOKUP($H15,Nispen!$B$5:$AC$19,27,0)</f>
        <v>6</v>
      </c>
      <c r="M15" s="275"/>
      <c r="N15" s="249">
        <f>VLOOKUP($C15,Punten!$D$4:$R$139,1+$N$6,0)</f>
        <v>492.4</v>
      </c>
      <c r="O15" s="248">
        <f>VLOOKUP($C15,Punten!$C$4:$R$139,2+$O$6,0)</f>
        <v>44.450999999999993</v>
      </c>
      <c r="P15"/>
      <c r="Q15"/>
      <c r="R15"/>
      <c r="S15"/>
      <c r="T15"/>
      <c r="U15"/>
      <c r="V15"/>
    </row>
    <row r="16" spans="1:22" ht="15" customHeight="1">
      <c r="A16" s="251"/>
      <c r="B16" s="251"/>
      <c r="C16" s="264"/>
      <c r="D16" s="277"/>
      <c r="E16" s="277"/>
      <c r="F16" s="251"/>
      <c r="G16" s="251"/>
      <c r="H16" s="251"/>
      <c r="I16" s="251"/>
      <c r="J16" s="251"/>
      <c r="K16" s="251"/>
      <c r="L16" s="251"/>
      <c r="M16" s="251"/>
      <c r="N16" s="251"/>
      <c r="O16" s="251"/>
    </row>
    <row r="17" spans="1:15" ht="15" customHeight="1">
      <c r="A17" s="251"/>
      <c r="B17" s="251"/>
      <c r="C17" s="278"/>
      <c r="D17" s="251"/>
      <c r="E17" s="251"/>
      <c r="F17" s="251"/>
      <c r="G17" s="251"/>
      <c r="H17" s="251"/>
      <c r="I17" s="251"/>
      <c r="J17" s="251"/>
      <c r="K17" s="251"/>
      <c r="L17" s="251"/>
      <c r="M17" s="251"/>
      <c r="N17" s="251"/>
      <c r="O17" s="251"/>
    </row>
    <row r="18" spans="1:15" ht="15" customHeight="1">
      <c r="A18" s="251"/>
      <c r="B18" s="251"/>
      <c r="C18" s="279"/>
      <c r="D18" s="280"/>
      <c r="E18" s="280"/>
      <c r="F18" s="251"/>
      <c r="G18" s="251"/>
      <c r="H18" s="251"/>
      <c r="I18" s="251"/>
      <c r="J18" s="251"/>
      <c r="K18" s="251"/>
      <c r="L18" s="251"/>
      <c r="M18" s="251"/>
      <c r="N18" s="251"/>
      <c r="O18" s="251"/>
    </row>
    <row r="19" spans="1:15" ht="15" customHeight="1">
      <c r="A19" s="251"/>
      <c r="B19" s="251"/>
      <c r="C19" s="279"/>
      <c r="D19" s="280"/>
      <c r="E19" s="280"/>
      <c r="F19" s="251"/>
      <c r="G19" s="251"/>
      <c r="H19" s="251"/>
      <c r="I19" s="251"/>
      <c r="J19" s="251"/>
      <c r="K19" s="251"/>
      <c r="L19" s="251"/>
      <c r="M19" s="251"/>
      <c r="N19" s="251"/>
      <c r="O19" s="251"/>
    </row>
    <row r="20" spans="1:15" ht="15" customHeight="1">
      <c r="A20" s="251"/>
      <c r="B20" s="251"/>
      <c r="C20" s="279"/>
      <c r="D20" s="280"/>
      <c r="E20" s="280"/>
      <c r="F20" s="251"/>
      <c r="G20" s="251"/>
      <c r="H20" s="251"/>
      <c r="I20" s="251"/>
      <c r="J20" s="251"/>
      <c r="K20" s="251"/>
      <c r="L20" s="251"/>
      <c r="M20" s="251"/>
      <c r="N20" s="251"/>
      <c r="O20" s="251"/>
    </row>
    <row r="21" spans="1:15" ht="15" customHeight="1">
      <c r="A21" s="251"/>
      <c r="B21" s="251"/>
      <c r="C21" s="264" t="s">
        <v>56</v>
      </c>
      <c r="D21" s="251"/>
      <c r="E21" s="251"/>
      <c r="F21" s="251"/>
      <c r="G21" s="251"/>
      <c r="H21" s="251"/>
      <c r="I21" s="251"/>
      <c r="J21" s="251"/>
      <c r="K21" s="251"/>
      <c r="L21" s="251"/>
      <c r="M21" s="251"/>
      <c r="N21" s="251"/>
      <c r="O21" s="251"/>
    </row>
    <row r="22" spans="1:15">
      <c r="A22" s="251"/>
      <c r="B22" s="251"/>
      <c r="C22" s="281" t="s">
        <v>202</v>
      </c>
      <c r="D22" s="251"/>
      <c r="E22" s="251"/>
      <c r="F22" s="251"/>
      <c r="G22" s="251"/>
      <c r="H22" s="251"/>
      <c r="I22" s="251"/>
      <c r="J22" s="251"/>
      <c r="K22" s="251"/>
      <c r="L22" s="251"/>
      <c r="M22" s="251"/>
      <c r="N22" s="251"/>
      <c r="O22" s="251"/>
    </row>
    <row r="23" spans="1:15">
      <c r="A23" s="251"/>
      <c r="B23" s="251"/>
      <c r="C23" s="264"/>
      <c r="D23" s="251"/>
      <c r="E23" s="251"/>
      <c r="F23" s="251"/>
      <c r="G23" s="251"/>
      <c r="H23" s="251"/>
      <c r="I23" s="251"/>
      <c r="J23" s="251"/>
      <c r="K23" s="251"/>
      <c r="L23" s="251"/>
      <c r="M23" s="251"/>
      <c r="N23" s="251"/>
      <c r="O23" s="251"/>
    </row>
  </sheetData>
  <sheetProtection algorithmName="SHA-512" hashValue="pcmpxqttUhmK/c18BiJ/0WIUGe2ozj9+wcmDgvXwqf2J87WhEbjLGtJUyMSvte+9vkJ+TCg7bXlvx1WjZ3xszg==" saltValue="yf2B+V0A/nkO6cMtjsi2mQ==" spinCount="100000" sheet="1" objects="1" scenarios="1"/>
  <sortState xmlns:xlrd2="http://schemas.microsoft.com/office/spreadsheetml/2017/richdata2" ref="A8:O15">
    <sortCondition descending="1" ref="D8:D15"/>
  </sortState>
  <mergeCells count="8">
    <mergeCell ref="A1:A2"/>
    <mergeCell ref="F6:G6"/>
    <mergeCell ref="H6:J6"/>
    <mergeCell ref="F3:G3"/>
    <mergeCell ref="B1:D2"/>
    <mergeCell ref="F2:G2"/>
    <mergeCell ref="B3:D3"/>
    <mergeCell ref="B4:D5"/>
  </mergeCells>
  <conditionalFormatting sqref="A1">
    <cfRule type="cellIs" dxfId="14" priority="27" operator="equal">
      <formula>0</formula>
    </cfRule>
  </conditionalFormatting>
  <conditionalFormatting sqref="A3">
    <cfRule type="expression" dxfId="13" priority="12">
      <formula>$A$1&gt;2</formula>
    </cfRule>
    <cfRule type="expression" dxfId="12" priority="13">
      <formula>$A$1&lt;1</formula>
    </cfRule>
  </conditionalFormatting>
  <conditionalFormatting sqref="C8">
    <cfRule type="expression" dxfId="11" priority="9">
      <formula>$A$1&gt;=1</formula>
    </cfRule>
  </conditionalFormatting>
  <conditionalFormatting sqref="C15">
    <cfRule type="expression" dxfId="10" priority="8">
      <formula>$A$1&gt;=1</formula>
    </cfRule>
  </conditionalFormatting>
  <conditionalFormatting sqref="C7 F6:M15">
    <cfRule type="expression" dxfId="9" priority="47">
      <formula>$A$1&lt;1</formula>
    </cfRule>
  </conditionalFormatting>
  <conditionalFormatting sqref="F5:O15">
    <cfRule type="expression" dxfId="1" priority="6">
      <formula>$A$1&gt;2</formula>
    </cfRule>
  </conditionalFormatting>
  <conditionalFormatting sqref="H8:L15">
    <cfRule type="containsErrors" dxfId="8" priority="11">
      <formula>ISERROR(H8)</formula>
    </cfRule>
    <cfRule type="expression" dxfId="0" priority="1">
      <formula>$A$3=0</formula>
    </cfRule>
  </conditionalFormatting>
  <conditionalFormatting sqref="J8:J15">
    <cfRule type="cellIs" dxfId="7" priority="10" operator="equal">
      <formula>0</formula>
    </cfRule>
  </conditionalFormatting>
  <conditionalFormatting sqref="N5:O15">
    <cfRule type="expression" dxfId="6" priority="5">
      <formula>$A$1&lt;2</formula>
    </cfRule>
  </conditionalFormatting>
  <conditionalFormatting sqref="O8:O15">
    <cfRule type="expression" dxfId="5" priority="2">
      <formula>$O$6=0*(O8=MAX($O$8:$O$15))</formula>
    </cfRule>
    <cfRule type="expression" dxfId="4" priority="3">
      <formula>$A$1=0*(O8=MAX($O$8:$O$15))</formula>
    </cfRule>
    <cfRule type="expression" dxfId="3" priority="4">
      <formula>$A$1=2*(O8=MAX($O$8:$O$15))</formula>
    </cfRule>
    <cfRule type="expression" dxfId="2" priority="7">
      <formula>$A$1&lt;1</formula>
    </cfRule>
  </conditionalFormatting>
  <hyperlinks>
    <hyperlink ref="C22" r:id="rId1" xr:uid="{6554E492-76D1-4673-9928-B8F05D4397CA}"/>
  </hyperlinks>
  <pageMargins left="0.70866141732283472" right="0.70866141732283472" top="0.15748031496062992" bottom="3.937007874015748E-2" header="0.31496062992125984" footer="0.31496062992125984"/>
  <pageSetup paperSize="9" orientation="portrait" horizontalDpi="4294967293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211"/>
  <sheetViews>
    <sheetView showGridLines="0" showRowColHeaders="0" topLeftCell="A57" zoomScaleNormal="100" workbookViewId="0">
      <selection activeCell="A14" sqref="A14"/>
    </sheetView>
  </sheetViews>
  <sheetFormatPr defaultRowHeight="15" customHeight="1"/>
  <cols>
    <col min="1" max="1" width="6.6640625" style="52" bestFit="1" customWidth="1"/>
    <col min="2" max="2" width="24.6640625" style="53" customWidth="1"/>
    <col min="3" max="3" width="14.6640625" style="52" customWidth="1"/>
    <col min="4" max="4" width="1" customWidth="1"/>
    <col min="5" max="13" width="10.6640625" style="66" customWidth="1"/>
    <col min="14" max="14" width="10.6640625" style="52" customWidth="1"/>
    <col min="15" max="18" width="10.6640625" style="66" customWidth="1"/>
  </cols>
  <sheetData>
    <row r="1" spans="1:18" s="152" customFormat="1" ht="15" customHeight="1">
      <c r="A1" s="151" t="s">
        <v>45</v>
      </c>
      <c r="B1" s="150"/>
      <c r="C1" s="151" t="s">
        <v>46</v>
      </c>
      <c r="E1" s="153"/>
      <c r="F1" s="153"/>
      <c r="G1" s="153"/>
      <c r="H1" s="153"/>
      <c r="I1" s="153"/>
      <c r="J1" s="153"/>
      <c r="K1" s="153"/>
      <c r="L1" s="153"/>
      <c r="M1" s="153"/>
      <c r="N1" s="151"/>
      <c r="O1" s="153"/>
      <c r="P1" s="153"/>
      <c r="Q1" s="153"/>
      <c r="R1" s="153"/>
    </row>
    <row r="2" spans="1:18" s="74" customFormat="1" ht="15" customHeight="1">
      <c r="A2" s="151" t="s">
        <v>108</v>
      </c>
      <c r="B2" s="125"/>
      <c r="C2" s="151" t="s">
        <v>47</v>
      </c>
      <c r="E2" s="76"/>
      <c r="F2" s="76"/>
      <c r="G2" s="76"/>
      <c r="H2" s="76"/>
      <c r="I2" s="76"/>
      <c r="J2" s="76"/>
      <c r="K2" s="76"/>
      <c r="L2" s="76"/>
      <c r="M2" s="76"/>
      <c r="N2" s="75"/>
      <c r="O2" s="76"/>
      <c r="P2" s="76"/>
      <c r="Q2" s="76"/>
      <c r="R2" s="76"/>
    </row>
    <row r="4" spans="1:18" ht="15" customHeight="1">
      <c r="B4" s="54" t="s">
        <v>10</v>
      </c>
      <c r="E4" s="52">
        <v>1</v>
      </c>
      <c r="F4" s="52">
        <v>2</v>
      </c>
      <c r="G4" s="235">
        <v>3</v>
      </c>
      <c r="H4" s="52">
        <v>4</v>
      </c>
      <c r="I4" s="52">
        <v>5</v>
      </c>
      <c r="J4" s="52">
        <v>6</v>
      </c>
      <c r="K4" s="52">
        <v>7</v>
      </c>
      <c r="L4" s="52">
        <v>8</v>
      </c>
      <c r="M4" s="52">
        <v>9</v>
      </c>
      <c r="N4" s="52">
        <v>10</v>
      </c>
      <c r="O4" s="52">
        <v>11</v>
      </c>
      <c r="P4" s="52">
        <v>12</v>
      </c>
      <c r="Q4" s="52">
        <v>13</v>
      </c>
      <c r="R4" s="52">
        <v>14</v>
      </c>
    </row>
    <row r="5" spans="1:18" ht="15" customHeight="1">
      <c r="A5" s="52">
        <f>IF(SUM(E5:R5)=0,(" "),COUNTIF(E5:R5,"&gt;0"))</f>
        <v>4</v>
      </c>
      <c r="B5" s="53" t="str">
        <f>Horendonk!$B5</f>
        <v>Ansems Ferre</v>
      </c>
      <c r="C5" s="55">
        <f>IF(Horendonk!$AA5=0," ",SUM(E5:R5))</f>
        <v>37.082999999999998</v>
      </c>
      <c r="E5" s="60">
        <f>IF(Horendonk!D5=(""),(""),ROUND(Horendonk!D5/Horendonk!$C5*10,3))</f>
        <v>10.417</v>
      </c>
      <c r="F5" s="60" t="str">
        <f>IF(Horendonk!E5=(""),(""),ROUND(Horendonk!E5/Horendonk!$C5*10,3))</f>
        <v/>
      </c>
      <c r="G5" s="60">
        <f>IF(Horendonk!F5=(""),(""),ROUND(Horendonk!F5/Horendonk!$C5*10,3))</f>
        <v>10</v>
      </c>
      <c r="H5" s="60">
        <f>IF(Horendonk!G5=(""),(""),ROUND(Horendonk!G5/Horendonk!$C5*10,3))</f>
        <v>8.3330000000000002</v>
      </c>
      <c r="I5" s="60" t="str">
        <f>IF(Horendonk!H5=(""),(""),ROUND(Horendonk!H5/Horendonk!$C5*10,3))</f>
        <v/>
      </c>
      <c r="J5" s="60" t="str">
        <f>IF(Horendonk!I5=(""),(""),ROUND(Horendonk!I5/Horendonk!$C5*10,3))</f>
        <v/>
      </c>
      <c r="K5" s="60" t="str">
        <f>IF(Horendonk!J5=(""),(""),ROUND(Horendonk!J5/Horendonk!$C5*10,3))</f>
        <v/>
      </c>
      <c r="L5" s="60" t="str">
        <f>IF(Horendonk!P5=(""),(""),ROUND(Horendonk!P5/Horendonk!$O5*10,3))</f>
        <v/>
      </c>
      <c r="M5" s="60">
        <f>IF(Horendonk!Q5=(""),(""),ROUND(Horendonk!Q5/Horendonk!$O5*10,3))</f>
        <v>8.3330000000000002</v>
      </c>
      <c r="N5" s="60" t="str">
        <f>IF(Horendonk!R5=(""),(""),ROUND(Horendonk!R5/Horendonk!$O5*10,3))</f>
        <v/>
      </c>
      <c r="O5" s="60" t="str">
        <f>IF(Horendonk!S5=(""),(""),ROUND(Horendonk!S5/Horendonk!$O5*10,3))</f>
        <v/>
      </c>
      <c r="P5" s="60" t="str">
        <f>IF(Horendonk!T5=(""),(""),ROUND(Horendonk!T5/Horendonk!$O5*10,3))</f>
        <v/>
      </c>
      <c r="Q5" s="60" t="str">
        <f>IF(Horendonk!U5=(""),(""),ROUND(Horendonk!U5/Horendonk!$O5*10,3))</f>
        <v/>
      </c>
      <c r="R5" s="60" t="str">
        <f>IF(Horendonk!V5=(""),(""),ROUND(Horendonk!V5/Horendonk!$O5*10,3))</f>
        <v/>
      </c>
    </row>
    <row r="6" spans="1:18" ht="15" customHeight="1">
      <c r="A6" s="52">
        <f t="shared" ref="A6:A16" si="0">IF(SUM(E6:R6)=0,(" "),COUNTIF(E6:R6,"&gt;0"))</f>
        <v>5</v>
      </c>
      <c r="B6" s="53" t="str">
        <f>Horendonk!B6</f>
        <v xml:space="preserve">Arnouts Louis   </v>
      </c>
      <c r="C6" s="55">
        <f>IF(Horendonk!AA6=0," ",SUM(E6:R6))</f>
        <v>63.055999999999997</v>
      </c>
      <c r="E6" s="60">
        <f>IF(Horendonk!D6=(""),(""),ROUND(Horendonk!D6/Horendonk!$C6*10,3))</f>
        <v>12.778</v>
      </c>
      <c r="F6" s="60">
        <f>IF(Horendonk!E6=(""),(""),ROUND(Horendonk!E6/Horendonk!$C6*10,3))</f>
        <v>16.111000000000001</v>
      </c>
      <c r="G6" s="60" t="str">
        <f>IF(Horendonk!F6=(""),(""),ROUND(Horendonk!F6/Horendonk!$C6*10,3))</f>
        <v/>
      </c>
      <c r="H6" s="60" t="str">
        <f>IF(Horendonk!G6=(""),(""),ROUND(Horendonk!G6/Horendonk!$C6*10,3))</f>
        <v/>
      </c>
      <c r="I6" s="60">
        <f>IF(Horendonk!H6=(""),(""),ROUND(Horendonk!H6/Horendonk!$C6*10,3))</f>
        <v>7.5</v>
      </c>
      <c r="J6" s="60">
        <f>IF(Horendonk!I6=(""),(""),ROUND(Horendonk!I6/Horendonk!$C6*10,3))</f>
        <v>12.778</v>
      </c>
      <c r="K6" s="60">
        <f>IF(Horendonk!J6=(""),(""),ROUND(Horendonk!J6/Horendonk!$C6*10,3))</f>
        <v>13.888999999999999</v>
      </c>
      <c r="L6" s="60" t="str">
        <f>IF(Horendonk!P6=(""),(""),ROUND(Horendonk!P6/Horendonk!$O6*10,3))</f>
        <v/>
      </c>
      <c r="M6" s="60" t="str">
        <f>IF(Horendonk!Q6=(""),(""),ROUND(Horendonk!Q6/Horendonk!$O6*10,3))</f>
        <v/>
      </c>
      <c r="N6" s="60" t="str">
        <f>IF(Horendonk!R6=(""),(""),ROUND(Horendonk!R6/Horendonk!$O6*10,3))</f>
        <v/>
      </c>
      <c r="O6" s="60" t="str">
        <f>IF(Horendonk!S6=(""),(""),ROUND(Horendonk!S6/Horendonk!$O6*10,3))</f>
        <v/>
      </c>
      <c r="P6" s="60" t="str">
        <f>IF(Horendonk!T6=(""),(""),ROUND(Horendonk!T6/Horendonk!$O6*10,3))</f>
        <v/>
      </c>
      <c r="Q6" s="60" t="str">
        <f>IF(Horendonk!U6=(""),(""),ROUND(Horendonk!U6/Horendonk!$O6*10,3))</f>
        <v/>
      </c>
      <c r="R6" s="60" t="str">
        <f>IF(Horendonk!V6=(""),(""),ROUND(Horendonk!V6/Horendonk!$O6*10,3))</f>
        <v/>
      </c>
    </row>
    <row r="7" spans="1:18" ht="15" customHeight="1">
      <c r="A7" s="52">
        <f t="shared" si="0"/>
        <v>2</v>
      </c>
      <c r="B7" s="53" t="str">
        <f>Horendonk!B7</f>
        <v>Brosens Jan</v>
      </c>
      <c r="C7" s="55">
        <f>IF(Horendonk!AA7=0," ",SUM(E7:R7))</f>
        <v>21.923000000000002</v>
      </c>
      <c r="E7" s="60">
        <f>IF(Horendonk!D7=(""),(""),ROUND(Horendonk!D7/Horendonk!$C7*10,3))</f>
        <v>16.154</v>
      </c>
      <c r="F7" s="60" t="str">
        <f>IF(Horendonk!E7=(""),(""),ROUND(Horendonk!E7/Horendonk!$C7*10,3))</f>
        <v/>
      </c>
      <c r="G7" s="60">
        <f>IF(Horendonk!F7=(""),(""),ROUND(Horendonk!F7/Horendonk!$C7*10,3))</f>
        <v>5.7690000000000001</v>
      </c>
      <c r="H7" s="60" t="str">
        <f>IF(Horendonk!G7=(""),(""),ROUND(Horendonk!G7/Horendonk!$C7*10,3))</f>
        <v/>
      </c>
      <c r="I7" s="60" t="str">
        <f>IF(Horendonk!H7=(""),(""),ROUND(Horendonk!H7/Horendonk!$C7*10,3))</f>
        <v/>
      </c>
      <c r="J7" s="60" t="str">
        <f>IF(Horendonk!I7=(""),(""),ROUND(Horendonk!I7/Horendonk!$C7*10,3))</f>
        <v/>
      </c>
      <c r="K7" s="60" t="str">
        <f>IF(Horendonk!J7=(""),(""),ROUND(Horendonk!J7/Horendonk!$C7*10,3))</f>
        <v/>
      </c>
      <c r="L7" s="60" t="str">
        <f>IF(Horendonk!P7=(""),(""),ROUND(Horendonk!P7/Horendonk!$O7*10,3))</f>
        <v/>
      </c>
      <c r="M7" s="60" t="str">
        <f>IF(Horendonk!Q7=(""),(""),ROUND(Horendonk!Q7/Horendonk!$O7*10,3))</f>
        <v/>
      </c>
      <c r="N7" s="60" t="str">
        <f>IF(Horendonk!R7=(""),(""),ROUND(Horendonk!R7/Horendonk!$O7*10,3))</f>
        <v/>
      </c>
      <c r="O7" s="60" t="str">
        <f>IF(Horendonk!S7=(""),(""),ROUND(Horendonk!S7/Horendonk!$O7*10,3))</f>
        <v/>
      </c>
      <c r="P7" s="60" t="str">
        <f>IF(Horendonk!T7=(""),(""),ROUND(Horendonk!T7/Horendonk!$O7*10,3))</f>
        <v/>
      </c>
      <c r="Q7" s="60" t="str">
        <f>IF(Horendonk!U7=(""),(""),ROUND(Horendonk!U7/Horendonk!$O7*10,3))</f>
        <v/>
      </c>
      <c r="R7" s="60" t="str">
        <f>IF(Horendonk!V7=(""),(""),ROUND(Horendonk!V7/Horendonk!$O7*10,3))</f>
        <v/>
      </c>
    </row>
    <row r="8" spans="1:18" ht="15" customHeight="1">
      <c r="A8" s="52">
        <f t="shared" si="0"/>
        <v>7</v>
      </c>
      <c r="B8" s="53" t="str">
        <f>Horendonk!B8</f>
        <v>De Backer Jef</v>
      </c>
      <c r="C8" s="55">
        <f>IF(Horendonk!AA8=0," ",SUM(E8:R8))</f>
        <v>64.400000000000006</v>
      </c>
      <c r="E8" s="60" t="str">
        <f>IF(Horendonk!D8=(""),(""),ROUND(Horendonk!D8/Horendonk!$C8*10,3))</f>
        <v/>
      </c>
      <c r="F8" s="60">
        <f>IF(Horendonk!E8=(""),(""),ROUND(Horendonk!E8/Horendonk!$C8*10,3))</f>
        <v>10.4</v>
      </c>
      <c r="G8" s="60">
        <f>IF(Horendonk!F8=(""),(""),ROUND(Horendonk!F8/Horendonk!$C8*10,3))</f>
        <v>2.8</v>
      </c>
      <c r="H8" s="60">
        <f>IF(Horendonk!G8=(""),(""),ROUND(Horendonk!G8/Horendonk!$C8*10,3))</f>
        <v>8.8000000000000007</v>
      </c>
      <c r="I8" s="60">
        <f>IF(Horendonk!H8=(""),(""),ROUND(Horendonk!H8/Horendonk!$C8*10,3))</f>
        <v>9.6</v>
      </c>
      <c r="J8" s="60" t="str">
        <f>IF(Horendonk!I8=(""),(""),ROUND(Horendonk!I8/Horendonk!$C8*10,3))</f>
        <v/>
      </c>
      <c r="K8" s="60">
        <f>IF(Horendonk!J8=(""),(""),ROUND(Horendonk!J8/Horendonk!$C8*10,3))</f>
        <v>12</v>
      </c>
      <c r="L8" s="60">
        <f>IF(Horendonk!P8=(""),(""),ROUND(Horendonk!P8/Horendonk!$O8*10,3))</f>
        <v>12.4</v>
      </c>
      <c r="M8" s="60">
        <f>IF(Horendonk!Q8=(""),(""),ROUND(Horendonk!Q8/Horendonk!$O8*10,3))</f>
        <v>8.4</v>
      </c>
      <c r="N8" s="60" t="str">
        <f>IF(Horendonk!R8=(""),(""),ROUND(Horendonk!R8/Horendonk!$O8*10,3))</f>
        <v/>
      </c>
      <c r="O8" s="60" t="str">
        <f>IF(Horendonk!S8=(""),(""),ROUND(Horendonk!S8/Horendonk!$O8*10,3))</f>
        <v/>
      </c>
      <c r="P8" s="60" t="str">
        <f>IF(Horendonk!T8=(""),(""),ROUND(Horendonk!T8/Horendonk!$O8*10,3))</f>
        <v/>
      </c>
      <c r="Q8" s="60" t="str">
        <f>IF(Horendonk!U8=(""),(""),ROUND(Horendonk!U8/Horendonk!$O8*10,3))</f>
        <v/>
      </c>
      <c r="R8" s="60" t="str">
        <f>IF(Horendonk!V8=(""),(""),ROUND(Horendonk!V8/Horendonk!$O8*10,3))</f>
        <v/>
      </c>
    </row>
    <row r="9" spans="1:18" ht="15" customHeight="1">
      <c r="A9" s="52">
        <f t="shared" si="0"/>
        <v>6</v>
      </c>
      <c r="B9" s="53" t="str">
        <f>Horendonk!B9</f>
        <v>Herreygers Remy</v>
      </c>
      <c r="C9" s="55">
        <f>IF(Horendonk!AA9=0," ",SUM(E9:R9))</f>
        <v>47.907000000000004</v>
      </c>
      <c r="E9" s="60">
        <f>IF(Horendonk!D9=(""),(""),ROUND(Horendonk!D9/Horendonk!$C9*10,3))</f>
        <v>10</v>
      </c>
      <c r="F9" s="60">
        <f>IF(Horendonk!E9=(""),(""),ROUND(Horendonk!E9/Horendonk!$C9*10,3))</f>
        <v>12.791</v>
      </c>
      <c r="G9" s="60">
        <f>IF(Horendonk!F9=(""),(""),ROUND(Horendonk!F9/Horendonk!$C9*10,3))</f>
        <v>6.7439999999999998</v>
      </c>
      <c r="H9" s="60">
        <f>IF(Horendonk!G9=(""),(""),ROUND(Horendonk!G9/Horendonk!$C9*10,3))</f>
        <v>6.0469999999999997</v>
      </c>
      <c r="I9" s="60" t="str">
        <f>IF(Horendonk!H9=(""),(""),ROUND(Horendonk!H9/Horendonk!$C9*10,3))</f>
        <v/>
      </c>
      <c r="J9" s="60" t="str">
        <f>IF(Horendonk!I9=(""),(""),ROUND(Horendonk!I9/Horendonk!$C9*10,3))</f>
        <v/>
      </c>
      <c r="K9" s="60" t="str">
        <f>IF(Horendonk!J9=(""),(""),ROUND(Horendonk!J9/Horendonk!$C9*10,3))</f>
        <v/>
      </c>
      <c r="L9" s="60">
        <f>IF(Horendonk!P9=(""),(""),ROUND(Horendonk!P9/Horendonk!$O9*10,3))</f>
        <v>8.3719999999999999</v>
      </c>
      <c r="M9" s="60">
        <f>IF(Horendonk!Q9=(""),(""),ROUND(Horendonk!Q9/Horendonk!$O9*10,3))</f>
        <v>3.9529999999999998</v>
      </c>
      <c r="N9" s="60" t="str">
        <f>IF(Horendonk!R9=(""),(""),ROUND(Horendonk!R9/Horendonk!$O9*10,3))</f>
        <v/>
      </c>
      <c r="O9" s="60" t="str">
        <f>IF(Horendonk!S9=(""),(""),ROUND(Horendonk!S9/Horendonk!$O9*10,3))</f>
        <v/>
      </c>
      <c r="P9" s="60" t="str">
        <f>IF(Horendonk!T9=(""),(""),ROUND(Horendonk!T9/Horendonk!$O9*10,3))</f>
        <v/>
      </c>
      <c r="Q9" s="60" t="str">
        <f>IF(Horendonk!U9=(""),(""),ROUND(Horendonk!U9/Horendonk!$O9*10,3))</f>
        <v/>
      </c>
      <c r="R9" s="60" t="str">
        <f>IF(Horendonk!V9=(""),(""),ROUND(Horendonk!V9/Horendonk!$O9*10,3))</f>
        <v/>
      </c>
    </row>
    <row r="10" spans="1:18" ht="15" customHeight="1">
      <c r="A10" s="52">
        <f t="shared" si="0"/>
        <v>5</v>
      </c>
      <c r="B10" s="53" t="str">
        <f>Horendonk!B10</f>
        <v>Maas Guy</v>
      </c>
      <c r="C10" s="55">
        <f>IF(Horendonk!AA10=0," ",SUM(E10:R10))</f>
        <v>46.5</v>
      </c>
      <c r="E10" s="60" t="str">
        <f>IF(Horendonk!D10=(""),(""),ROUND(Horendonk!D10/Horendonk!$C10*10,3))</f>
        <v/>
      </c>
      <c r="F10" s="60">
        <f>IF(Horendonk!E10=(""),(""),ROUND(Horendonk!E10/Horendonk!$C10*10,3))</f>
        <v>6.5</v>
      </c>
      <c r="G10" s="60">
        <f>IF(Horendonk!F10=(""),(""),ROUND(Horendonk!F10/Horendonk!$C10*10,3))</f>
        <v>9</v>
      </c>
      <c r="H10" s="60" t="str">
        <f>IF(Horendonk!G10=(""),(""),ROUND(Horendonk!G10/Horendonk!$C10*10,3))</f>
        <v/>
      </c>
      <c r="I10" s="60">
        <f>IF(Horendonk!H10=(""),(""),ROUND(Horendonk!H10/Horendonk!$C10*10,3))</f>
        <v>9</v>
      </c>
      <c r="J10" s="60">
        <f>IF(Horendonk!I10=(""),(""),ROUND(Horendonk!I10/Horendonk!$C10*10,3))</f>
        <v>8.5</v>
      </c>
      <c r="K10" s="60" t="str">
        <f>IF(Horendonk!J10=(""),(""),ROUND(Horendonk!J10/Horendonk!$C10*10,3))</f>
        <v/>
      </c>
      <c r="L10" s="60" t="str">
        <f>IF(Horendonk!P10=(""),(""),ROUND(Horendonk!P10/Horendonk!$O10*10,3))</f>
        <v/>
      </c>
      <c r="M10" s="60">
        <f>IF(Horendonk!Q10=(""),(""),ROUND(Horendonk!Q10/Horendonk!$O10*10,3))</f>
        <v>13.5</v>
      </c>
      <c r="N10" s="60" t="str">
        <f>IF(Horendonk!R10=(""),(""),ROUND(Horendonk!R10/Horendonk!$O10*10,3))</f>
        <v/>
      </c>
      <c r="O10" s="60" t="str">
        <f>IF(Horendonk!S10=(""),(""),ROUND(Horendonk!S10/Horendonk!$O10*10,3))</f>
        <v/>
      </c>
      <c r="P10" s="60" t="str">
        <f>IF(Horendonk!T10=(""),(""),ROUND(Horendonk!T10/Horendonk!$O10*10,3))</f>
        <v/>
      </c>
      <c r="Q10" s="60" t="str">
        <f>IF(Horendonk!U10=(""),(""),ROUND(Horendonk!U10/Horendonk!$O10*10,3))</f>
        <v/>
      </c>
      <c r="R10" s="60" t="str">
        <f>IF(Horendonk!V10=(""),(""),ROUND(Horendonk!V10/Horendonk!$O10*10,3))</f>
        <v/>
      </c>
    </row>
    <row r="11" spans="1:18" ht="15" customHeight="1">
      <c r="A11" s="52">
        <f t="shared" si="0"/>
        <v>6</v>
      </c>
      <c r="B11" s="53" t="str">
        <f>Horendonk!B11</f>
        <v xml:space="preserve">Nelen Johan       </v>
      </c>
      <c r="C11" s="55">
        <f>IF(Horendonk!AA11=0," ",SUM(E11:R11))</f>
        <v>41.176000000000002</v>
      </c>
      <c r="E11" s="60">
        <f>IF(Horendonk!D11=(""),(""),ROUND(Horendonk!D11/Horendonk!$C11*10,3))</f>
        <v>5.8819999999999997</v>
      </c>
      <c r="F11" s="60" t="str">
        <f>IF(Horendonk!E11=(""),(""),ROUND(Horendonk!E11/Horendonk!$C11*10,3))</f>
        <v/>
      </c>
      <c r="G11" s="60" t="str">
        <f>IF(Horendonk!F11=(""),(""),ROUND(Horendonk!F11/Horendonk!$C11*10,3))</f>
        <v/>
      </c>
      <c r="H11" s="60">
        <f>IF(Horendonk!G11=(""),(""),ROUND(Horendonk!G11/Horendonk!$C11*10,3))</f>
        <v>6.4710000000000001</v>
      </c>
      <c r="I11" s="60">
        <f>IF(Horendonk!H11=(""),(""),ROUND(Horendonk!H11/Horendonk!$C11*10,3))</f>
        <v>12.353</v>
      </c>
      <c r="J11" s="60">
        <f>IF(Horendonk!I11=(""),(""),ROUND(Horendonk!I11/Horendonk!$C11*10,3))</f>
        <v>5.2939999999999996</v>
      </c>
      <c r="K11" s="60">
        <f>IF(Horendonk!J11=(""),(""),ROUND(Horendonk!J11/Horendonk!$C11*10,3))</f>
        <v>7.6470000000000002</v>
      </c>
      <c r="L11" s="60" t="str">
        <f>IF(Horendonk!P11=(""),(""),ROUND(Horendonk!P11/Horendonk!$O11*10,3))</f>
        <v/>
      </c>
      <c r="M11" s="60">
        <f>IF(Horendonk!Q11=(""),(""),ROUND(Horendonk!Q11/Horendonk!$O11*10,3))</f>
        <v>3.5289999999999999</v>
      </c>
      <c r="N11" s="60" t="str">
        <f>IF(Horendonk!R11=(""),(""),ROUND(Horendonk!R11/Horendonk!$O11*10,3))</f>
        <v/>
      </c>
      <c r="O11" s="60" t="str">
        <f>IF(Horendonk!S11=(""),(""),ROUND(Horendonk!S11/Horendonk!$O11*10,3))</f>
        <v/>
      </c>
      <c r="P11" s="60" t="str">
        <f>IF(Horendonk!T11=(""),(""),ROUND(Horendonk!T11/Horendonk!$O11*10,3))</f>
        <v/>
      </c>
      <c r="Q11" s="60" t="str">
        <f>IF(Horendonk!U11=(""),(""),ROUND(Horendonk!U11/Horendonk!$O11*10,3))</f>
        <v/>
      </c>
      <c r="R11" s="60" t="str">
        <f>IF(Horendonk!V11=(""),(""),ROUND(Horendonk!V11/Horendonk!$O11*10,3))</f>
        <v/>
      </c>
    </row>
    <row r="12" spans="1:18" ht="15" customHeight="1">
      <c r="A12" s="52">
        <f t="shared" si="0"/>
        <v>5</v>
      </c>
      <c r="B12" s="53" t="str">
        <f>Horendonk!B12</f>
        <v>Oerlemans Willy</v>
      </c>
      <c r="C12" s="55">
        <f>IF(Horendonk!AA12=0," ",SUM(E12:R12))</f>
        <v>51.072000000000003</v>
      </c>
      <c r="E12" s="60">
        <f>IF(Horendonk!D12=(""),(""),ROUND(Horendonk!D12/Horendonk!$C12*10,3))</f>
        <v>13.929</v>
      </c>
      <c r="F12" s="60" t="str">
        <f>IF(Horendonk!E12=(""),(""),ROUND(Horendonk!E12/Horendonk!$C12*10,3))</f>
        <v/>
      </c>
      <c r="G12" s="60" t="str">
        <f>IF(Horendonk!F12=(""),(""),ROUND(Horendonk!F12/Horendonk!$C12*10,3))</f>
        <v/>
      </c>
      <c r="H12" s="60">
        <f>IF(Horendonk!G12=(""),(""),ROUND(Horendonk!G12/Horendonk!$C12*10,3))</f>
        <v>7.8570000000000002</v>
      </c>
      <c r="I12" s="60" t="str">
        <f>IF(Horendonk!H12=(""),(""),ROUND(Horendonk!H12/Horendonk!$C12*10,3))</f>
        <v/>
      </c>
      <c r="J12" s="60">
        <f>IF(Horendonk!I12=(""),(""),ROUND(Horendonk!I12/Horendonk!$C12*10,3))</f>
        <v>6.7859999999999996</v>
      </c>
      <c r="K12" s="60">
        <f>IF(Horendonk!J12=(""),(""),ROUND(Horendonk!J12/Horendonk!$C12*10,3))</f>
        <v>10.714</v>
      </c>
      <c r="L12" s="60">
        <f>IF(Horendonk!P12=(""),(""),ROUND(Horendonk!P12/Horendonk!$O12*10,3))</f>
        <v>11.786</v>
      </c>
      <c r="M12" s="60" t="str">
        <f>IF(Horendonk!Q12=(""),(""),ROUND(Horendonk!Q12/Horendonk!$O12*10,3))</f>
        <v/>
      </c>
      <c r="N12" s="60" t="str">
        <f>IF(Horendonk!R12=(""),(""),ROUND(Horendonk!R12/Horendonk!$O12*10,3))</f>
        <v/>
      </c>
      <c r="O12" s="60" t="str">
        <f>IF(Horendonk!S12=(""),(""),ROUND(Horendonk!S12/Horendonk!$O12*10,3))</f>
        <v/>
      </c>
      <c r="P12" s="60" t="str">
        <f>IF(Horendonk!T12=(""),(""),ROUND(Horendonk!T12/Horendonk!$O12*10,3))</f>
        <v/>
      </c>
      <c r="Q12" s="60" t="str">
        <f>IF(Horendonk!U12=(""),(""),ROUND(Horendonk!U12/Horendonk!$O12*10,3))</f>
        <v/>
      </c>
      <c r="R12" s="60" t="str">
        <f>IF(Horendonk!V12=(""),(""),ROUND(Horendonk!V12/Horendonk!$O12*10,3))</f>
        <v/>
      </c>
    </row>
    <row r="13" spans="1:18" ht="15" customHeight="1">
      <c r="A13" s="52">
        <f t="shared" si="0"/>
        <v>4</v>
      </c>
      <c r="B13" s="53" t="str">
        <f>Horendonk!B13</f>
        <v>Siemons Jos</v>
      </c>
      <c r="C13" s="55">
        <f>IF(Horendonk!AA13=0," ",SUM(E13:R13))</f>
        <v>43.043999999999997</v>
      </c>
      <c r="E13" s="60" t="str">
        <f>IF(Horendonk!D13=(""),(""),ROUND(Horendonk!D13/Horendonk!$C13*10,3))</f>
        <v/>
      </c>
      <c r="F13" s="60" t="str">
        <f>IF(Horendonk!E13=(""),(""),ROUND(Horendonk!E13/Horendonk!$C13*10,3))</f>
        <v/>
      </c>
      <c r="G13" s="60" t="str">
        <f>IF(Horendonk!F13=(""),(""),ROUND(Horendonk!F13/Horendonk!$C13*10,3))</f>
        <v/>
      </c>
      <c r="H13" s="60">
        <f>IF(Horendonk!G13=(""),(""),ROUND(Horendonk!G13/Horendonk!$C13*10,3))</f>
        <v>10.87</v>
      </c>
      <c r="I13" s="60">
        <f>IF(Horendonk!H13=(""),(""),ROUND(Horendonk!H13/Horendonk!$C13*10,3))</f>
        <v>10</v>
      </c>
      <c r="J13" s="60" t="str">
        <f>IF(Horendonk!I13=(""),(""),ROUND(Horendonk!I13/Horendonk!$C13*10,3))</f>
        <v/>
      </c>
      <c r="K13" s="60" t="str">
        <f>IF(Horendonk!J13=(""),(""),ROUND(Horendonk!J13/Horendonk!$C13*10,3))</f>
        <v/>
      </c>
      <c r="L13" s="60">
        <f>IF(Horendonk!P13=(""),(""),ROUND(Horendonk!P13/Horendonk!$O13*10,3))</f>
        <v>12.173999999999999</v>
      </c>
      <c r="M13" s="60">
        <f>IF(Horendonk!Q13=(""),(""),ROUND(Horendonk!Q13/Horendonk!$O13*10,3))</f>
        <v>10</v>
      </c>
      <c r="N13" s="60" t="str">
        <f>IF(Horendonk!R13=(""),(""),ROUND(Horendonk!R13/Horendonk!$O13*10,3))</f>
        <v/>
      </c>
      <c r="O13" s="60" t="str">
        <f>IF(Horendonk!S13=(""),(""),ROUND(Horendonk!S13/Horendonk!$O13*10,3))</f>
        <v/>
      </c>
      <c r="P13" s="60" t="str">
        <f>IF(Horendonk!T13=(""),(""),ROUND(Horendonk!T13/Horendonk!$O13*10,3))</f>
        <v/>
      </c>
      <c r="Q13" s="60" t="str">
        <f>IF(Horendonk!U13=(""),(""),ROUND(Horendonk!U13/Horendonk!$O13*10,3))</f>
        <v/>
      </c>
      <c r="R13" s="60" t="str">
        <f>IF(Horendonk!V13=(""),(""),ROUND(Horendonk!V13/Horendonk!$O13*10,3))</f>
        <v/>
      </c>
    </row>
    <row r="14" spans="1:18" ht="15" customHeight="1">
      <c r="A14" s="52">
        <f t="shared" si="0"/>
        <v>6</v>
      </c>
      <c r="B14" s="53" t="str">
        <f>Horendonk!B14</f>
        <v>van Aert André</v>
      </c>
      <c r="C14" s="55">
        <f>IF(Horendonk!AA14=0," ",SUM(E14:R14))</f>
        <v>72.082999999999998</v>
      </c>
      <c r="E14" s="60" t="str">
        <f>IF(Horendonk!D14=(""),(""),ROUND(Horendonk!D14/Horendonk!$C14*10,3))</f>
        <v/>
      </c>
      <c r="F14" s="60">
        <f>IF(Horendonk!E14=(""),(""),ROUND(Horendonk!E14/Horendonk!$C14*10,3))</f>
        <v>15.417</v>
      </c>
      <c r="G14" s="60">
        <f>IF(Horendonk!F14=(""),(""),ROUND(Horendonk!F14/Horendonk!$C14*10,3))</f>
        <v>10.833</v>
      </c>
      <c r="H14" s="60" t="str">
        <f>IF(Horendonk!G14=(""),(""),ROUND(Horendonk!G14/Horendonk!$C14*10,3))</f>
        <v/>
      </c>
      <c r="I14" s="60">
        <f>IF(Horendonk!H14=(""),(""),ROUND(Horendonk!H14/Horendonk!$C14*10,3))</f>
        <v>11.25</v>
      </c>
      <c r="J14" s="60">
        <f>IF(Horendonk!I14=(""),(""),ROUND(Horendonk!I14/Horendonk!$C14*10,3))</f>
        <v>10.833</v>
      </c>
      <c r="K14" s="60">
        <f>IF(Horendonk!J14=(""),(""),ROUND(Horendonk!J14/Horendonk!$C14*10,3))</f>
        <v>10</v>
      </c>
      <c r="L14" s="60">
        <f>IF(Horendonk!P14=(""),(""),ROUND(Horendonk!P14/Horendonk!$O14*10,3))</f>
        <v>13.75</v>
      </c>
      <c r="M14" s="60" t="str">
        <f>IF(Horendonk!Q14=(""),(""),ROUND(Horendonk!Q14/Horendonk!$O14*10,3))</f>
        <v/>
      </c>
      <c r="N14" s="60" t="str">
        <f>IF(Horendonk!R14=(""),(""),ROUND(Horendonk!R14/Horendonk!$O14*10,3))</f>
        <v/>
      </c>
      <c r="O14" s="60" t="str">
        <f>IF(Horendonk!S14=(""),(""),ROUND(Horendonk!S14/Horendonk!$O14*10,3))</f>
        <v/>
      </c>
      <c r="P14" s="60" t="str">
        <f>IF(Horendonk!T14=(""),(""),ROUND(Horendonk!T14/Horendonk!$O14*10,3))</f>
        <v/>
      </c>
      <c r="Q14" s="60" t="str">
        <f>IF(Horendonk!U14=(""),(""),ROUND(Horendonk!U14/Horendonk!$O14*10,3))</f>
        <v/>
      </c>
      <c r="R14" s="60" t="str">
        <f>IF(Horendonk!V14=(""),(""),ROUND(Horendonk!V14/Horendonk!$O14*10,3))</f>
        <v/>
      </c>
    </row>
    <row r="15" spans="1:18" ht="15" customHeight="1">
      <c r="A15" s="52">
        <f t="shared" si="0"/>
        <v>1</v>
      </c>
      <c r="B15" s="62" t="str">
        <f>Horendonk!B15</f>
        <v>Veraart Jef        (ns)</v>
      </c>
      <c r="C15" s="55">
        <f>IF(Horendonk!AA15=0," ",SUM(E15:R15))</f>
        <v>7.7779999999999996</v>
      </c>
      <c r="E15" s="60" t="str">
        <f>IF(Horendonk!D15=(""),(""),ROUND(Horendonk!D15/Horendonk!$C15*10,3))</f>
        <v/>
      </c>
      <c r="F15" s="60" t="str">
        <f>IF(Horendonk!E15=(""),(""),ROUND(Horendonk!E15/Horendonk!$C15*10,3))</f>
        <v/>
      </c>
      <c r="G15" s="60" t="str">
        <f>IF(Horendonk!F15=(""),(""),ROUND(Horendonk!F15/Horendonk!$C15*10,3))</f>
        <v/>
      </c>
      <c r="H15" s="60" t="str">
        <f>IF(Horendonk!G15=(""),(""),ROUND(Horendonk!G15/Horendonk!$C15*10,3))</f>
        <v/>
      </c>
      <c r="I15" s="60" t="str">
        <f>IF(Horendonk!H15=(""),(""),ROUND(Horendonk!H15/Horendonk!$C15*10,3))</f>
        <v/>
      </c>
      <c r="J15" s="98">
        <f>IF(Horendonk!I15=(""),(""),ROUND(Horendonk!I15/Horendonk!$C15*10,3))</f>
        <v>7.7779999999999996</v>
      </c>
      <c r="K15" s="60" t="str">
        <f>IF(Horendonk!J15=(""),(""),ROUND(Horendonk!J15/Horendonk!$C15*10,3))</f>
        <v/>
      </c>
      <c r="L15" s="60" t="str">
        <f>IF(Horendonk!P15=(""),(""),ROUND(Horendonk!P15/Horendonk!$O15*10,3))</f>
        <v/>
      </c>
      <c r="M15" s="60" t="str">
        <f>IF(Horendonk!Q15=(""),(""),ROUND(Horendonk!Q15/Horendonk!$O15*10,3))</f>
        <v/>
      </c>
      <c r="N15" s="60" t="str">
        <f>IF(Horendonk!R15=(""),(""),ROUND(Horendonk!R15/Horendonk!$O15*10,3))</f>
        <v/>
      </c>
      <c r="O15" s="60" t="str">
        <f>IF(Horendonk!S15=(""),(""),ROUND(Horendonk!S15/Horendonk!$O15*10,3))</f>
        <v/>
      </c>
      <c r="P15" s="60" t="str">
        <f>IF(Horendonk!T15=(""),(""),ROUND(Horendonk!T15/Horendonk!$O15*10,3))</f>
        <v/>
      </c>
      <c r="Q15" s="60" t="str">
        <f>IF(Horendonk!U15=(""),(""),ROUND(Horendonk!U15/Horendonk!$O15*10,3))</f>
        <v/>
      </c>
      <c r="R15" s="60" t="str">
        <f>IF(Horendonk!V15=(""),(""),ROUND(Horendonk!V15/Horendonk!$O15*10,3))</f>
        <v/>
      </c>
    </row>
    <row r="16" spans="1:18" ht="15" customHeight="1">
      <c r="A16" s="52">
        <f t="shared" si="0"/>
        <v>3</v>
      </c>
      <c r="B16" s="53" t="str">
        <f>Horendonk!B16</f>
        <v>Vergouwen René</v>
      </c>
      <c r="C16" s="55">
        <f>IF(Horendonk!AA16=0," ",SUM(E16:R16))</f>
        <v>34.483000000000004</v>
      </c>
      <c r="E16" s="60" t="str">
        <f>IF(Horendonk!D16=(""),(""),ROUND(Horendonk!D16/Horendonk!$C16*10,3))</f>
        <v/>
      </c>
      <c r="F16" s="60">
        <f>IF(Horendonk!E16=(""),(""),ROUND(Horendonk!E16/Horendonk!$C16*10,3))</f>
        <v>12.069000000000001</v>
      </c>
      <c r="G16" s="60" t="str">
        <f>IF(Horendonk!F16=(""),(""),ROUND(Horendonk!F16/Horendonk!$C16*10,3))</f>
        <v/>
      </c>
      <c r="H16" s="60" t="str">
        <f>IF(Horendonk!G16=(""),(""),ROUND(Horendonk!G16/Horendonk!$C16*10,3))</f>
        <v/>
      </c>
      <c r="I16" s="60" t="str">
        <f>IF(Horendonk!H16=(""),(""),ROUND(Horendonk!H16/Horendonk!$C16*10,3))</f>
        <v/>
      </c>
      <c r="J16" s="60" t="str">
        <f>IF(Horendonk!I16=(""),(""),ROUND(Horendonk!I16/Horendonk!$C16*10,3))</f>
        <v/>
      </c>
      <c r="K16" s="60">
        <f>IF(Horendonk!J16=(""),(""),ROUND(Horendonk!J16/Horendonk!$C16*10,3))</f>
        <v>10.345000000000001</v>
      </c>
      <c r="L16" s="60">
        <f>IF(Horendonk!P16=(""),(""),ROUND(Horendonk!P16/Horendonk!$O16*10,3))</f>
        <v>12.069000000000001</v>
      </c>
      <c r="M16" s="60" t="str">
        <f>IF(Horendonk!Q16=(""),(""),ROUND(Horendonk!Q16/Horendonk!$O16*10,3))</f>
        <v/>
      </c>
      <c r="N16" s="60" t="str">
        <f>IF(Horendonk!R16=(""),(""),ROUND(Horendonk!R16/Horendonk!$O16*10,3))</f>
        <v/>
      </c>
      <c r="O16" s="60" t="str">
        <f>IF(Horendonk!S16=(""),(""),ROUND(Horendonk!S16/Horendonk!$O16*10,3))</f>
        <v/>
      </c>
      <c r="P16" s="60" t="str">
        <f>IF(Horendonk!T16=(""),(""),ROUND(Horendonk!T16/Horendonk!$O16*10,3))</f>
        <v/>
      </c>
      <c r="Q16" s="60" t="str">
        <f>IF(Horendonk!U16=(""),(""),ROUND(Horendonk!U16/Horendonk!$O16*10,3))</f>
        <v/>
      </c>
      <c r="R16" s="60" t="str">
        <f>IF(Horendonk!V16=(""),(""),ROUND(Horendonk!V16/Horendonk!$O16*10,3))</f>
        <v/>
      </c>
    </row>
    <row r="17" spans="1:19" s="59" customFormat="1" ht="24" customHeight="1">
      <c r="A17" s="57"/>
      <c r="B17" s="58"/>
      <c r="C17" s="188" t="s">
        <v>52</v>
      </c>
      <c r="D17" s="59">
        <v>5</v>
      </c>
      <c r="E17" s="60">
        <f t="shared" ref="E17:R17" si="1">IF(SUM(E5:E16)=0,(" "),SUM(E5:E16))</f>
        <v>69.16</v>
      </c>
      <c r="F17" s="60">
        <f t="shared" si="1"/>
        <v>73.288000000000011</v>
      </c>
      <c r="G17" s="60">
        <f t="shared" si="1"/>
        <v>45.146000000000001</v>
      </c>
      <c r="H17" s="60">
        <f t="shared" si="1"/>
        <v>48.378</v>
      </c>
      <c r="I17" s="60">
        <f t="shared" si="1"/>
        <v>59.703000000000003</v>
      </c>
      <c r="J17" s="60">
        <f t="shared" si="1"/>
        <v>51.968999999999994</v>
      </c>
      <c r="K17" s="60">
        <f t="shared" si="1"/>
        <v>64.594999999999999</v>
      </c>
      <c r="L17" s="60">
        <f t="shared" si="1"/>
        <v>70.551000000000002</v>
      </c>
      <c r="M17" s="60">
        <f t="shared" si="1"/>
        <v>47.715000000000003</v>
      </c>
      <c r="N17" s="132" t="str">
        <f t="shared" si="1"/>
        <v xml:space="preserve"> </v>
      </c>
      <c r="O17" s="132" t="str">
        <f t="shared" si="1"/>
        <v xml:space="preserve"> </v>
      </c>
      <c r="P17" s="132" t="str">
        <f t="shared" si="1"/>
        <v xml:space="preserve"> </v>
      </c>
      <c r="Q17" s="132" t="str">
        <f t="shared" si="1"/>
        <v xml:space="preserve"> </v>
      </c>
      <c r="R17" s="132" t="str">
        <f t="shared" si="1"/>
        <v xml:space="preserve"> </v>
      </c>
    </row>
    <row r="18" spans="1:19" s="63" customFormat="1" ht="15" customHeight="1">
      <c r="A18" s="61"/>
      <c r="B18" s="62"/>
      <c r="C18" s="65">
        <f>SUM(C5:C16)</f>
        <v>530.50500000000011</v>
      </c>
      <c r="D18" s="223" t="str">
        <f>B4</f>
        <v>HORENDONK</v>
      </c>
      <c r="E18" s="64">
        <f>IF(E17=(" "),(" "),E17)</f>
        <v>69.16</v>
      </c>
      <c r="F18" s="64">
        <f t="shared" ref="F18:R18" si="2">IF(F17=(" "),(" "),E18+F17)</f>
        <v>142.44800000000001</v>
      </c>
      <c r="G18" s="64">
        <f t="shared" si="2"/>
        <v>187.59399999999999</v>
      </c>
      <c r="H18" s="64">
        <f t="shared" si="2"/>
        <v>235.97199999999998</v>
      </c>
      <c r="I18" s="64">
        <f t="shared" si="2"/>
        <v>295.67499999999995</v>
      </c>
      <c r="J18" s="64">
        <f t="shared" si="2"/>
        <v>347.64399999999995</v>
      </c>
      <c r="K18" s="64">
        <f t="shared" si="2"/>
        <v>412.23899999999992</v>
      </c>
      <c r="L18" s="64">
        <f t="shared" si="2"/>
        <v>482.78999999999991</v>
      </c>
      <c r="M18" s="64">
        <f t="shared" si="2"/>
        <v>530.50499999999988</v>
      </c>
      <c r="N18" s="133" t="str">
        <f t="shared" si="2"/>
        <v xml:space="preserve"> </v>
      </c>
      <c r="O18" s="133" t="str">
        <f t="shared" si="2"/>
        <v xml:space="preserve"> </v>
      </c>
      <c r="P18" s="133" t="str">
        <f t="shared" si="2"/>
        <v xml:space="preserve"> </v>
      </c>
      <c r="Q18" s="133" t="str">
        <f t="shared" si="2"/>
        <v xml:space="preserve"> </v>
      </c>
      <c r="R18" s="133" t="str">
        <f t="shared" si="2"/>
        <v xml:space="preserve"> </v>
      </c>
    </row>
    <row r="19" spans="1:19" ht="25.2" customHeight="1"/>
    <row r="20" spans="1:19" ht="15" customHeight="1">
      <c r="B20" s="54" t="s">
        <v>249</v>
      </c>
      <c r="E20" s="52">
        <v>1</v>
      </c>
      <c r="F20" s="52">
        <v>2</v>
      </c>
      <c r="G20" s="235">
        <v>3</v>
      </c>
      <c r="H20" s="52">
        <v>4</v>
      </c>
      <c r="I20" s="52">
        <v>5</v>
      </c>
      <c r="J20" s="52">
        <v>6</v>
      </c>
      <c r="K20" s="52">
        <v>7</v>
      </c>
      <c r="L20" s="52">
        <v>8</v>
      </c>
      <c r="M20" s="52">
        <v>9</v>
      </c>
      <c r="N20" s="52">
        <v>10</v>
      </c>
      <c r="O20" s="52">
        <v>11</v>
      </c>
      <c r="P20" s="52">
        <v>12</v>
      </c>
      <c r="Q20" s="52">
        <v>13</v>
      </c>
      <c r="R20" s="52">
        <v>14</v>
      </c>
    </row>
    <row r="21" spans="1:19" ht="15" customHeight="1">
      <c r="A21" s="52">
        <f>IF(SUM(E21:R21)=0,(" "),COUNTIF(E21:R21,"&gt;0"))</f>
        <v>10</v>
      </c>
      <c r="B21" s="53" t="str">
        <f>Nispen!B5</f>
        <v>Kerstens Jac</v>
      </c>
      <c r="C21" s="55">
        <f>IF(Nispen!AA5=0," ",SUM(E21:R21))</f>
        <v>77.5</v>
      </c>
      <c r="E21" s="60">
        <f>IF(Nispen!D5=(""),(""),ROUND(Nispen!D5/Nispen!$C5*10,3))</f>
        <v>7.5</v>
      </c>
      <c r="F21" s="233">
        <f>IF(Nispen!E5=(""),(""),ROUND(Nispen!E5/Nispen!$C5*10,3))</f>
        <v>5.25</v>
      </c>
      <c r="G21" s="60">
        <f>IF(Nispen!F5=(""),(""),ROUND(Nispen!F5/Nispen!$C5*10,3))</f>
        <v>7.5</v>
      </c>
      <c r="H21" s="232">
        <f>IF(Nispen!G5=(""),(""),ROUND(Nispen!G5/Nispen!$C5*10,3))</f>
        <v>10.5</v>
      </c>
      <c r="I21" s="60">
        <f>IF(Nispen!H5=(""),(""),ROUND(Nispen!H5/Nispen!$C5*10,3))</f>
        <v>3.75</v>
      </c>
      <c r="J21" s="60">
        <f>IF(Nispen!I5=(""),(""),ROUND(Nispen!I5/Nispen!$C5*10,3))</f>
        <v>9</v>
      </c>
      <c r="K21" s="60">
        <f>IF(Nispen!J5=(""),(""),ROUND(Nispen!J5/Nispen!$C5*10,3))</f>
        <v>6</v>
      </c>
      <c r="L21" s="60">
        <f>IF(Nispen!P5=(""),(""),ROUND(Nispen!P5/Nispen!$O5*10,3))</f>
        <v>5.75</v>
      </c>
      <c r="M21" s="232">
        <f>IF(Nispen!Q5=(""),(""),ROUND(Nispen!Q5/Nispen!$O5*10,3))</f>
        <v>9.75</v>
      </c>
      <c r="N21" s="232">
        <f>IF(Nispen!R5=(""),(""),ROUND(Nispen!R5/Nispen!$O5*10,3))</f>
        <v>12.5</v>
      </c>
      <c r="O21" s="60" t="str">
        <f>IF(Nispen!S5=(""),(""),ROUND(Nispen!S5/Nispen!$O5*10,3))</f>
        <v/>
      </c>
      <c r="P21" s="60" t="str">
        <f>IF(Nispen!T5=(""),(""),ROUND(Nispen!T5/Nispen!$O5*10,3))</f>
        <v/>
      </c>
      <c r="Q21" s="60" t="str">
        <f>IF(Nispen!U5=(""),(""),ROUND(Nispen!U5/Nispen!$O5*10,3))</f>
        <v/>
      </c>
      <c r="R21" s="60" t="str">
        <f>IF(Nispen!V5=(""),(""),ROUND(Nispen!V5/Nispen!$O5*10,3))</f>
        <v/>
      </c>
    </row>
    <row r="22" spans="1:19" ht="15" customHeight="1">
      <c r="A22" s="52">
        <f t="shared" ref="A22:A30" si="3">IF(SUM(E22:R22)=0,(" "),COUNTIF(E22:R22,"&gt;0"))</f>
        <v>6</v>
      </c>
      <c r="B22" s="53" t="str">
        <f>Nispen!B6</f>
        <v>Martens Gerrit</v>
      </c>
      <c r="C22" s="55">
        <f>IF(Nispen!AA6=0," ",SUM(E22:R22))</f>
        <v>73.334000000000003</v>
      </c>
      <c r="E22" s="60" t="str">
        <f>IF(Nispen!D6=(""),(""),ROUND(Nispen!D6/Nispen!$C6*10,3))</f>
        <v/>
      </c>
      <c r="F22" s="60" t="str">
        <f>IF(Nispen!E6=(""),(""),ROUND(Nispen!E6/Nispen!$C6*10,3))</f>
        <v/>
      </c>
      <c r="G22" s="60">
        <f>IF(Nispen!F6=(""),(""),ROUND(Nispen!F6/Nispen!$C6*10,3))</f>
        <v>12.667</v>
      </c>
      <c r="H22" s="60" t="str">
        <f>IF(Nispen!G6=(""),(""),ROUND(Nispen!G6/Nispen!$C6*10,3))</f>
        <v/>
      </c>
      <c r="I22" s="60">
        <f>IF(Nispen!H6=(""),(""),ROUND(Nispen!H6/Nispen!$C6*10,3))</f>
        <v>10.667</v>
      </c>
      <c r="J22" s="60">
        <f>IF(Nispen!I6=(""),(""),ROUND(Nispen!I6/Nispen!$C6*10,3))</f>
        <v>13.333</v>
      </c>
      <c r="K22" s="60">
        <f>IF(Nispen!J6=(""),(""),ROUND(Nispen!J6/Nispen!$C6*10,3))</f>
        <v>14.667</v>
      </c>
      <c r="L22" s="60">
        <f>IF(Nispen!P6=(""),(""),ROUND(Nispen!P6/Nispen!$O6*10,3))</f>
        <v>11.333</v>
      </c>
      <c r="M22" s="60">
        <f>IF(Nispen!Q6=(""),(""),ROUND(Nispen!Q6/Nispen!$O6*10,3))</f>
        <v>10.667</v>
      </c>
      <c r="N22" s="60" t="str">
        <f>IF(Nispen!R6=(""),(""),ROUND(Nispen!R6/Nispen!$O6*10,3))</f>
        <v/>
      </c>
      <c r="O22" s="60" t="str">
        <f>IF(Nispen!S6=(""),(""),ROUND(Nispen!S6/Nispen!$O6*10,3))</f>
        <v/>
      </c>
      <c r="P22" s="60" t="str">
        <f>IF(Nispen!T6=(""),(""),ROUND(Nispen!T6/Nispen!$O6*10,3))</f>
        <v/>
      </c>
      <c r="Q22" s="60" t="str">
        <f>IF(Nispen!U6=(""),(""),ROUND(Nispen!U6/Nispen!$O6*10,3))</f>
        <v/>
      </c>
      <c r="R22" s="60" t="str">
        <f>IF(Nispen!V6=(""),(""),ROUND(Nispen!V6/Nispen!$O6*10,3))</f>
        <v/>
      </c>
    </row>
    <row r="23" spans="1:19" ht="15" customHeight="1">
      <c r="A23" s="52">
        <f t="shared" si="3"/>
        <v>6</v>
      </c>
      <c r="B23" s="53" t="str">
        <f>Nispen!B7</f>
        <v>Raats Antoon</v>
      </c>
      <c r="C23" s="55">
        <f>IF(Nispen!AA7=0," ",SUM(E23:R23))</f>
        <v>64.444000000000003</v>
      </c>
      <c r="E23" s="60">
        <f>IF(Nispen!D7=(""),(""),ROUND(Nispen!D7/Nispen!$C7*10,3))</f>
        <v>4.444</v>
      </c>
      <c r="F23" s="60" t="str">
        <f>IF(Nispen!E7=(""),(""),ROUND(Nispen!E7/Nispen!$C7*10,3))</f>
        <v/>
      </c>
      <c r="G23" s="60">
        <f>IF(Nispen!F7=(""),(""),ROUND(Nispen!F7/Nispen!$C7*10,3))</f>
        <v>14.444000000000001</v>
      </c>
      <c r="H23" s="232">
        <f>IF(Nispen!G7=(""),(""),ROUND(Nispen!G7/Nispen!$C7*10,3))</f>
        <v>10</v>
      </c>
      <c r="I23" s="60" t="str">
        <f>IF(Nispen!H7=(""),(""),ROUND(Nispen!H7/Nispen!$C7*10,3))</f>
        <v/>
      </c>
      <c r="J23" s="60">
        <f>IF(Nispen!I7=(""),(""),ROUND(Nispen!I7/Nispen!$C7*10,3))</f>
        <v>11.667</v>
      </c>
      <c r="K23" s="60">
        <f>IF(Nispen!J7=(""),(""),ROUND(Nispen!J7/Nispen!$C7*10,3))</f>
        <v>3.8889999999999998</v>
      </c>
      <c r="L23" s="60" t="str">
        <f>IF(Nispen!P7=(""),(""),ROUND(Nispen!P7/Nispen!$O7*10,3))</f>
        <v/>
      </c>
      <c r="M23" s="60">
        <f>IF(Nispen!Q7=(""),(""),ROUND(Nispen!Q7/Nispen!$O7*10,3))</f>
        <v>20</v>
      </c>
      <c r="N23" s="60" t="str">
        <f>IF(Nispen!R7=(""),(""),ROUND(Nispen!R7/Nispen!$O7*10,3))</f>
        <v/>
      </c>
      <c r="O23" s="60" t="str">
        <f>IF(Nispen!S7=(""),(""),ROUND(Nispen!S7/Nispen!$O7*10,3))</f>
        <v/>
      </c>
      <c r="P23" s="60" t="str">
        <f>IF(Nispen!T7=(""),(""),ROUND(Nispen!T7/Nispen!$O7*10,3))</f>
        <v/>
      </c>
      <c r="Q23" s="60" t="str">
        <f>IF(Nispen!U7=(""),(""),ROUND(Nispen!U7/Nispen!$O7*10,3))</f>
        <v/>
      </c>
      <c r="R23" s="60" t="str">
        <f>IF(Nispen!V7=(""),(""),ROUND(Nispen!V7/Nispen!$O7*10,3))</f>
        <v/>
      </c>
    </row>
    <row r="24" spans="1:19" ht="15" customHeight="1">
      <c r="A24" s="52">
        <f t="shared" si="3"/>
        <v>6</v>
      </c>
      <c r="B24" s="53" t="str">
        <f>Nispen!B8</f>
        <v>Schrauwen Jeanne</v>
      </c>
      <c r="C24" s="55">
        <f>IF(Nispen!AA8=0," ",SUM(E24:R24))</f>
        <v>60.556999999999995</v>
      </c>
      <c r="E24" s="60">
        <f>IF(Nispen!D8=(""),(""),ROUND(Nispen!D8/Nispen!$C8*10,3))</f>
        <v>8.8889999999999993</v>
      </c>
      <c r="F24" s="60" t="str">
        <f>IF(Nispen!E8=(""),(""),ROUND(Nispen!E8/Nispen!$C8*10,3))</f>
        <v/>
      </c>
      <c r="G24" s="60" t="str">
        <f>IF(Nispen!F8=(""),(""),ROUND(Nispen!F8/Nispen!$C8*10,3))</f>
        <v/>
      </c>
      <c r="H24" s="232">
        <f>IF(Nispen!G8=(""),(""),ROUND(Nispen!G8/Nispen!$C8*10,3))</f>
        <v>12.778</v>
      </c>
      <c r="I24" s="60">
        <f>IF(Nispen!H8=(""),(""),ROUND(Nispen!H8/Nispen!$C8*10,3))</f>
        <v>8.8889999999999993</v>
      </c>
      <c r="J24" s="60">
        <f>IF(Nispen!I8=(""),(""),ROUND(Nispen!I8/Nispen!$C8*10,3))</f>
        <v>6.6669999999999998</v>
      </c>
      <c r="K24" s="60">
        <f>IF(Nispen!J8=(""),(""),ROUND(Nispen!J8/Nispen!$C8*10,3))</f>
        <v>10.555999999999999</v>
      </c>
      <c r="L24" s="60" t="str">
        <f>IF(Nispen!P8=(""),(""),ROUND(Nispen!P8/Nispen!$O8*10,3))</f>
        <v/>
      </c>
      <c r="M24" s="60">
        <f>IF(Nispen!Q8=(""),(""),ROUND(Nispen!Q8/Nispen!$O8*10,3))</f>
        <v>12.778</v>
      </c>
      <c r="N24" s="60" t="str">
        <f>IF(Nispen!R8=(""),(""),ROUND(Nispen!R8/Nispen!$O8*10,3))</f>
        <v/>
      </c>
      <c r="O24" s="60" t="str">
        <f>IF(Nispen!S8=(""),(""),ROUND(Nispen!S8/Nispen!$O8*10,3))</f>
        <v/>
      </c>
      <c r="P24" s="60" t="str">
        <f>IF(Nispen!T8=(""),(""),ROUND(Nispen!T8/Nispen!$O8*10,3))</f>
        <v/>
      </c>
      <c r="Q24" s="60" t="str">
        <f>IF(Nispen!U8=(""),(""),ROUND(Nispen!U8/Nispen!$O8*10,3))</f>
        <v/>
      </c>
      <c r="R24" s="60" t="str">
        <f>IF(Nispen!V8=(""),(""),ROUND(Nispen!V8/Nispen!$O8*10,3))</f>
        <v/>
      </c>
    </row>
    <row r="25" spans="1:19" ht="15" customHeight="1">
      <c r="A25" s="52">
        <f t="shared" si="3"/>
        <v>1</v>
      </c>
      <c r="B25" s="53" t="str">
        <f>Nispen!B9</f>
        <v xml:space="preserve">Swaanen Piet </v>
      </c>
      <c r="C25" s="55">
        <f>IF(Nispen!AA9=0," ",SUM(E25:R25))</f>
        <v>7.9660000000000002</v>
      </c>
      <c r="E25" s="60" t="str">
        <f>IF(Nispen!D9=(""),(""),ROUND(Nispen!D9/Nispen!$C9*10,3))</f>
        <v/>
      </c>
      <c r="F25" s="233">
        <f>IF(Nispen!E9=(""),(""),ROUND(Nispen!E9/Nispen!$C9*10,3))</f>
        <v>7.9660000000000002</v>
      </c>
      <c r="G25" s="60" t="str">
        <f>IF(Nispen!F9=(""),(""),ROUND(Nispen!F9/Nispen!$C9*10,3))</f>
        <v/>
      </c>
      <c r="H25" s="60" t="str">
        <f>IF(Nispen!G9=(""),(""),ROUND(Nispen!G9/Nispen!$C9*10,3))</f>
        <v/>
      </c>
      <c r="I25" s="60" t="str">
        <f>IF(Nispen!H9=(""),(""),ROUND(Nispen!H9/Nispen!$C9*10,3))</f>
        <v/>
      </c>
      <c r="J25" s="60" t="str">
        <f>IF(Nispen!I9=(""),(""),ROUND(Nispen!I9/Nispen!$C9*10,3))</f>
        <v/>
      </c>
      <c r="K25" s="60" t="str">
        <f>IF(Nispen!J9=(""),(""),ROUND(Nispen!J9/Nispen!$C9*10,3))</f>
        <v/>
      </c>
      <c r="L25" s="60" t="str">
        <f>IF(Nispen!P9=(""),(""),ROUND(Nispen!P9/Nispen!$O9*10,3))</f>
        <v/>
      </c>
      <c r="M25" s="60" t="str">
        <f>IF(Nispen!Q9=(""),(""),ROUND(Nispen!Q9/Nispen!$O9*10,3))</f>
        <v/>
      </c>
      <c r="N25" s="60" t="str">
        <f>IF(Nispen!R9=(""),(""),ROUND(Nispen!R9/Nispen!$O9*10,3))</f>
        <v/>
      </c>
      <c r="O25" s="60" t="str">
        <f>IF(Nispen!S9=(""),(""),ROUND(Nispen!S9/Nispen!$O9*10,3))</f>
        <v/>
      </c>
      <c r="P25" s="60" t="str">
        <f>IF(Nispen!T9=(""),(""),ROUND(Nispen!T9/Nispen!$O9*10,3))</f>
        <v/>
      </c>
      <c r="Q25" s="60" t="str">
        <f>IF(Nispen!U9=(""),(""),ROUND(Nispen!U9/Nispen!$O9*10,3))</f>
        <v/>
      </c>
      <c r="R25" s="60" t="str">
        <f>IF(Nispen!V9=(""),(""),ROUND(Nispen!V9/Nispen!$O9*10,3))</f>
        <v/>
      </c>
    </row>
    <row r="26" spans="1:19" ht="15" customHeight="1">
      <c r="A26" s="52">
        <f t="shared" si="3"/>
        <v>1</v>
      </c>
      <c r="B26" s="53" t="str">
        <f>Nispen!B10</f>
        <v>Talboom Ad</v>
      </c>
      <c r="C26" s="55">
        <f>IF(Nispen!AA10=0," ",SUM(E26:R26))</f>
        <v>4</v>
      </c>
      <c r="E26" s="60" t="str">
        <f>IF(Nispen!D10=(""),(""),ROUND(Nispen!D10/Nispen!$C10*10,3))</f>
        <v/>
      </c>
      <c r="F26" s="60" t="str">
        <f>IF(Nispen!E10=(""),(""),ROUND(Nispen!E10/Nispen!$C10*10,3))</f>
        <v/>
      </c>
      <c r="G26" s="60" t="str">
        <f>IF(Nispen!F10=(""),(""),ROUND(Nispen!F10/Nispen!$C10*10,3))</f>
        <v/>
      </c>
      <c r="H26" s="60" t="str">
        <f>IF(Nispen!G10=(""),(""),ROUND(Nispen!G10/Nispen!$C10*10,3))</f>
        <v/>
      </c>
      <c r="I26" s="60">
        <f>IF(Nispen!H10=(""),(""),ROUND(Nispen!H10/Nispen!$C10*10,3))</f>
        <v>4</v>
      </c>
      <c r="J26" s="60" t="str">
        <f>IF(Nispen!I10=(""),(""),ROUND(Nispen!I10/Nispen!$C10*10,3))</f>
        <v/>
      </c>
      <c r="K26" s="60" t="str">
        <f>IF(Nispen!J10=(""),(""),ROUND(Nispen!J10/Nispen!$C10*10,3))</f>
        <v/>
      </c>
      <c r="L26" s="60" t="str">
        <f>IF(Nispen!P10=(""),(""),ROUND(Nispen!P10/Nispen!$O10*10,3))</f>
        <v/>
      </c>
      <c r="M26" s="60" t="str">
        <f>IF(Nispen!Q10=(""),(""),ROUND(Nispen!Q10/Nispen!$O10*10,3))</f>
        <v/>
      </c>
      <c r="N26" s="60" t="str">
        <f>IF(Nispen!R10=(""),(""),ROUND(Nispen!R10/Nispen!$O10*10,3))</f>
        <v/>
      </c>
      <c r="O26" s="60" t="str">
        <f>IF(Nispen!S10=(""),(""),ROUND(Nispen!S10/Nispen!$O10*10,3))</f>
        <v/>
      </c>
      <c r="P26" s="60" t="str">
        <f>IF(Nispen!T10=(""),(""),ROUND(Nispen!T10/Nispen!$O10*10,3))</f>
        <v/>
      </c>
      <c r="Q26" s="60" t="str">
        <f>IF(Nispen!U10=(""),(""),ROUND(Nispen!U10/Nispen!$O10*10,3))</f>
        <v/>
      </c>
      <c r="R26" s="60" t="str">
        <f>IF(Nispen!V10=(""),(""),ROUND(Nispen!V10/Nispen!$O10*10,3))</f>
        <v/>
      </c>
    </row>
    <row r="27" spans="1:19" ht="15" customHeight="1">
      <c r="A27" s="52">
        <f t="shared" si="3"/>
        <v>8</v>
      </c>
      <c r="B27" s="53" t="str">
        <f>Nispen!B11</f>
        <v>Thielen Jef</v>
      </c>
      <c r="C27" s="55">
        <f>IF(Nispen!AA11=0," ",SUM(E27:R27))</f>
        <v>74.643000000000001</v>
      </c>
      <c r="E27" s="60">
        <f>IF(Nispen!D11=(""),(""),ROUND(Nispen!D11/Nispen!$C11*10,3))</f>
        <v>7.8570000000000002</v>
      </c>
      <c r="F27" s="60" t="str">
        <f>IF(Nispen!E11=(""),(""),ROUND(Nispen!E11/Nispen!$C11*10,3))</f>
        <v/>
      </c>
      <c r="G27" s="60">
        <f>IF(Nispen!F11=(""),(""),ROUND(Nispen!F11/Nispen!$C11*10,3))</f>
        <v>8.9290000000000003</v>
      </c>
      <c r="H27" s="232">
        <f>IF(Nispen!G11=(""),(""),ROUND(Nispen!G11/Nispen!$C11*10,3))</f>
        <v>11.071</v>
      </c>
      <c r="I27" s="60">
        <f>IF(Nispen!H11=(""),(""),ROUND(Nispen!H11/Nispen!$C11*10,3))</f>
        <v>9.6430000000000007</v>
      </c>
      <c r="J27" s="60">
        <f>IF(Nispen!I11=(""),(""),ROUND(Nispen!I11/Nispen!$C11*10,3))</f>
        <v>7.1429999999999998</v>
      </c>
      <c r="K27" s="60">
        <f>IF(Nispen!J11=(""),(""),ROUND(Nispen!J11/Nispen!$C11*10,3))</f>
        <v>7.8570000000000002</v>
      </c>
      <c r="L27" s="60">
        <f>IF(Nispen!P11=(""),(""),ROUND(Nispen!P11/Nispen!$O11*10,3))</f>
        <v>11.786</v>
      </c>
      <c r="M27" s="60">
        <f>IF(Nispen!Q11=(""),(""),ROUND(Nispen!Q11/Nispen!$O11*10,3))</f>
        <v>10.356999999999999</v>
      </c>
      <c r="N27" s="60" t="str">
        <f>IF(Nispen!R11=(""),(""),ROUND(Nispen!R11/Nispen!$O11*10,3))</f>
        <v/>
      </c>
      <c r="O27" s="60" t="str">
        <f>IF(Nispen!S11=(""),(""),ROUND(Nispen!S11/Nispen!$O11*10,3))</f>
        <v/>
      </c>
      <c r="P27" s="60" t="str">
        <f>IF(Nispen!T11=(""),(""),ROUND(Nispen!T11/Nispen!$O11*10,3))</f>
        <v/>
      </c>
      <c r="Q27" s="60" t="str">
        <f>IF(Nispen!U11=(""),(""),ROUND(Nispen!U11/Nispen!$O11*10,3))</f>
        <v/>
      </c>
      <c r="R27" s="60" t="str">
        <f>IF(Nispen!V11=(""),(""),ROUND(Nispen!V11/Nispen!$O11*10,3))</f>
        <v/>
      </c>
    </row>
    <row r="28" spans="1:19" ht="15" customHeight="1">
      <c r="A28" s="52">
        <f t="shared" si="3"/>
        <v>6</v>
      </c>
      <c r="B28" s="53" t="str">
        <f>Nispen!B12</f>
        <v xml:space="preserve">Uijtdehaag Nico </v>
      </c>
      <c r="C28" s="55">
        <f>IF(Nispen!AA12=0," ",SUM(E28:R28))</f>
        <v>55.652999999999999</v>
      </c>
      <c r="E28" s="60">
        <f>IF(Nispen!D12=(""),(""),ROUND(Nispen!D12/Nispen!$C12*10,3))</f>
        <v>8.2609999999999992</v>
      </c>
      <c r="F28" s="233">
        <f>IF(Nispen!E12=(""),(""),ROUND(Nispen!E12/Nispen!$C12*10,3))</f>
        <v>4.7830000000000004</v>
      </c>
      <c r="G28" s="60">
        <f>IF(Nispen!F12=(""),(""),ROUND(Nispen!F12/Nispen!$C12*10,3))</f>
        <v>12.173999999999999</v>
      </c>
      <c r="H28" s="60" t="str">
        <f>IF(Nispen!G12=(""),(""),ROUND(Nispen!G12/Nispen!$C12*10,3))</f>
        <v/>
      </c>
      <c r="I28" s="60" t="str">
        <f>IF(Nispen!H12=(""),(""),ROUND(Nispen!H12/Nispen!$C12*10,3))</f>
        <v/>
      </c>
      <c r="J28" s="60">
        <f>IF(Nispen!I12=(""),(""),ROUND(Nispen!I12/Nispen!$C12*10,3))</f>
        <v>10.435</v>
      </c>
      <c r="K28" s="60">
        <f>IF(Nispen!J12=(""),(""),ROUND(Nispen!J12/Nispen!$C12*10,3))</f>
        <v>9.1300000000000008</v>
      </c>
      <c r="L28" s="60">
        <f>IF(Nispen!P12=(""),(""),ROUND(Nispen!P12/Nispen!$O12*10,3))</f>
        <v>10.87</v>
      </c>
      <c r="M28" s="60" t="str">
        <f>IF(Nispen!Q12=(""),(""),ROUND(Nispen!Q12/Nispen!$O12*10,3))</f>
        <v/>
      </c>
      <c r="N28" s="60" t="str">
        <f>IF(Nispen!R12=(""),(""),ROUND(Nispen!R12/Nispen!$O12*10,3))</f>
        <v/>
      </c>
      <c r="O28" s="60" t="str">
        <f>IF(Nispen!S12=(""),(""),ROUND(Nispen!S12/Nispen!$O12*10,3))</f>
        <v/>
      </c>
      <c r="P28" s="60" t="str">
        <f>IF(Nispen!T12=(""),(""),ROUND(Nispen!T12/Nispen!$O12*10,3))</f>
        <v/>
      </c>
      <c r="Q28" s="60" t="str">
        <f>IF(Nispen!U12=(""),(""),ROUND(Nispen!U12/Nispen!$O12*10,3))</f>
        <v/>
      </c>
      <c r="R28" s="60" t="str">
        <f>IF(Nispen!V12=(""),(""),ROUND(Nispen!V12/Nispen!$O12*10,3))</f>
        <v/>
      </c>
    </row>
    <row r="29" spans="1:19" ht="15" customHeight="1">
      <c r="A29" s="52">
        <f t="shared" si="3"/>
        <v>5</v>
      </c>
      <c r="B29" s="62" t="str">
        <f>Nispen!B13</f>
        <v>Van Turnhout Herman [NS 20]</v>
      </c>
      <c r="C29" s="55">
        <f>IF(Nispen!AA13=0," ",SUM(E29:R29))</f>
        <v>25.667000000000002</v>
      </c>
      <c r="E29" s="236">
        <f>IF(Nispen!D13=(""),(""),ROUND(Nispen!D13/20*10,3))</f>
        <v>7.5</v>
      </c>
      <c r="F29" s="236">
        <f>IF(Nispen!E13=(""),(""),ROUND(Nispen!E13/20*10,3))</f>
        <v>2</v>
      </c>
      <c r="G29" s="236">
        <f>IF(Nispen!F13=(""),(""),ROUND(Nispen!F13/20*10,3))</f>
        <v>5.5</v>
      </c>
      <c r="H29" s="60" t="str">
        <f>IF(Nispen!G13=(""),(""),ROUND(Nispen!G13/Nispen!$C13*10,3))</f>
        <v/>
      </c>
      <c r="I29" s="60">
        <f>IF(Nispen!H13=(""),(""),ROUND(Nispen!H13/Nispen!$C13*10,3))</f>
        <v>4</v>
      </c>
      <c r="J29" s="60" t="str">
        <f>IF(Nispen!I13=(""),(""),ROUND(Nispen!I13/Nispen!$C13*10,3))</f>
        <v/>
      </c>
      <c r="K29" s="60" t="str">
        <f>IF(Nispen!J13=(""),(""),ROUND(Nispen!J13/Nispen!$C13*10,3))</f>
        <v/>
      </c>
      <c r="L29" s="60">
        <f>IF(Nispen!P13=(""),(""),ROUND(Nispen!P13/Nispen!$O13*10,3))</f>
        <v>6.6669999999999998</v>
      </c>
      <c r="M29" s="60" t="str">
        <f>IF(Nispen!Q13=(""),(""),ROUND(Nispen!Q13/Nispen!$O13*10,3))</f>
        <v/>
      </c>
      <c r="N29" s="60" t="str">
        <f>IF(Nispen!R13=(""),(""),ROUND(Nispen!R13/Nispen!$O13*10,3))</f>
        <v/>
      </c>
      <c r="O29" s="60" t="str">
        <f>IF(Nispen!S13=(""),(""),ROUND(Nispen!S13/Nispen!$O13*10,3))</f>
        <v/>
      </c>
      <c r="P29" s="60" t="str">
        <f>IF(Nispen!T13=(""),(""),ROUND(Nispen!T13/Nispen!$O13*10,3))</f>
        <v/>
      </c>
      <c r="Q29" s="60" t="str">
        <f>IF(Nispen!U13=(""),(""),ROUND(Nispen!U13/Nispen!$O13*10,3))</f>
        <v/>
      </c>
      <c r="R29" s="60" t="str">
        <f>IF(Nispen!V13=(""),(""),ROUND(Nispen!V13/Nispen!$O13*10,3))</f>
        <v/>
      </c>
    </row>
    <row r="30" spans="1:19" ht="15" customHeight="1">
      <c r="A30" s="52">
        <f t="shared" si="3"/>
        <v>5</v>
      </c>
      <c r="B30" s="53" t="str">
        <f>Nispen!B14</f>
        <v xml:space="preserve">Van Wesel Jos </v>
      </c>
      <c r="C30" s="55">
        <f>IF(Nispen!AA14=0," ",SUM(E30:R30))</f>
        <v>48.635999999999996</v>
      </c>
      <c r="E30" s="60" t="str">
        <f>IF(Nispen!D14=(""),(""),ROUND(Nispen!D14/Nispen!$C14*10,3))</f>
        <v/>
      </c>
      <c r="F30" s="233">
        <f>IF(Nispen!E14=(""),(""),ROUND(Nispen!E14/Nispen!$C14*10,3))</f>
        <v>10</v>
      </c>
      <c r="G30" s="60">
        <f>IF(Nispen!F14=(""),(""),ROUND(Nispen!F14/Nispen!$C14*10,3))</f>
        <v>10</v>
      </c>
      <c r="H30" s="232">
        <f>IF(Nispen!G14=(""),(""),ROUND(Nispen!G14/Nispen!$C14*10,3))</f>
        <v>6.8179999999999996</v>
      </c>
      <c r="I30" s="60" t="str">
        <f>IF(Nispen!H14=(""),(""),ROUND(Nispen!H14/Nispen!$C14*10,3))</f>
        <v/>
      </c>
      <c r="J30" s="60" t="str">
        <f>IF(Nispen!I14=(""),(""),ROUND(Nispen!I14/Nispen!$C14*10,3))</f>
        <v/>
      </c>
      <c r="K30" s="60" t="str">
        <f>IF(Nispen!J14=(""),(""),ROUND(Nispen!J14/Nispen!$C14*10,3))</f>
        <v/>
      </c>
      <c r="L30" s="60">
        <f>IF(Nispen!P14=(""),(""),ROUND(Nispen!P14/Nispen!$O14*10,3))</f>
        <v>9.5449999999999999</v>
      </c>
      <c r="M30" s="60">
        <f>IF(Nispen!Q14=(""),(""),ROUND(Nispen!Q14/Nispen!$O14*10,3))</f>
        <v>12.273</v>
      </c>
      <c r="N30" s="60" t="str">
        <f>IF(Nispen!R14=(""),(""),ROUND(Nispen!R14/Nispen!$O14*10,3))</f>
        <v/>
      </c>
      <c r="O30" s="60" t="str">
        <f>IF(Nispen!S14=(""),(""),ROUND(Nispen!S14/Nispen!$O14*10,3))</f>
        <v/>
      </c>
      <c r="P30" s="60" t="str">
        <f>IF(Nispen!T14=(""),(""),ROUND(Nispen!T14/Nispen!$O14*10,3))</f>
        <v/>
      </c>
      <c r="Q30" s="60" t="str">
        <f>IF(Nispen!U14=(""),(""),ROUND(Nispen!U14/Nispen!$O14*10,3))</f>
        <v/>
      </c>
      <c r="R30" s="60" t="str">
        <f>IF(Nispen!V14=(""),(""),ROUND(Nispen!V14/Nispen!$O14*10,3))</f>
        <v/>
      </c>
    </row>
    <row r="31" spans="1:19" s="59" customFormat="1" ht="24" customHeight="1">
      <c r="A31" s="57"/>
      <c r="B31" s="58"/>
      <c r="C31" s="188" t="str">
        <f>B20</f>
        <v>Sen. NISPEN</v>
      </c>
      <c r="D31" s="59">
        <v>5</v>
      </c>
      <c r="E31" s="60">
        <f t="shared" ref="E31:R31" si="4">IF(SUM(E21:E30)=0,(" "),SUM(E21:E30))</f>
        <v>44.450999999999993</v>
      </c>
      <c r="F31" s="60">
        <f>IF(SUM(F21:F30)=0,(" "),SUM(F21:F30))+G29</f>
        <v>35.499000000000002</v>
      </c>
      <c r="G31" s="60">
        <f>IF(SUM(G21:G30)=0,(" "),SUM(G21:G30))-G29</f>
        <v>65.713999999999999</v>
      </c>
      <c r="H31" s="60">
        <f>IF(SUM(H21:H30)=0,(" "),SUM(H21:H30))+N21</f>
        <v>63.666999999999994</v>
      </c>
      <c r="I31" s="60">
        <f>IF(SUM(I21:I30)=0,(" "),SUM(I21:I30))</f>
        <v>40.948999999999998</v>
      </c>
      <c r="J31" s="60">
        <f>IF(SUM(J21:J30)=0,(" "),SUM(J21:J30))</f>
        <v>58.245000000000005</v>
      </c>
      <c r="K31" s="60">
        <f>IF(SUM(K21:K30)=0,(" "),SUM(K21:K30))</f>
        <v>52.099000000000004</v>
      </c>
      <c r="L31" s="60">
        <f>IF(SUM(L21:L30)=0,(" "),SUM(L21:L30))</f>
        <v>55.951000000000001</v>
      </c>
      <c r="M31" s="60">
        <f>IF(SUM(M21:M30)=0,(" "),SUM(M21:M30))</f>
        <v>75.825000000000003</v>
      </c>
      <c r="N31" s="60">
        <f>IF(SUM(N21:N30)=0,(" "),SUM(N21:N30))-N21</f>
        <v>0</v>
      </c>
      <c r="O31" s="60" t="str">
        <f t="shared" si="4"/>
        <v xml:space="preserve"> </v>
      </c>
      <c r="P31" s="60" t="str">
        <f t="shared" si="4"/>
        <v xml:space="preserve"> </v>
      </c>
      <c r="Q31" s="60" t="str">
        <f t="shared" si="4"/>
        <v xml:space="preserve"> </v>
      </c>
      <c r="R31" s="60" t="str">
        <f t="shared" si="4"/>
        <v xml:space="preserve"> </v>
      </c>
    </row>
    <row r="32" spans="1:19" s="63" customFormat="1" ht="15" customHeight="1">
      <c r="A32" s="52"/>
      <c r="B32" s="62"/>
      <c r="C32" s="65">
        <f>SUM(C21:C30)</f>
        <v>492.40000000000009</v>
      </c>
      <c r="D32" s="223" t="str">
        <f>B20</f>
        <v>Sen. NISPEN</v>
      </c>
      <c r="E32" s="64">
        <f>IF(E31=(" "),(" "),E31)</f>
        <v>44.450999999999993</v>
      </c>
      <c r="F32" s="64">
        <f t="shared" ref="F32:R32" si="5">IF(F31=(" "),(" "),E32+F31)</f>
        <v>79.949999999999989</v>
      </c>
      <c r="G32" s="64">
        <f t="shared" si="5"/>
        <v>145.66399999999999</v>
      </c>
      <c r="H32" s="64">
        <f t="shared" si="5"/>
        <v>209.33099999999999</v>
      </c>
      <c r="I32" s="64">
        <f t="shared" si="5"/>
        <v>250.27999999999997</v>
      </c>
      <c r="J32" s="64">
        <f t="shared" si="5"/>
        <v>308.52499999999998</v>
      </c>
      <c r="K32" s="64">
        <f t="shared" si="5"/>
        <v>360.62399999999997</v>
      </c>
      <c r="L32" s="64">
        <f t="shared" si="5"/>
        <v>416.57499999999999</v>
      </c>
      <c r="M32" s="64">
        <f t="shared" si="5"/>
        <v>492.4</v>
      </c>
      <c r="N32" s="64">
        <f t="shared" si="5"/>
        <v>492.4</v>
      </c>
      <c r="O32" s="64" t="str">
        <f t="shared" si="5"/>
        <v xml:space="preserve"> </v>
      </c>
      <c r="P32" s="64" t="str">
        <f t="shared" si="5"/>
        <v xml:space="preserve"> </v>
      </c>
      <c r="Q32" s="64" t="str">
        <f t="shared" si="5"/>
        <v xml:space="preserve"> </v>
      </c>
      <c r="R32" s="64" t="str">
        <f t="shared" si="5"/>
        <v xml:space="preserve"> </v>
      </c>
      <c r="S32"/>
    </row>
    <row r="33" spans="1:18" ht="25.2" customHeight="1"/>
    <row r="34" spans="1:18" ht="15" customHeight="1">
      <c r="B34" s="54" t="s">
        <v>123</v>
      </c>
      <c r="E34" s="52">
        <v>1</v>
      </c>
      <c r="F34" s="52">
        <v>2</v>
      </c>
      <c r="G34" s="52">
        <v>3</v>
      </c>
      <c r="H34" s="52">
        <v>4</v>
      </c>
      <c r="I34" s="52">
        <v>5</v>
      </c>
      <c r="J34" s="52">
        <v>6</v>
      </c>
      <c r="K34" s="52">
        <v>7</v>
      </c>
      <c r="L34" s="52">
        <v>8</v>
      </c>
      <c r="M34" s="52">
        <v>9</v>
      </c>
      <c r="N34" s="52">
        <v>10</v>
      </c>
      <c r="O34" s="52">
        <v>11</v>
      </c>
      <c r="P34" s="52">
        <v>12</v>
      </c>
      <c r="Q34" s="52">
        <v>13</v>
      </c>
      <c r="R34" s="52">
        <v>14</v>
      </c>
    </row>
    <row r="35" spans="1:18" ht="15" customHeight="1">
      <c r="A35" s="52">
        <f>IF(SUM(E35:R35)=0,(" "),COUNTIF(E35:R35,"&gt;0"))</f>
        <v>4</v>
      </c>
      <c r="B35" s="53" t="str">
        <f>Kerkuilen!B5</f>
        <v>Antonissen Gust</v>
      </c>
      <c r="C35" s="55">
        <f>IF(Kerkuilen!AA5=0," ",SUM(E35:R35))</f>
        <v>49.705999999999996</v>
      </c>
      <c r="E35" s="60">
        <f>IF(Kerkuilen!D5=(""),(""),ROUND(Kerkuilen!D5/Kerkuilen!$C5*10,3))</f>
        <v>17.353000000000002</v>
      </c>
      <c r="F35" s="60">
        <f>IF(Kerkuilen!E5=(""),(""),ROUND(Kerkuilen!E5/Kerkuilen!$C5*10,3))</f>
        <v>8.2349999999999994</v>
      </c>
      <c r="G35" s="60" t="str">
        <f>IF(Kerkuilen!F5=(""),(""),ROUND(Kerkuilen!F5/Kerkuilen!$C5*10,3))</f>
        <v/>
      </c>
      <c r="H35" s="60" t="str">
        <f>IF(Kerkuilen!G5=(""),(""),ROUND(Kerkuilen!G5/Kerkuilen!$C5*10,3))</f>
        <v/>
      </c>
      <c r="I35" s="60" t="str">
        <f>IF(Kerkuilen!H5=(""),(""),ROUND(Kerkuilen!H5/Kerkuilen!$C5*10,3))</f>
        <v/>
      </c>
      <c r="J35" s="60" t="str">
        <f>IF(Kerkuilen!I5=(""),(""),ROUND(Kerkuilen!I5/Kerkuilen!$C5*10,3))</f>
        <v/>
      </c>
      <c r="K35" s="60">
        <f>IF(Kerkuilen!J5=(""),(""),ROUND(Kerkuilen!J5/Kerkuilen!$C5*10,3))</f>
        <v>11.471</v>
      </c>
      <c r="L35" s="60" t="str">
        <f>IF(Kerkuilen!P5=(""),(""),ROUND(Kerkuilen!P5/Kerkuilen!$O5*10,3))</f>
        <v/>
      </c>
      <c r="M35" s="60">
        <f>IF(Kerkuilen!Q5=(""),(""),ROUND(Kerkuilen!Q5/Kerkuilen!$O5*10,3))</f>
        <v>12.647</v>
      </c>
      <c r="N35" s="60" t="str">
        <f>IF(Kerkuilen!R5=(""),(""),ROUND(Kerkuilen!R5/Kerkuilen!$O5*10,3))</f>
        <v/>
      </c>
      <c r="O35" s="60" t="str">
        <f>IF(Kerkuilen!S5=(""),(""),ROUND(Kerkuilen!S5/Kerkuilen!$O5*10,3))</f>
        <v/>
      </c>
      <c r="P35" s="60" t="str">
        <f>IF(Kerkuilen!T5=(""),(""),ROUND(Kerkuilen!T5/Kerkuilen!$O5*10,3))</f>
        <v/>
      </c>
      <c r="Q35" s="60" t="str">
        <f>IF(Kerkuilen!U5=(""),(""),ROUND(Kerkuilen!U5/Kerkuilen!$O5*10,3))</f>
        <v/>
      </c>
      <c r="R35" s="60" t="str">
        <f>IF(Kerkuilen!V5=(""),(""),ROUND(Kerkuilen!V5/Kerkuilen!$O5*10,3))</f>
        <v/>
      </c>
    </row>
    <row r="36" spans="1:18" ht="15" customHeight="1">
      <c r="A36" s="52">
        <f t="shared" ref="A36:A47" si="6">IF(SUM(E36:R36)=0,(" "),COUNTIF(E36:R36,"&gt;0"))</f>
        <v>6</v>
      </c>
      <c r="B36" s="53" t="str">
        <f>Kerkuilen!B6</f>
        <v>De Kaey Piet</v>
      </c>
      <c r="C36" s="55">
        <f>IF(Kerkuilen!AA6=0," ",SUM(E36:R36))</f>
        <v>70.61099999999999</v>
      </c>
      <c r="E36" s="60" t="str">
        <f>IF(Kerkuilen!D6=(""),(""),ROUND(Kerkuilen!D6/Kerkuilen!$C6*10,3))</f>
        <v/>
      </c>
      <c r="F36" s="60" t="str">
        <f>IF(Kerkuilen!E6=(""),(""),ROUND(Kerkuilen!E6/Kerkuilen!$C6*10,3))</f>
        <v/>
      </c>
      <c r="G36" s="60" t="str">
        <f>IF(Kerkuilen!F6=(""),(""),ROUND(Kerkuilen!F6/Kerkuilen!$C6*10,3))</f>
        <v/>
      </c>
      <c r="H36" s="60">
        <f>IF(Kerkuilen!G6=(""),(""),ROUND(Kerkuilen!G6/Kerkuilen!$C6*10,3))</f>
        <v>15.714</v>
      </c>
      <c r="I36" s="60">
        <f>IF(Kerkuilen!H6=(""),(""),ROUND(Kerkuilen!H6/Kerkuilen!$C6*10,3))</f>
        <v>10.612</v>
      </c>
      <c r="J36" s="60">
        <f>IF(Kerkuilen!I6=(""),(""),ROUND(Kerkuilen!I6/Kerkuilen!$C6*10,3))</f>
        <v>12.856999999999999</v>
      </c>
      <c r="K36" s="60">
        <f>IF(Kerkuilen!J6=(""),(""),ROUND(Kerkuilen!J6/Kerkuilen!$C6*10,3))</f>
        <v>12.449</v>
      </c>
      <c r="L36" s="60">
        <f>IF(Kerkuilen!P6=(""),(""),ROUND(Kerkuilen!P6/Kerkuilen!$O6*10,3))</f>
        <v>8.5709999999999997</v>
      </c>
      <c r="M36" s="60">
        <f>IF(Kerkuilen!Q6=(""),(""),ROUND(Kerkuilen!Q6/Kerkuilen!$O6*10,3))</f>
        <v>10.407999999999999</v>
      </c>
      <c r="N36" s="60" t="str">
        <f>IF(Kerkuilen!R6=(""),(""),ROUND(Kerkuilen!R6/Kerkuilen!$O6*10,3))</f>
        <v/>
      </c>
      <c r="O36" s="60" t="str">
        <f>IF(Kerkuilen!S6=(""),(""),ROUND(Kerkuilen!S6/Kerkuilen!$O6*10,3))</f>
        <v/>
      </c>
      <c r="P36" s="60" t="str">
        <f>IF(Kerkuilen!T6=(""),(""),ROUND(Kerkuilen!T6/Kerkuilen!$O6*10,3))</f>
        <v/>
      </c>
      <c r="Q36" s="60" t="str">
        <f>IF(Kerkuilen!U6=(""),(""),ROUND(Kerkuilen!U6/Kerkuilen!$O6*10,3))</f>
        <v/>
      </c>
      <c r="R36" s="60" t="str">
        <f>IF(Kerkuilen!V6=(""),(""),ROUND(Kerkuilen!V6/Kerkuilen!$O6*10,3))</f>
        <v/>
      </c>
    </row>
    <row r="37" spans="1:18" ht="15" customHeight="1">
      <c r="A37" s="52">
        <f t="shared" si="6"/>
        <v>1</v>
      </c>
      <c r="B37" s="53" t="str">
        <f>Kerkuilen!B7</f>
        <v>Elst Stan</v>
      </c>
      <c r="C37" s="55">
        <f>IF(Kerkuilen!AA7=0," ",SUM(E37:R37))</f>
        <v>6.5789999999999997</v>
      </c>
      <c r="E37" s="60" t="str">
        <f>IF(Kerkuilen!D7=(""),(""),ROUND(Kerkuilen!D7/Kerkuilen!$C7*10,3))</f>
        <v/>
      </c>
      <c r="F37" s="60" t="str">
        <f>IF(Kerkuilen!E7=(""),(""),ROUND(Kerkuilen!E7/Kerkuilen!$C7*10,3))</f>
        <v/>
      </c>
      <c r="G37" s="60" t="str">
        <f>IF(Kerkuilen!F7=(""),(""),ROUND(Kerkuilen!F7/Kerkuilen!$C7*10,3))</f>
        <v/>
      </c>
      <c r="H37" s="60">
        <f>IF(Kerkuilen!G7=(""),(""),ROUND(Kerkuilen!G7/Kerkuilen!$C7*10,3))</f>
        <v>6.5789999999999997</v>
      </c>
      <c r="I37" s="60" t="str">
        <f>IF(Kerkuilen!H7=(""),(""),ROUND(Kerkuilen!H7/Kerkuilen!$C7*10,3))</f>
        <v/>
      </c>
      <c r="J37" s="60" t="str">
        <f>IF(Kerkuilen!I7=(""),(""),ROUND(Kerkuilen!I7/Kerkuilen!$C7*10,3))</f>
        <v/>
      </c>
      <c r="K37" s="60" t="str">
        <f>IF(Kerkuilen!J7=(""),(""),ROUND(Kerkuilen!J7/Kerkuilen!$C7*10,3))</f>
        <v/>
      </c>
      <c r="L37" s="60" t="str">
        <f>IF(Kerkuilen!P7=(""),(""),ROUND(Kerkuilen!P7/Kerkuilen!$O7*10,3))</f>
        <v/>
      </c>
      <c r="M37" s="60" t="str">
        <f>IF(Kerkuilen!Q7=(""),(""),ROUND(Kerkuilen!Q7/Kerkuilen!$O7*10,3))</f>
        <v/>
      </c>
      <c r="N37" s="60" t="str">
        <f>IF(Kerkuilen!R7=(""),(""),ROUND(Kerkuilen!R7/Kerkuilen!$O7*10,3))</f>
        <v/>
      </c>
      <c r="O37" s="60" t="str">
        <f>IF(Kerkuilen!S7=(""),(""),ROUND(Kerkuilen!S7/Kerkuilen!$O7*10,3))</f>
        <v/>
      </c>
      <c r="P37" s="60" t="str">
        <f>IF(Kerkuilen!T7=(""),(""),ROUND(Kerkuilen!T7/Kerkuilen!$O7*10,3))</f>
        <v/>
      </c>
      <c r="Q37" s="60" t="str">
        <f>IF(Kerkuilen!U7=(""),(""),ROUND(Kerkuilen!U7/Kerkuilen!$O7*10,3))</f>
        <v/>
      </c>
      <c r="R37" s="60" t="str">
        <f>IF(Kerkuilen!V7=(""),(""),ROUND(Kerkuilen!V7/Kerkuilen!$O7*10,3))</f>
        <v/>
      </c>
    </row>
    <row r="38" spans="1:18" ht="15" customHeight="1">
      <c r="A38" s="52">
        <f t="shared" si="6"/>
        <v>6</v>
      </c>
      <c r="B38" s="53" t="str">
        <f>Kerkuilen!B8</f>
        <v>Hectors Hugo</v>
      </c>
      <c r="C38" s="55">
        <f>IF(Kerkuilen!AA8=0," ",SUM(E38:R38))</f>
        <v>58.889000000000003</v>
      </c>
      <c r="E38" s="60">
        <f>IF(Kerkuilen!D8=(""),(""),ROUND(Kerkuilen!D8/Kerkuilen!$C8*10,3))</f>
        <v>7.2220000000000004</v>
      </c>
      <c r="F38" s="60">
        <f>IF(Kerkuilen!E8=(""),(""),ROUND(Kerkuilen!E8/Kerkuilen!$C8*10,3))</f>
        <v>16.111000000000001</v>
      </c>
      <c r="G38" s="60" t="str">
        <f>IF(Kerkuilen!F8=(""),(""),ROUND(Kerkuilen!F8/Kerkuilen!$C8*10,3))</f>
        <v/>
      </c>
      <c r="H38" s="60">
        <f>IF(Kerkuilen!G8=(""),(""),ROUND(Kerkuilen!G8/Kerkuilen!$C8*10,3))</f>
        <v>5.556</v>
      </c>
      <c r="I38" s="60">
        <f>IF(Kerkuilen!H8=(""),(""),ROUND(Kerkuilen!H8/Kerkuilen!$C8*10,3))</f>
        <v>15</v>
      </c>
      <c r="J38" s="60" t="str">
        <f>IF(Kerkuilen!I8=(""),(""),ROUND(Kerkuilen!I8/Kerkuilen!$C8*10,3))</f>
        <v/>
      </c>
      <c r="K38" s="60">
        <f>IF(Kerkuilen!J8=(""),(""),ROUND(Kerkuilen!J8/Kerkuilen!$C8*10,3))</f>
        <v>5.556</v>
      </c>
      <c r="L38" s="60">
        <f>IF(Kerkuilen!P8=(""),(""),ROUND(Kerkuilen!P8/Kerkuilen!$O8*10,3))</f>
        <v>9.4440000000000008</v>
      </c>
      <c r="M38" s="60" t="str">
        <f>IF(Kerkuilen!Q8=(""),(""),ROUND(Kerkuilen!Q8/Kerkuilen!$O8*10,3))</f>
        <v/>
      </c>
      <c r="N38" s="60" t="str">
        <f>IF(Kerkuilen!R8=(""),(""),ROUND(Kerkuilen!R8/Kerkuilen!$O8*10,3))</f>
        <v/>
      </c>
      <c r="O38" s="60" t="str">
        <f>IF(Kerkuilen!S8=(""),(""),ROUND(Kerkuilen!S8/Kerkuilen!$O8*10,3))</f>
        <v/>
      </c>
      <c r="P38" s="60" t="str">
        <f>IF(Kerkuilen!T8=(""),(""),ROUND(Kerkuilen!T8/Kerkuilen!$O8*10,3))</f>
        <v/>
      </c>
      <c r="Q38" s="60" t="str">
        <f>IF(Kerkuilen!U8=(""),(""),ROUND(Kerkuilen!U8/Kerkuilen!$O8*10,3))</f>
        <v/>
      </c>
      <c r="R38" s="60" t="str">
        <f>IF(Kerkuilen!V8=(""),(""),ROUND(Kerkuilen!V8/Kerkuilen!$O8*10,3))</f>
        <v/>
      </c>
    </row>
    <row r="39" spans="1:18" ht="15" customHeight="1">
      <c r="A39" s="52">
        <f t="shared" si="6"/>
        <v>4</v>
      </c>
      <c r="B39" s="53" t="str">
        <f>Kerkuilen!B9</f>
        <v>Jacobis Martin</v>
      </c>
      <c r="C39" s="55">
        <f>IF(Kerkuilen!AA9=0," ",SUM(E39:R39))</f>
        <v>44.815000000000005</v>
      </c>
      <c r="E39" s="60" t="str">
        <f>IF(Kerkuilen!D9=(""),(""),ROUND(Kerkuilen!D9/Kerkuilen!$C9*10,3))</f>
        <v/>
      </c>
      <c r="F39" s="60" t="str">
        <f>IF(Kerkuilen!E9=(""),(""),ROUND(Kerkuilen!E9/Kerkuilen!$C9*10,3))</f>
        <v/>
      </c>
      <c r="G39" s="60" t="str">
        <f>IF(Kerkuilen!F9=(""),(""),ROUND(Kerkuilen!F9/Kerkuilen!$C9*10,3))</f>
        <v/>
      </c>
      <c r="H39" s="60" t="str">
        <f>IF(Kerkuilen!G9=(""),(""),ROUND(Kerkuilen!G9/Kerkuilen!$C9*10,3))</f>
        <v/>
      </c>
      <c r="I39" s="60">
        <f>IF(Kerkuilen!H9=(""),(""),ROUND(Kerkuilen!H9/Kerkuilen!$C9*10,3))</f>
        <v>14.444000000000001</v>
      </c>
      <c r="J39" s="60">
        <f>IF(Kerkuilen!I9=(""),(""),ROUND(Kerkuilen!I9/Kerkuilen!$C9*10,3))</f>
        <v>11.852</v>
      </c>
      <c r="K39" s="60" t="str">
        <f>IF(Kerkuilen!J9=(""),(""),ROUND(Kerkuilen!J9/Kerkuilen!$C9*10,3))</f>
        <v/>
      </c>
      <c r="L39" s="60">
        <f>IF(Kerkuilen!P9=(""),(""),ROUND(Kerkuilen!P9/Kerkuilen!$O9*10,3))</f>
        <v>8.8889999999999993</v>
      </c>
      <c r="M39" s="60">
        <f>IF(Kerkuilen!Q9=(""),(""),ROUND(Kerkuilen!Q9/Kerkuilen!$O9*10,3))</f>
        <v>9.6300000000000008</v>
      </c>
      <c r="N39" s="60" t="str">
        <f>IF(Kerkuilen!R9=(""),(""),ROUND(Kerkuilen!R9/Kerkuilen!$O9*10,3))</f>
        <v/>
      </c>
      <c r="O39" s="60" t="str">
        <f>IF(Kerkuilen!S9=(""),(""),ROUND(Kerkuilen!S9/Kerkuilen!$O9*10,3))</f>
        <v/>
      </c>
      <c r="P39" s="60" t="str">
        <f>IF(Kerkuilen!T9=(""),(""),ROUND(Kerkuilen!T9/Kerkuilen!$O9*10,3))</f>
        <v/>
      </c>
      <c r="Q39" s="60" t="str">
        <f>IF(Kerkuilen!U9=(""),(""),ROUND(Kerkuilen!U9/Kerkuilen!$O9*10,3))</f>
        <v/>
      </c>
      <c r="R39" s="60" t="str">
        <f>IF(Kerkuilen!V9=(""),(""),ROUND(Kerkuilen!V9/Kerkuilen!$O9*10,3))</f>
        <v/>
      </c>
    </row>
    <row r="40" spans="1:18" ht="15" customHeight="1">
      <c r="A40" s="52">
        <f t="shared" si="6"/>
        <v>5</v>
      </c>
      <c r="B40" s="53" t="str">
        <f>Kerkuilen!B10</f>
        <v>Lambrechts Jef</v>
      </c>
      <c r="C40" s="55">
        <f>IF(Kerkuilen!AA10=0," ",SUM(E40:R40))</f>
        <v>37.936</v>
      </c>
      <c r="E40" s="60">
        <f>IF(Kerkuilen!D10=(""),(""),ROUND(Kerkuilen!D10/Kerkuilen!$C10*10,3))</f>
        <v>6.3490000000000002</v>
      </c>
      <c r="F40" s="60" t="str">
        <f>IF(Kerkuilen!E10=(""),(""),ROUND(Kerkuilen!E10/Kerkuilen!$C10*10,3))</f>
        <v/>
      </c>
      <c r="G40" s="60">
        <f>IF(Kerkuilen!F10=(""),(""),ROUND(Kerkuilen!F10/Kerkuilen!$C10*10,3))</f>
        <v>7.6189999999999998</v>
      </c>
      <c r="H40" s="60">
        <f>IF(Kerkuilen!G10=(""),(""),ROUND(Kerkuilen!G10/Kerkuilen!$C10*10,3))</f>
        <v>6.3490000000000002</v>
      </c>
      <c r="I40" s="60">
        <f>IF(Kerkuilen!H10=(""),(""),ROUND(Kerkuilen!H10/Kerkuilen!$C10*10,3))</f>
        <v>11.746</v>
      </c>
      <c r="J40" s="60">
        <f>IF(Kerkuilen!I10=(""),(""),ROUND(Kerkuilen!I10/Kerkuilen!$C10*10,3))</f>
        <v>5.8730000000000002</v>
      </c>
      <c r="K40" s="60" t="str">
        <f>IF(Kerkuilen!J10=(""),(""),ROUND(Kerkuilen!J10/Kerkuilen!$C10*10,3))</f>
        <v/>
      </c>
      <c r="L40" s="60" t="str">
        <f>IF(Kerkuilen!P10=(""),(""),ROUND(Kerkuilen!P10/Kerkuilen!$O10*10,3))</f>
        <v/>
      </c>
      <c r="M40" s="60" t="str">
        <f>IF(Kerkuilen!Q10=(""),(""),ROUND(Kerkuilen!Q10/Kerkuilen!$O10*10,3))</f>
        <v/>
      </c>
      <c r="N40" s="60" t="str">
        <f>IF(Kerkuilen!R10=(""),(""),ROUND(Kerkuilen!R10/Kerkuilen!$O10*10,3))</f>
        <v/>
      </c>
      <c r="O40" s="60" t="str">
        <f>IF(Kerkuilen!S10=(""),(""),ROUND(Kerkuilen!S10/Kerkuilen!$O10*10,3))</f>
        <v/>
      </c>
      <c r="P40" s="60" t="str">
        <f>IF(Kerkuilen!T10=(""),(""),ROUND(Kerkuilen!T10/Kerkuilen!$O10*10,3))</f>
        <v/>
      </c>
      <c r="Q40" s="60" t="str">
        <f>IF(Kerkuilen!U10=(""),(""),ROUND(Kerkuilen!U10/Kerkuilen!$O10*10,3))</f>
        <v/>
      </c>
      <c r="R40" s="60" t="str">
        <f>IF(Kerkuilen!V10=(""),(""),ROUND(Kerkuilen!V10/Kerkuilen!$O10*10,3))</f>
        <v/>
      </c>
    </row>
    <row r="41" spans="1:18" ht="15" customHeight="1">
      <c r="A41" s="52">
        <f t="shared" si="6"/>
        <v>3</v>
      </c>
      <c r="B41" s="53" t="str">
        <f>Kerkuilen!B11</f>
        <v>Naulaerts Rik</v>
      </c>
      <c r="C41" s="55">
        <f>IF(Kerkuilen!AA11=0," ",SUM(E41:R41))</f>
        <v>25.686999999999998</v>
      </c>
      <c r="E41" s="60" t="str">
        <f>IF(Kerkuilen!D11=(""),(""),ROUND(Kerkuilen!D11/Kerkuilen!$C11*10,3))</f>
        <v/>
      </c>
      <c r="F41" s="60" t="str">
        <f>IF(Kerkuilen!E11=(""),(""),ROUND(Kerkuilen!E11/Kerkuilen!$C11*10,3))</f>
        <v/>
      </c>
      <c r="G41" s="60" t="str">
        <f>IF(Kerkuilen!F11=(""),(""),ROUND(Kerkuilen!F11/Kerkuilen!$C11*10,3))</f>
        <v/>
      </c>
      <c r="H41" s="60">
        <f>IF(Kerkuilen!G11=(""),(""),ROUND(Kerkuilen!G11/Kerkuilen!$C11*10,3))</f>
        <v>8.8239999999999998</v>
      </c>
      <c r="I41" s="60" t="str">
        <f>IF(Kerkuilen!H11=(""),(""),ROUND(Kerkuilen!H11/Kerkuilen!$C11*10,3))</f>
        <v/>
      </c>
      <c r="J41" s="60">
        <f>IF(Kerkuilen!I11=(""),(""),ROUND(Kerkuilen!I11/Kerkuilen!$C11*10,3))</f>
        <v>6.4710000000000001</v>
      </c>
      <c r="K41" s="60">
        <f>IF(Kerkuilen!J11=(""),(""),ROUND(Kerkuilen!J11/Kerkuilen!$C11*10,3))</f>
        <v>10.391999999999999</v>
      </c>
      <c r="L41" s="60" t="str">
        <f>IF(Kerkuilen!P11=(""),(""),ROUND(Kerkuilen!P11/Kerkuilen!$O11*10,3))</f>
        <v/>
      </c>
      <c r="M41" s="60" t="str">
        <f>IF(Kerkuilen!Q11=(""),(""),ROUND(Kerkuilen!Q11/Kerkuilen!$O11*10,3))</f>
        <v/>
      </c>
      <c r="N41" s="60" t="str">
        <f>IF(Kerkuilen!R11=(""),(""),ROUND(Kerkuilen!R11/Kerkuilen!$O11*10,3))</f>
        <v/>
      </c>
      <c r="O41" s="60" t="str">
        <f>IF(Kerkuilen!S11=(""),(""),ROUND(Kerkuilen!S11/Kerkuilen!$O11*10,3))</f>
        <v/>
      </c>
      <c r="P41" s="60" t="str">
        <f>IF(Kerkuilen!T11=(""),(""),ROUND(Kerkuilen!T11/Kerkuilen!$O11*10,3))</f>
        <v/>
      </c>
      <c r="Q41" s="60" t="str">
        <f>IF(Kerkuilen!U11=(""),(""),ROUND(Kerkuilen!U11/Kerkuilen!$O11*10,3))</f>
        <v/>
      </c>
      <c r="R41" s="60" t="str">
        <f>IF(Kerkuilen!V11=(""),(""),ROUND(Kerkuilen!V11/Kerkuilen!$O11*10,3))</f>
        <v/>
      </c>
    </row>
    <row r="42" spans="1:18" ht="15" customHeight="1">
      <c r="A42" s="52">
        <f t="shared" si="6"/>
        <v>3</v>
      </c>
      <c r="B42" s="53" t="str">
        <f>Kerkuilen!B12</f>
        <v>Peeters Wies</v>
      </c>
      <c r="C42" s="55">
        <f>IF(Kerkuilen!AA12=0," ",SUM(E42:R42))</f>
        <v>28.274999999999999</v>
      </c>
      <c r="E42" s="60">
        <f>IF(Kerkuilen!D12=(""),(""),ROUND(Kerkuilen!D12/Kerkuilen!$C12*10,3))</f>
        <v>7.2409999999999997</v>
      </c>
      <c r="F42" s="60">
        <f>IF(Kerkuilen!E12=(""),(""),ROUND(Kerkuilen!E12/Kerkuilen!$C12*10,3))</f>
        <v>13.792999999999999</v>
      </c>
      <c r="G42" s="60">
        <f>IF(Kerkuilen!F12=(""),(""),ROUND(Kerkuilen!F12/Kerkuilen!$C12*10,3))</f>
        <v>7.2409999999999997</v>
      </c>
      <c r="H42" s="60" t="str">
        <f>IF(Kerkuilen!G12=(""),(""),ROUND(Kerkuilen!G12/Kerkuilen!$C12*10,3))</f>
        <v/>
      </c>
      <c r="I42" s="60" t="str">
        <f>IF(Kerkuilen!H12=(""),(""),ROUND(Kerkuilen!H12/Kerkuilen!$C12*10,3))</f>
        <v/>
      </c>
      <c r="J42" s="60" t="str">
        <f>IF(Kerkuilen!I12=(""),(""),ROUND(Kerkuilen!I12/Kerkuilen!$C12*10,3))</f>
        <v/>
      </c>
      <c r="K42" s="60" t="str">
        <f>IF(Kerkuilen!J12=(""),(""),ROUND(Kerkuilen!J12/Kerkuilen!$C12*10,3))</f>
        <v/>
      </c>
      <c r="L42" s="60" t="str">
        <f>IF(Kerkuilen!P12=(""),(""),ROUND(Kerkuilen!P12/Kerkuilen!$O12*10,3))</f>
        <v/>
      </c>
      <c r="M42" s="60" t="str">
        <f>IF(Kerkuilen!Q12=(""),(""),ROUND(Kerkuilen!Q12/Kerkuilen!$O12*10,3))</f>
        <v/>
      </c>
      <c r="N42" s="60" t="str">
        <f>IF(Kerkuilen!R12=(""),(""),ROUND(Kerkuilen!R12/Kerkuilen!$O12*10,3))</f>
        <v/>
      </c>
      <c r="O42" s="60" t="str">
        <f>IF(Kerkuilen!S12=(""),(""),ROUND(Kerkuilen!S12/Kerkuilen!$O12*10,3))</f>
        <v/>
      </c>
      <c r="P42" s="60" t="str">
        <f>IF(Kerkuilen!T12=(""),(""),ROUND(Kerkuilen!T12/Kerkuilen!$O12*10,3))</f>
        <v/>
      </c>
      <c r="Q42" s="60" t="str">
        <f>IF(Kerkuilen!U12=(""),(""),ROUND(Kerkuilen!U12/Kerkuilen!$O12*10,3))</f>
        <v/>
      </c>
      <c r="R42" s="60" t="str">
        <f>IF(Kerkuilen!V12=(""),(""),ROUND(Kerkuilen!V12/Kerkuilen!$O12*10,3))</f>
        <v/>
      </c>
    </row>
    <row r="43" spans="1:18" ht="15" customHeight="1">
      <c r="A43" s="52">
        <f t="shared" si="6"/>
        <v>4</v>
      </c>
      <c r="B43" s="53" t="str">
        <f>Kerkuilen!B13</f>
        <v>Pleysier Luc</v>
      </c>
      <c r="C43" s="55">
        <f>IF(Kerkuilen!AA13=0," ",SUM(E43:R43))</f>
        <v>35.632000000000005</v>
      </c>
      <c r="E43" s="60" t="str">
        <f>IF(Kerkuilen!D13=(""),(""),ROUND(Kerkuilen!D13/Kerkuilen!$C13*10,3))</f>
        <v/>
      </c>
      <c r="F43" s="60">
        <f>IF(Kerkuilen!E13=(""),(""),ROUND(Kerkuilen!E13/Kerkuilen!$C13*10,3))</f>
        <v>10.345000000000001</v>
      </c>
      <c r="G43" s="60">
        <f>IF(Kerkuilen!F13=(""),(""),ROUND(Kerkuilen!F13/Kerkuilen!$C13*10,3))</f>
        <v>9.8849999999999998</v>
      </c>
      <c r="H43" s="60" t="str">
        <f>IF(Kerkuilen!G13=(""),(""),ROUND(Kerkuilen!G13/Kerkuilen!$C13*10,3))</f>
        <v/>
      </c>
      <c r="I43" s="60" t="str">
        <f>IF(Kerkuilen!H13=(""),(""),ROUND(Kerkuilen!H13/Kerkuilen!$C13*10,3))</f>
        <v/>
      </c>
      <c r="J43" s="60">
        <f>IF(Kerkuilen!I13=(""),(""),ROUND(Kerkuilen!I13/Kerkuilen!$C13*10,3))</f>
        <v>3.9079999999999999</v>
      </c>
      <c r="K43" s="60" t="str">
        <f>IF(Kerkuilen!J13=(""),(""),ROUND(Kerkuilen!J13/Kerkuilen!$C13*10,3))</f>
        <v/>
      </c>
      <c r="L43" s="60">
        <f>IF(Kerkuilen!P13=(""),(""),ROUND(Kerkuilen!P13/Kerkuilen!$O13*10,3))</f>
        <v>11.494</v>
      </c>
      <c r="M43" s="60" t="str">
        <f>IF(Kerkuilen!Q13=(""),(""),ROUND(Kerkuilen!Q13/Kerkuilen!$O13*10,3))</f>
        <v/>
      </c>
      <c r="N43" s="60" t="str">
        <f>IF(Kerkuilen!R13=(""),(""),ROUND(Kerkuilen!R13/Kerkuilen!$O13*10,3))</f>
        <v/>
      </c>
      <c r="O43" s="60" t="str">
        <f>IF(Kerkuilen!S13=(""),(""),ROUND(Kerkuilen!S13/Kerkuilen!$O13*10,3))</f>
        <v/>
      </c>
      <c r="P43" s="60" t="str">
        <f>IF(Kerkuilen!T13=(""),(""),ROUND(Kerkuilen!T13/Kerkuilen!$O13*10,3))</f>
        <v/>
      </c>
      <c r="Q43" s="60" t="str">
        <f>IF(Kerkuilen!U13=(""),(""),ROUND(Kerkuilen!U13/Kerkuilen!$O13*10,3))</f>
        <v/>
      </c>
      <c r="R43" s="60" t="str">
        <f>IF(Kerkuilen!V13=(""),(""),ROUND(Kerkuilen!V13/Kerkuilen!$O13*10,3))</f>
        <v/>
      </c>
    </row>
    <row r="44" spans="1:18" ht="15" customHeight="1">
      <c r="A44" s="52">
        <f t="shared" si="6"/>
        <v>2</v>
      </c>
      <c r="B44" s="53" t="str">
        <f>Kerkuilen!B14</f>
        <v xml:space="preserve">Quick Gerard     </v>
      </c>
      <c r="C44" s="55">
        <f>IF(Kerkuilen!AA14=0," ",SUM(E44:R44))</f>
        <v>19.582999999999998</v>
      </c>
      <c r="E44" s="60" t="str">
        <f>IF(Kerkuilen!D14=(""),(""),ROUND(Kerkuilen!D14/Kerkuilen!$C14*10,3))</f>
        <v/>
      </c>
      <c r="F44" s="60" t="str">
        <f>IF(Kerkuilen!E14=(""),(""),ROUND(Kerkuilen!E14/Kerkuilen!$C14*10,3))</f>
        <v/>
      </c>
      <c r="G44" s="60">
        <f>IF(Kerkuilen!F14=(""),(""),ROUND(Kerkuilen!F14/Kerkuilen!$C14*10,3))</f>
        <v>10</v>
      </c>
      <c r="H44" s="60" t="str">
        <f>IF(Kerkuilen!G14=(""),(""),ROUND(Kerkuilen!G14/Kerkuilen!$C14*10,3))</f>
        <v/>
      </c>
      <c r="I44" s="60" t="str">
        <f>IF(Kerkuilen!H14=(""),(""),ROUND(Kerkuilen!H14/Kerkuilen!$C14*10,3))</f>
        <v/>
      </c>
      <c r="J44" s="60" t="str">
        <f>IF(Kerkuilen!I14=(""),(""),ROUND(Kerkuilen!I14/Kerkuilen!$C14*10,3))</f>
        <v/>
      </c>
      <c r="K44" s="60" t="str">
        <f>IF(Kerkuilen!J14=(""),(""),ROUND(Kerkuilen!J14/Kerkuilen!$C14*10,3))</f>
        <v/>
      </c>
      <c r="L44" s="60" t="str">
        <f>IF(Kerkuilen!P14=(""),(""),ROUND(Kerkuilen!P14/Kerkuilen!$O14*10,3))</f>
        <v/>
      </c>
      <c r="M44" s="60">
        <f>IF(Kerkuilen!Q14=(""),(""),ROUND(Kerkuilen!Q14/Kerkuilen!$O14*10,3))</f>
        <v>9.5830000000000002</v>
      </c>
      <c r="N44" s="60" t="str">
        <f>IF(Kerkuilen!R14=(""),(""),ROUND(Kerkuilen!R14/Kerkuilen!$O14*10,3))</f>
        <v/>
      </c>
      <c r="O44" s="60" t="str">
        <f>IF(Kerkuilen!S14=(""),(""),ROUND(Kerkuilen!S14/Kerkuilen!$O14*10,3))</f>
        <v/>
      </c>
      <c r="P44" s="60" t="str">
        <f>IF(Kerkuilen!T14=(""),(""),ROUND(Kerkuilen!T14/Kerkuilen!$O14*10,3))</f>
        <v/>
      </c>
      <c r="Q44" s="60" t="str">
        <f>IF(Kerkuilen!U14=(""),(""),ROUND(Kerkuilen!U14/Kerkuilen!$O14*10,3))</f>
        <v/>
      </c>
      <c r="R44" s="60" t="str">
        <f>IF(Kerkuilen!V14=(""),(""),ROUND(Kerkuilen!V14/Kerkuilen!$O14*10,3))</f>
        <v/>
      </c>
    </row>
    <row r="45" spans="1:18" ht="15" customHeight="1">
      <c r="A45" s="52">
        <f t="shared" si="6"/>
        <v>3</v>
      </c>
      <c r="B45" s="53" t="str">
        <f>Kerkuilen!B15</f>
        <v>Schrooyen Jef</v>
      </c>
      <c r="C45" s="55">
        <f>IF(Kerkuilen!AA15=0," ",SUM(E45:R45))</f>
        <v>26.724999999999998</v>
      </c>
      <c r="E45" s="60" t="str">
        <f>IF(Kerkuilen!D15=(""),(""),ROUND(Kerkuilen!D15/Kerkuilen!$C15*10,3))</f>
        <v/>
      </c>
      <c r="F45" s="60" t="str">
        <f>IF(Kerkuilen!E15=(""),(""),ROUND(Kerkuilen!E15/Kerkuilen!$C15*10,3))</f>
        <v/>
      </c>
      <c r="G45" s="60">
        <f>IF(Kerkuilen!F15=(""),(""),ROUND(Kerkuilen!F15/Kerkuilen!$C15*10,3))</f>
        <v>11.552</v>
      </c>
      <c r="H45" s="60">
        <f>IF(Kerkuilen!G15=(""),(""),ROUND(Kerkuilen!G15/Kerkuilen!$C15*10,3))</f>
        <v>6.8970000000000002</v>
      </c>
      <c r="I45" s="60" t="str">
        <f>IF(Kerkuilen!H15=(""),(""),ROUND(Kerkuilen!H15/Kerkuilen!$C15*10,3))</f>
        <v/>
      </c>
      <c r="J45" s="60" t="str">
        <f>IF(Kerkuilen!I15=(""),(""),ROUND(Kerkuilen!I15/Kerkuilen!$C15*10,3))</f>
        <v/>
      </c>
      <c r="K45" s="60">
        <f>IF(Kerkuilen!J15=(""),(""),ROUND(Kerkuilen!J15/Kerkuilen!$C15*10,3))</f>
        <v>8.2759999999999998</v>
      </c>
      <c r="L45" s="60" t="str">
        <f>IF(Kerkuilen!P15=(""),(""),ROUND(Kerkuilen!P15/Kerkuilen!$O15*10,3))</f>
        <v/>
      </c>
      <c r="M45" s="60" t="str">
        <f>IF(Kerkuilen!Q15=(""),(""),ROUND(Kerkuilen!Q15/Kerkuilen!$O15*10,3))</f>
        <v/>
      </c>
      <c r="N45" s="60" t="str">
        <f>IF(Kerkuilen!R15=(""),(""),ROUND(Kerkuilen!R15/Kerkuilen!$O15*10,3))</f>
        <v/>
      </c>
      <c r="O45" s="60" t="str">
        <f>IF(Kerkuilen!S15=(""),(""),ROUND(Kerkuilen!S15/Kerkuilen!$O15*10,3))</f>
        <v/>
      </c>
      <c r="P45" s="60" t="str">
        <f>IF(Kerkuilen!T15=(""),(""),ROUND(Kerkuilen!T15/Kerkuilen!$O15*10,3))</f>
        <v/>
      </c>
      <c r="Q45" s="60" t="str">
        <f>IF(Kerkuilen!U15=(""),(""),ROUND(Kerkuilen!U15/Kerkuilen!$O15*10,3))</f>
        <v/>
      </c>
      <c r="R45" s="60" t="str">
        <f>IF(Kerkuilen!V15=(""),(""),ROUND(Kerkuilen!V15/Kerkuilen!$O15*10,3))</f>
        <v/>
      </c>
    </row>
    <row r="46" spans="1:18" ht="15" customHeight="1">
      <c r="A46" s="52">
        <f t="shared" si="6"/>
        <v>1</v>
      </c>
      <c r="B46" s="53" t="str">
        <f>Kerkuilen!B16</f>
        <v>Uytdewilligen Hubert</v>
      </c>
      <c r="C46" s="55">
        <f>IF(Kerkuilen!AA16=0," ",SUM(E46:R46))</f>
        <v>8.3330000000000002</v>
      </c>
      <c r="E46" s="60" t="str">
        <f>IF(Kerkuilen!D16=(""),(""),ROUND(Kerkuilen!D16/Kerkuilen!$C16*10,3))</f>
        <v/>
      </c>
      <c r="F46" s="60" t="str">
        <f>IF(Kerkuilen!E16=(""),(""),ROUND(Kerkuilen!E16/Kerkuilen!$C16*10,3))</f>
        <v/>
      </c>
      <c r="G46" s="60" t="str">
        <f>IF(Kerkuilen!F16=(""),(""),ROUND(Kerkuilen!F16/Kerkuilen!$C16*10,3))</f>
        <v/>
      </c>
      <c r="H46" s="60" t="str">
        <f>IF(Kerkuilen!G16=(""),(""),ROUND(Kerkuilen!G16/Kerkuilen!$C16*10,3))</f>
        <v/>
      </c>
      <c r="I46" s="60" t="str">
        <f>IF(Kerkuilen!H16=(""),(""),ROUND(Kerkuilen!H16/Kerkuilen!$C16*10,3))</f>
        <v/>
      </c>
      <c r="J46" s="60" t="str">
        <f>IF(Kerkuilen!I16=(""),(""),ROUND(Kerkuilen!I16/Kerkuilen!$C16*10,3))</f>
        <v/>
      </c>
      <c r="K46" s="60" t="str">
        <f>IF(Kerkuilen!J16=(""),(""),ROUND(Kerkuilen!J16/Kerkuilen!$C16*10,3))</f>
        <v/>
      </c>
      <c r="L46" s="60" t="str">
        <f>IF(Kerkuilen!P16=(""),(""),ROUND(Kerkuilen!P16/Kerkuilen!$O16*10,3))</f>
        <v/>
      </c>
      <c r="M46" s="60">
        <f>IF(Kerkuilen!Q16=(""),(""),ROUND(Kerkuilen!Q16/Kerkuilen!$O16*10,3))</f>
        <v>8.3330000000000002</v>
      </c>
      <c r="N46" s="60" t="str">
        <f>IF(Kerkuilen!R16=(""),(""),ROUND(Kerkuilen!R16/Kerkuilen!$O16*10,3))</f>
        <v/>
      </c>
      <c r="O46" s="60" t="str">
        <f>IF(Kerkuilen!S16=(""),(""),ROUND(Kerkuilen!S16/Kerkuilen!$O16*10,3))</f>
        <v/>
      </c>
      <c r="P46" s="60" t="str">
        <f>IF(Kerkuilen!T16=(""),(""),ROUND(Kerkuilen!T16/Kerkuilen!$O16*10,3))</f>
        <v/>
      </c>
      <c r="Q46" s="60" t="str">
        <f>IF(Kerkuilen!U16=(""),(""),ROUND(Kerkuilen!U16/Kerkuilen!$O16*10,3))</f>
        <v/>
      </c>
      <c r="R46" s="60" t="str">
        <f>IF(Kerkuilen!V16=(""),(""),ROUND(Kerkuilen!V16/Kerkuilen!$O16*10,3))</f>
        <v/>
      </c>
    </row>
    <row r="47" spans="1:18" ht="15" customHeight="1">
      <c r="A47" s="52">
        <f t="shared" si="6"/>
        <v>4</v>
      </c>
      <c r="B47" s="62" t="str">
        <f>Kerkuilen!B17</f>
        <v>Van Ginneken Cyriel [NS 20]</v>
      </c>
      <c r="C47" s="55">
        <f>IF(Kerkuilen!AA17=0," ",SUM(E47:R47))</f>
        <v>35</v>
      </c>
      <c r="E47" s="98">
        <f>IF(Kerkuilen!D17=(""),(""),ROUND(Kerkuilen!D17/20*10,3))</f>
        <v>12</v>
      </c>
      <c r="F47" s="98">
        <f>IF(Kerkuilen!E17=(""),(""),ROUND(Kerkuilen!E17/20*10,3))</f>
        <v>10</v>
      </c>
      <c r="G47" s="60" t="str">
        <f>IF(Kerkuilen!F17=(""),(""),ROUND(Kerkuilen!F17/Kerkuilen!$C17*10,3))</f>
        <v/>
      </c>
      <c r="H47" s="60" t="str">
        <f>IF(Kerkuilen!G17=(""),(""),ROUND(Kerkuilen!G17/Kerkuilen!$C17*10,3))</f>
        <v/>
      </c>
      <c r="I47" s="60" t="str">
        <f>IF(Kerkuilen!H17=(""),(""),ROUND(Kerkuilen!H17/Kerkuilen!$C17*10,3))</f>
        <v/>
      </c>
      <c r="J47" s="60" t="str">
        <f>IF(Kerkuilen!I17=(""),(""),ROUND(Kerkuilen!I17/Kerkuilen!$C17*10,3))</f>
        <v/>
      </c>
      <c r="K47" s="60">
        <f>IF(Kerkuilen!J17=(""),(""),ROUND(Kerkuilen!J17/Kerkuilen!$C17*10,3))</f>
        <v>7.5</v>
      </c>
      <c r="L47" s="60">
        <f>IF(Kerkuilen!P17=(""),(""),ROUND(Kerkuilen!P17/Kerkuilen!$O17*10,3))</f>
        <v>5.5</v>
      </c>
      <c r="M47" s="60" t="str">
        <f>IF(Kerkuilen!Q17=(""),(""),ROUND(Kerkuilen!Q17/Kerkuilen!$O17*10,3))</f>
        <v/>
      </c>
      <c r="N47" s="60" t="str">
        <f>IF(Kerkuilen!R17=(""),(""),ROUND(Kerkuilen!R17/Kerkuilen!$O17*10,3))</f>
        <v/>
      </c>
      <c r="O47" s="60" t="str">
        <f>IF(Kerkuilen!S17=(""),(""),ROUND(Kerkuilen!S17/Kerkuilen!$O17*10,3))</f>
        <v/>
      </c>
      <c r="P47" s="60" t="str">
        <f>IF(Kerkuilen!T17=(""),(""),ROUND(Kerkuilen!T17/Kerkuilen!$O17*10,3))</f>
        <v/>
      </c>
      <c r="Q47" s="60" t="str">
        <f>IF(Kerkuilen!U17=(""),(""),ROUND(Kerkuilen!U17/Kerkuilen!$O17*10,3))</f>
        <v/>
      </c>
      <c r="R47" s="60" t="str">
        <f>IF(Kerkuilen!V17=(""),(""),ROUND(Kerkuilen!V17/Kerkuilen!$O17*10,3))</f>
        <v/>
      </c>
    </row>
    <row r="48" spans="1:18" ht="15" customHeight="1">
      <c r="A48" s="52">
        <f>IF(SUM(E48:R48)=0,(" "),COUNTIF(E48:R48,"&gt;0"))</f>
        <v>4</v>
      </c>
      <c r="B48" s="62" t="str">
        <f>Kerkuilen!B18</f>
        <v>Van Oers Danny [NS 50]</v>
      </c>
      <c r="C48" s="55">
        <f>IF(Kerkuilen!AA18=0," ",SUM(E48:R48))</f>
        <v>24.206</v>
      </c>
      <c r="E48" s="60" t="str">
        <f>IF(Kerkuilen!D18=(""),(""),ROUND(Kerkuilen!D18/Kerkuilen!$C18*10,3))</f>
        <v/>
      </c>
      <c r="F48" s="98">
        <f>IF(Kerkuilen!E18=(""),(""),ROUND(Kerkuilen!E18/50*10,3))</f>
        <v>6.8</v>
      </c>
      <c r="G48" s="60" t="str">
        <f>IF(Kerkuilen!F18=(""),(""),ROUND(Kerkuilen!F18/Kerkuilen!$C18*10,3))</f>
        <v/>
      </c>
      <c r="H48" s="60" t="str">
        <f>IF(Kerkuilen!G18=(""),(""),ROUND(Kerkuilen!G18/Kerkuilen!$C18*10,3))</f>
        <v/>
      </c>
      <c r="I48" s="98">
        <f>IF(Kerkuilen!H18=(""),(""),ROUND(Kerkuilen!H18/50*10,3))</f>
        <v>6</v>
      </c>
      <c r="J48" s="98">
        <f>IF(Kerkuilen!I18=(""),(""),ROUND(Kerkuilen!I18/50*10,3))</f>
        <v>5.6</v>
      </c>
      <c r="K48" s="98" t="str">
        <f>IF(Kerkuilen!J18=(""),(""),ROUND(Kerkuilen!J18/Kerkuilen!$C18*10,3))</f>
        <v/>
      </c>
      <c r="L48" s="60">
        <f>IF(Kerkuilen!P18=(""),(""),ROUND(Kerkuilen!P18/Kerkuilen!$O18*10,3))</f>
        <v>5.806</v>
      </c>
      <c r="M48" s="60" t="str">
        <f>IF(Kerkuilen!Q18=(""),(""),ROUND(Kerkuilen!Q18/Kerkuilen!$O18*10,3))</f>
        <v/>
      </c>
      <c r="N48" s="60" t="str">
        <f>IF(Kerkuilen!R18=(""),(""),ROUND(Kerkuilen!R18/Kerkuilen!$O18*10,3))</f>
        <v/>
      </c>
      <c r="O48" s="60" t="str">
        <f>IF(Kerkuilen!S18=(""),(""),ROUND(Kerkuilen!S18/Kerkuilen!$O18*10,3))</f>
        <v/>
      </c>
      <c r="P48" s="60" t="str">
        <f>IF(Kerkuilen!T18=(""),(""),ROUND(Kerkuilen!T18/Kerkuilen!$O18*10,3))</f>
        <v/>
      </c>
      <c r="Q48" s="60" t="str">
        <f>IF(Kerkuilen!U18=(""),(""),ROUND(Kerkuilen!U18/Kerkuilen!$O18*10,3))</f>
        <v/>
      </c>
      <c r="R48" s="60" t="str">
        <f>IF(Kerkuilen!V18=(""),(""),ROUND(Kerkuilen!V18/Kerkuilen!$O18*10,3))</f>
        <v/>
      </c>
    </row>
    <row r="49" spans="1:19" ht="15" customHeight="1">
      <c r="A49" s="52">
        <f>IF(SUM(E49:R49)=0,(" "),COUNTIF(E49:R49,"&gt;0"))</f>
        <v>4</v>
      </c>
      <c r="B49" s="53" t="str">
        <f>Kerkuilen!B19</f>
        <v>Van Oers John</v>
      </c>
      <c r="C49" s="55">
        <f>IF(Kerkuilen!AA19=0," ",SUM(E49:R49))</f>
        <v>31.786000000000001</v>
      </c>
      <c r="E49" s="60">
        <f>IF(Kerkuilen!D19=(""),(""),ROUND(Kerkuilen!D19/Kerkuilen!$C19*10,3))</f>
        <v>8.2140000000000004</v>
      </c>
      <c r="F49" s="60" t="str">
        <f>IF(Kerkuilen!E19=(""),(""),ROUND(Kerkuilen!E19/Kerkuilen!$C19*10,3))</f>
        <v/>
      </c>
      <c r="G49" s="60">
        <f>IF(Kerkuilen!F19=(""),(""),ROUND(Kerkuilen!F19/Kerkuilen!$C19*10,3))</f>
        <v>4.2859999999999996</v>
      </c>
      <c r="H49" s="60" t="str">
        <f>IF(Kerkuilen!G19=(""),(""),ROUND(Kerkuilen!G19/Kerkuilen!$C19*10,3))</f>
        <v/>
      </c>
      <c r="I49" s="60">
        <f>IF(Kerkuilen!H19=(""),(""),ROUND(Kerkuilen!H19/Kerkuilen!$C19*10,3))</f>
        <v>9.6430000000000007</v>
      </c>
      <c r="J49" s="60" t="str">
        <f>IF(Kerkuilen!I19=(""),(""),ROUND(Kerkuilen!I19/Kerkuilen!$C19*10,3))</f>
        <v/>
      </c>
      <c r="K49" s="60" t="str">
        <f>IF(Kerkuilen!J19=(""),(""),ROUND(Kerkuilen!J19/Kerkuilen!$C19*10,3))</f>
        <v/>
      </c>
      <c r="L49" s="60" t="str">
        <f>IF(Kerkuilen!P19=(""),(""),ROUND(Kerkuilen!P19/Kerkuilen!$O19*10,3))</f>
        <v/>
      </c>
      <c r="M49" s="60">
        <f>IF(Kerkuilen!Q19=(""),(""),ROUND(Kerkuilen!Q19/Kerkuilen!$O19*10,3))</f>
        <v>9.6430000000000007</v>
      </c>
      <c r="N49" s="60" t="str">
        <f>IF(Kerkuilen!R19=(""),(""),ROUND(Kerkuilen!R19/Kerkuilen!$O19*10,3))</f>
        <v/>
      </c>
      <c r="O49" s="60" t="str">
        <f>IF(Kerkuilen!S19=(""),(""),ROUND(Kerkuilen!S19/Kerkuilen!$O19*10,3))</f>
        <v/>
      </c>
      <c r="P49" s="60" t="str">
        <f>IF(Kerkuilen!T19=(""),(""),ROUND(Kerkuilen!T19/Kerkuilen!$O19*10,3))</f>
        <v/>
      </c>
      <c r="Q49" s="60" t="str">
        <f>IF(Kerkuilen!U19=(""),(""),ROUND(Kerkuilen!U19/Kerkuilen!$O19*10,3))</f>
        <v/>
      </c>
      <c r="R49" s="60" t="str">
        <f>IF(Kerkuilen!V19=(""),(""),ROUND(Kerkuilen!V19/Kerkuilen!$O19*10,3))</f>
        <v/>
      </c>
    </row>
    <row r="50" spans="1:19" s="59" customFormat="1" ht="24" customHeight="1">
      <c r="A50" s="57"/>
      <c r="B50" s="58"/>
      <c r="C50" s="188" t="str">
        <f>B34</f>
        <v>KERKUILEN</v>
      </c>
      <c r="D50" s="59">
        <v>5</v>
      </c>
      <c r="E50" s="60">
        <f t="shared" ref="E50:R50" si="7">IF(SUM(E35:E49)=0,(" "),SUM(E35:E49))</f>
        <v>58.379000000000005</v>
      </c>
      <c r="F50" s="60">
        <f t="shared" si="7"/>
        <v>65.283999999999992</v>
      </c>
      <c r="G50" s="60">
        <f t="shared" si="7"/>
        <v>50.582999999999998</v>
      </c>
      <c r="H50" s="60">
        <f t="shared" si="7"/>
        <v>49.918999999999997</v>
      </c>
      <c r="I50" s="60">
        <f t="shared" si="7"/>
        <v>67.445000000000007</v>
      </c>
      <c r="J50" s="60">
        <f t="shared" si="7"/>
        <v>46.561</v>
      </c>
      <c r="K50" s="60">
        <f t="shared" si="7"/>
        <v>55.644000000000005</v>
      </c>
      <c r="L50" s="60">
        <f t="shared" si="7"/>
        <v>49.703999999999994</v>
      </c>
      <c r="M50" s="60">
        <f t="shared" si="7"/>
        <v>60.244</v>
      </c>
      <c r="N50" s="60" t="str">
        <f t="shared" si="7"/>
        <v xml:space="preserve"> </v>
      </c>
      <c r="O50" s="60" t="str">
        <f t="shared" si="7"/>
        <v xml:space="preserve"> </v>
      </c>
      <c r="P50" s="60" t="str">
        <f t="shared" si="7"/>
        <v xml:space="preserve"> </v>
      </c>
      <c r="Q50" s="60" t="str">
        <f t="shared" si="7"/>
        <v xml:space="preserve"> </v>
      </c>
      <c r="R50" s="60" t="str">
        <f t="shared" si="7"/>
        <v xml:space="preserve"> </v>
      </c>
    </row>
    <row r="51" spans="1:19" s="63" customFormat="1" ht="15" customHeight="1">
      <c r="A51" s="52"/>
      <c r="B51" s="62"/>
      <c r="C51" s="65">
        <f>SUM(C35:C49)</f>
        <v>503.76300000000003</v>
      </c>
      <c r="D51" s="223" t="str">
        <f>B34</f>
        <v>KERKUILEN</v>
      </c>
      <c r="E51" s="64">
        <f>IF(E50=(" "),(" "),E50)</f>
        <v>58.379000000000005</v>
      </c>
      <c r="F51" s="64">
        <f t="shared" ref="F51:R51" si="8">IF(F50=(" "),(" "),E51+F50)</f>
        <v>123.663</v>
      </c>
      <c r="G51" s="64">
        <f t="shared" si="8"/>
        <v>174.24599999999998</v>
      </c>
      <c r="H51" s="64">
        <f t="shared" si="8"/>
        <v>224.16499999999996</v>
      </c>
      <c r="I51" s="64">
        <f t="shared" si="8"/>
        <v>291.60999999999996</v>
      </c>
      <c r="J51" s="64">
        <f t="shared" si="8"/>
        <v>338.17099999999994</v>
      </c>
      <c r="K51" s="64">
        <f t="shared" si="8"/>
        <v>393.81499999999994</v>
      </c>
      <c r="L51" s="64">
        <f t="shared" si="8"/>
        <v>443.51899999999995</v>
      </c>
      <c r="M51" s="64">
        <f t="shared" si="8"/>
        <v>503.76299999999992</v>
      </c>
      <c r="N51" s="64" t="str">
        <f t="shared" si="8"/>
        <v xml:space="preserve"> </v>
      </c>
      <c r="O51" s="64" t="str">
        <f t="shared" si="8"/>
        <v xml:space="preserve"> </v>
      </c>
      <c r="P51" s="64" t="str">
        <f t="shared" si="8"/>
        <v xml:space="preserve"> </v>
      </c>
      <c r="Q51" s="64" t="str">
        <f t="shared" si="8"/>
        <v xml:space="preserve"> </v>
      </c>
      <c r="R51" s="64" t="str">
        <f t="shared" si="8"/>
        <v xml:space="preserve"> </v>
      </c>
      <c r="S51"/>
    </row>
    <row r="52" spans="1:19" ht="25.2" customHeight="1"/>
    <row r="53" spans="1:19" ht="15" customHeight="1">
      <c r="B53" s="54" t="s">
        <v>155</v>
      </c>
      <c r="E53" s="52">
        <v>1</v>
      </c>
      <c r="F53" s="52">
        <v>2</v>
      </c>
      <c r="G53" s="52">
        <v>3</v>
      </c>
      <c r="H53" s="52">
        <v>4</v>
      </c>
      <c r="I53" s="52">
        <v>5</v>
      </c>
      <c r="J53" s="52">
        <v>6</v>
      </c>
      <c r="K53" s="52">
        <v>7</v>
      </c>
      <c r="L53" s="52">
        <v>8</v>
      </c>
      <c r="M53" s="52">
        <v>9</v>
      </c>
      <c r="N53" s="52">
        <v>10</v>
      </c>
      <c r="O53" s="52">
        <v>11</v>
      </c>
      <c r="P53" s="52">
        <v>12</v>
      </c>
      <c r="Q53" s="52">
        <v>13</v>
      </c>
      <c r="R53" s="52">
        <v>14</v>
      </c>
    </row>
    <row r="54" spans="1:19" ht="15" customHeight="1">
      <c r="A54" s="52">
        <f>IF(SUM(E54:R54)=0,(" "),COUNTIF(E54:R54,"&gt;0"))</f>
        <v>2</v>
      </c>
      <c r="B54" s="100" t="str">
        <f>Oudeglorie!B5</f>
        <v>Aerden Carl</v>
      </c>
      <c r="C54" s="55">
        <f>IF(Oudeglorie!AA5=0," ",SUM(E54:R54))</f>
        <v>18.260999999999999</v>
      </c>
      <c r="E54" s="60">
        <f>IF(Oudeglorie!D5=(""),(""),ROUND(Oudeglorie!D5/Oudeglorie!$C5*10,3))</f>
        <v>10.87</v>
      </c>
      <c r="F54" s="60" t="str">
        <f>IF(Oudeglorie!E5=(""),(""),ROUND(Oudeglorie!E5/Oudeglorie!$C5*10,3))</f>
        <v/>
      </c>
      <c r="G54" s="60" t="str">
        <f>IF(Oudeglorie!F5=(""),(""),ROUND(Oudeglorie!F5/Oudeglorie!$C5*10,3))</f>
        <v/>
      </c>
      <c r="H54" s="60" t="str">
        <f>IF(Oudeglorie!G5=(""),(""),ROUND(Oudeglorie!G5/Oudeglorie!$C5*10,3))</f>
        <v/>
      </c>
      <c r="I54" s="60" t="str">
        <f>IF(Oudeglorie!H5=(""),(""),ROUND(Oudeglorie!H5/Oudeglorie!$C5*10,3))</f>
        <v/>
      </c>
      <c r="J54" s="60" t="str">
        <f>IF(Oudeglorie!I5=(""),(""),ROUND(Oudeglorie!I5/Oudeglorie!$C5*10,3))</f>
        <v/>
      </c>
      <c r="K54" s="60" t="str">
        <f>IF(Oudeglorie!J5=(""),(""),ROUND(Oudeglorie!J5/Oudeglorie!$C5*10,3))</f>
        <v/>
      </c>
      <c r="L54" s="60">
        <f>IF(Oudeglorie!P5=(""),(""),ROUND(Oudeglorie!P5/Oudeglorie!$O5*10,3))</f>
        <v>7.391</v>
      </c>
      <c r="M54" s="60" t="str">
        <f>IF(Oudeglorie!Q5=(""),(""),ROUND(Oudeglorie!Q5/Oudeglorie!$O5*10,3))</f>
        <v/>
      </c>
      <c r="N54" s="60" t="str">
        <f>IF(Oudeglorie!R5=(""),(""),ROUND(Oudeglorie!R5/Oudeglorie!$O5*10,3))</f>
        <v/>
      </c>
      <c r="O54" s="60" t="str">
        <f>IF(Oudeglorie!S5=(""),(""),ROUND(Oudeglorie!S5/Oudeglorie!$O5*10,3))</f>
        <v/>
      </c>
      <c r="P54" s="60" t="str">
        <f>IF(Oudeglorie!T5=(""),(""),ROUND(Oudeglorie!T5/Oudeglorie!$O5*10,3))</f>
        <v/>
      </c>
      <c r="Q54" s="60" t="str">
        <f>IF(Oudeglorie!U5=(""),(""),ROUND(Oudeglorie!U5/Oudeglorie!$O5*10,3))</f>
        <v/>
      </c>
      <c r="R54" s="60" t="str">
        <f>IF(Oudeglorie!V5=(""),(""),ROUND(Oudeglorie!V5/Oudeglorie!$O5*10,3))</f>
        <v/>
      </c>
    </row>
    <row r="55" spans="1:19" ht="15" customHeight="1">
      <c r="A55" s="52">
        <f t="shared" ref="A55:A67" si="9">IF(SUM(E55:R55)=0,(" "),COUNTIF(E55:R55,"&gt;0"))</f>
        <v>5</v>
      </c>
      <c r="B55" s="100" t="str">
        <f>Oudeglorie!B6</f>
        <v xml:space="preserve">Beyers Jos   </v>
      </c>
      <c r="C55" s="55">
        <f>IF(Oudeglorie!AA6=0," ",SUM(E55:R55))</f>
        <v>56.25</v>
      </c>
      <c r="E55" s="60" t="str">
        <f>IF(Oudeglorie!D6=(""),(""),ROUND(Oudeglorie!D6/Oudeglorie!$C6*10,3))</f>
        <v/>
      </c>
      <c r="F55" s="60">
        <f>IF(Oudeglorie!E6=(""),(""),ROUND(Oudeglorie!E6/Oudeglorie!$C6*10,3))</f>
        <v>10.833</v>
      </c>
      <c r="G55" s="60">
        <f>IF(Oudeglorie!F6=(""),(""),ROUND(Oudeglorie!F6/Oudeglorie!$C6*10,3))</f>
        <v>9.1669999999999998</v>
      </c>
      <c r="H55" s="60">
        <f>IF(Oudeglorie!G6=(""),(""),ROUND(Oudeglorie!G6/Oudeglorie!$C6*10,3))</f>
        <v>13.75</v>
      </c>
      <c r="I55" s="60">
        <f>IF(Oudeglorie!H6=(""),(""),ROUND(Oudeglorie!H6/Oudeglorie!$C6*10,3))</f>
        <v>15</v>
      </c>
      <c r="J55" s="60" t="str">
        <f>IF(Oudeglorie!I6=(""),(""),ROUND(Oudeglorie!I6/Oudeglorie!$C6*10,3))</f>
        <v/>
      </c>
      <c r="K55" s="60" t="str">
        <f>IF(Oudeglorie!J6=(""),(""),ROUND(Oudeglorie!J6/Oudeglorie!$C6*10,3))</f>
        <v/>
      </c>
      <c r="L55" s="60" t="str">
        <f>IF(Oudeglorie!P6=(""),(""),ROUND(Oudeglorie!P6/Oudeglorie!$O6*10,3))</f>
        <v/>
      </c>
      <c r="M55" s="60">
        <f>IF(Oudeglorie!Q6=(""),(""),ROUND(Oudeglorie!Q6/Oudeglorie!$O6*10,3))</f>
        <v>7.5</v>
      </c>
      <c r="N55" s="60" t="str">
        <f>IF(Oudeglorie!R6=(""),(""),ROUND(Oudeglorie!R6/Oudeglorie!$O6*10,3))</f>
        <v/>
      </c>
      <c r="O55" s="60" t="str">
        <f>IF(Oudeglorie!S6=(""),(""),ROUND(Oudeglorie!S6/Oudeglorie!$O6*10,3))</f>
        <v/>
      </c>
      <c r="P55" s="60" t="str">
        <f>IF(Oudeglorie!T6=(""),(""),ROUND(Oudeglorie!T6/Oudeglorie!$O6*10,3))</f>
        <v/>
      </c>
      <c r="Q55" s="60" t="str">
        <f>IF(Oudeglorie!U6=(""),(""),ROUND(Oudeglorie!U6/Oudeglorie!$O6*10,3))</f>
        <v/>
      </c>
      <c r="R55" s="60" t="str">
        <f>IF(Oudeglorie!V6=(""),(""),ROUND(Oudeglorie!V6/Oudeglorie!$O6*10,3))</f>
        <v/>
      </c>
    </row>
    <row r="56" spans="1:19" ht="15" customHeight="1">
      <c r="A56" s="52">
        <f t="shared" si="9"/>
        <v>5</v>
      </c>
      <c r="B56" s="100" t="str">
        <f>Oudeglorie!B7</f>
        <v>Beyers Roger</v>
      </c>
      <c r="C56" s="55">
        <f>IF(Oudeglorie!AA7=0," ",SUM(E56:R56))</f>
        <v>50.554000000000002</v>
      </c>
      <c r="E56" s="60">
        <f>IF(Oudeglorie!D7=(""),(""),ROUND(Oudeglorie!D7/Oudeglorie!$C7*10,3))</f>
        <v>9.4440000000000008</v>
      </c>
      <c r="F56" s="60">
        <f>IF(Oudeglorie!E7=(""),(""),ROUND(Oudeglorie!E7/Oudeglorie!$C7*10,3))</f>
        <v>4.2590000000000003</v>
      </c>
      <c r="G56" s="60">
        <f>IF(Oudeglorie!F7=(""),(""),ROUND(Oudeglorie!F7/Oudeglorie!$C7*10,3))</f>
        <v>15.37</v>
      </c>
      <c r="H56" s="60">
        <f>IF(Oudeglorie!G7=(""),(""),ROUND(Oudeglorie!G7/Oudeglorie!$C7*10,3))</f>
        <v>7.2220000000000004</v>
      </c>
      <c r="I56" s="60" t="str">
        <f>IF(Oudeglorie!H7=(""),(""),ROUND(Oudeglorie!H7/Oudeglorie!$C7*10,3))</f>
        <v/>
      </c>
      <c r="J56" s="60" t="str">
        <f>IF(Oudeglorie!I7=(""),(""),ROUND(Oudeglorie!I7/Oudeglorie!$C7*10,3))</f>
        <v/>
      </c>
      <c r="K56" s="60" t="str">
        <f>IF(Oudeglorie!J7=(""),(""),ROUND(Oudeglorie!J7/Oudeglorie!$C7*10,3))</f>
        <v/>
      </c>
      <c r="L56" s="60" t="str">
        <f>IF(Oudeglorie!P7=(""),(""),ROUND(Oudeglorie!P7/Oudeglorie!$O7*10,3))</f>
        <v/>
      </c>
      <c r="M56" s="60">
        <f>IF(Oudeglorie!Q7=(""),(""),ROUND(Oudeglorie!Q7/Oudeglorie!$O7*10,3))</f>
        <v>14.259</v>
      </c>
      <c r="N56" s="60" t="str">
        <f>IF(Oudeglorie!R7=(""),(""),ROUND(Oudeglorie!R7/Oudeglorie!$O7*10,3))</f>
        <v/>
      </c>
      <c r="O56" s="60" t="str">
        <f>IF(Oudeglorie!S7=(""),(""),ROUND(Oudeglorie!S7/Oudeglorie!$O7*10,3))</f>
        <v/>
      </c>
      <c r="P56" s="60" t="str">
        <f>IF(Oudeglorie!T7=(""),(""),ROUND(Oudeglorie!T7/Oudeglorie!$O7*10,3))</f>
        <v/>
      </c>
      <c r="Q56" s="60" t="str">
        <f>IF(Oudeglorie!U7=(""),(""),ROUND(Oudeglorie!U7/Oudeglorie!$O7*10,3))</f>
        <v/>
      </c>
      <c r="R56" s="60" t="str">
        <f>IF(Oudeglorie!V7=(""),(""),ROUND(Oudeglorie!V7/Oudeglorie!$O7*10,3))</f>
        <v/>
      </c>
    </row>
    <row r="57" spans="1:19" ht="15" customHeight="1">
      <c r="A57" s="52">
        <f t="shared" si="9"/>
        <v>4</v>
      </c>
      <c r="B57" s="100" t="str">
        <f>Oudeglorie!B8</f>
        <v>Braat Guido</v>
      </c>
      <c r="C57" s="55">
        <f>IF(Oudeglorie!AA8=0," ",SUM(E57:R57))</f>
        <v>43.236000000000004</v>
      </c>
      <c r="E57" s="60" t="str">
        <f>IF(Oudeglorie!D8=(""),(""),ROUND(Oudeglorie!D8/Oudeglorie!$C8*10,3))</f>
        <v/>
      </c>
      <c r="F57" s="60" t="str">
        <f>IF(Oudeglorie!E8=(""),(""),ROUND(Oudeglorie!E8/Oudeglorie!$C8*10,3))</f>
        <v/>
      </c>
      <c r="G57" s="60">
        <f>IF(Oudeglorie!F8=(""),(""),ROUND(Oudeglorie!F8/Oudeglorie!$C8*10,3))</f>
        <v>10</v>
      </c>
      <c r="H57" s="60">
        <f>IF(Oudeglorie!G8=(""),(""),ROUND(Oudeglorie!G8/Oudeglorie!$C8*10,3))</f>
        <v>14.118</v>
      </c>
      <c r="I57" s="60">
        <f>IF(Oudeglorie!H8=(""),(""),ROUND(Oudeglorie!H8/Oudeglorie!$C8*10,3))</f>
        <v>14.118</v>
      </c>
      <c r="J57" s="60">
        <f>IF(Oudeglorie!I8=(""),(""),ROUND(Oudeglorie!I8/Oudeglorie!$C8*10,3))</f>
        <v>5</v>
      </c>
      <c r="K57" s="60" t="str">
        <f>IF(Oudeglorie!J8=(""),(""),ROUND(Oudeglorie!J8/Oudeglorie!$C8*10,3))</f>
        <v/>
      </c>
      <c r="L57" s="60" t="str">
        <f>IF(Oudeglorie!P8=(""),(""),ROUND(Oudeglorie!P8/Oudeglorie!$O8*10,3))</f>
        <v/>
      </c>
      <c r="M57" s="60" t="str">
        <f>IF(Oudeglorie!Q8=(""),(""),ROUND(Oudeglorie!Q8/Oudeglorie!$O8*10,3))</f>
        <v/>
      </c>
      <c r="N57" s="60" t="str">
        <f>IF(Oudeglorie!R8=(""),(""),ROUND(Oudeglorie!R8/Oudeglorie!$O8*10,3))</f>
        <v/>
      </c>
      <c r="O57" s="60" t="str">
        <f>IF(Oudeglorie!S8=(""),(""),ROUND(Oudeglorie!S8/Oudeglorie!$O8*10,3))</f>
        <v/>
      </c>
      <c r="P57" s="60" t="str">
        <f>IF(Oudeglorie!T8=(""),(""),ROUND(Oudeglorie!T8/Oudeglorie!$O8*10,3))</f>
        <v/>
      </c>
      <c r="Q57" s="60" t="str">
        <f>IF(Oudeglorie!U8=(""),(""),ROUND(Oudeglorie!U8/Oudeglorie!$O8*10,3))</f>
        <v/>
      </c>
      <c r="R57" s="60" t="str">
        <f>IF(Oudeglorie!V8=(""),(""),ROUND(Oudeglorie!V8/Oudeglorie!$O8*10,3))</f>
        <v/>
      </c>
    </row>
    <row r="58" spans="1:19" ht="15" customHeight="1">
      <c r="A58" s="52">
        <f t="shared" si="9"/>
        <v>1</v>
      </c>
      <c r="B58" s="100" t="str">
        <f>Oudeglorie!B9</f>
        <v>Cleeren Guido</v>
      </c>
      <c r="C58" s="55">
        <f>IF(Oudeglorie!AA9=0," ",SUM(E58:R58))</f>
        <v>16.111000000000001</v>
      </c>
      <c r="E58" s="60" t="str">
        <f>IF(Oudeglorie!D9=(""),(""),ROUND(Oudeglorie!D9/Oudeglorie!$C9*10,3))</f>
        <v/>
      </c>
      <c r="F58" s="60" t="str">
        <f>IF(Oudeglorie!E9=(""),(""),ROUND(Oudeglorie!E9/Oudeglorie!$C9*10,3))</f>
        <v/>
      </c>
      <c r="G58" s="60" t="str">
        <f>IF(Oudeglorie!F9=(""),(""),ROUND(Oudeglorie!F9/Oudeglorie!$C9*10,3))</f>
        <v/>
      </c>
      <c r="H58" s="60" t="str">
        <f>IF(Oudeglorie!G9=(""),(""),ROUND(Oudeglorie!G9/Oudeglorie!$C9*10,3))</f>
        <v/>
      </c>
      <c r="I58" s="60" t="str">
        <f>IF(Oudeglorie!H9=(""),(""),ROUND(Oudeglorie!H9/Oudeglorie!$C9*10,3))</f>
        <v/>
      </c>
      <c r="J58" s="60" t="str">
        <f>IF(Oudeglorie!I9=(""),(""),ROUND(Oudeglorie!I9/Oudeglorie!$C9*10,3))</f>
        <v/>
      </c>
      <c r="K58" s="60">
        <f>IF(Oudeglorie!J9=(""),(""),ROUND(Oudeglorie!J9/Oudeglorie!$C9*10,3))</f>
        <v>16.111000000000001</v>
      </c>
      <c r="L58" s="60" t="str">
        <f>IF(Oudeglorie!P9=(""),(""),ROUND(Oudeglorie!P9/Oudeglorie!$O9*10,3))</f>
        <v/>
      </c>
      <c r="M58" s="60" t="str">
        <f>IF(Oudeglorie!Q9=(""),(""),ROUND(Oudeglorie!Q9/Oudeglorie!$O9*10,3))</f>
        <v/>
      </c>
      <c r="N58" s="60" t="str">
        <f>IF(Oudeglorie!R9=(""),(""),ROUND(Oudeglorie!R9/Oudeglorie!$O9*10,3))</f>
        <v/>
      </c>
      <c r="O58" s="60" t="str">
        <f>IF(Oudeglorie!S9=(""),(""),ROUND(Oudeglorie!S9/Oudeglorie!$O9*10,3))</f>
        <v/>
      </c>
      <c r="P58" s="60" t="str">
        <f>IF(Oudeglorie!T9=(""),(""),ROUND(Oudeglorie!T9/Oudeglorie!$O9*10,3))</f>
        <v/>
      </c>
      <c r="Q58" s="60" t="str">
        <f>IF(Oudeglorie!U9=(""),(""),ROUND(Oudeglorie!U9/Oudeglorie!$O9*10,3))</f>
        <v/>
      </c>
      <c r="R58" s="60" t="str">
        <f>IF(Oudeglorie!V9=(""),(""),ROUND(Oudeglorie!V9/Oudeglorie!$O9*10,3))</f>
        <v/>
      </c>
    </row>
    <row r="59" spans="1:19" ht="15" customHeight="1">
      <c r="A59" s="52">
        <f t="shared" si="9"/>
        <v>5</v>
      </c>
      <c r="B59" s="100" t="str">
        <f>Oudeglorie!B10</f>
        <v>Gommers Jac</v>
      </c>
      <c r="C59" s="55">
        <f>IF(Oudeglorie!AA10=0," ",SUM(E59:R59))</f>
        <v>67.5</v>
      </c>
      <c r="E59" s="60" t="str">
        <f>IF(Oudeglorie!D10=(""),(""),ROUND(Oudeglorie!D10/Oudeglorie!$C10*10,3))</f>
        <v/>
      </c>
      <c r="F59" s="60">
        <f>IF(Oudeglorie!E10=(""),(""),ROUND(Oudeglorie!E10/Oudeglorie!$C10*10,3))</f>
        <v>15</v>
      </c>
      <c r="G59" s="60" t="str">
        <f>IF(Oudeglorie!F10=(""),(""),ROUND(Oudeglorie!F10/Oudeglorie!$C10*10,3))</f>
        <v/>
      </c>
      <c r="H59" s="60" t="str">
        <f>IF(Oudeglorie!G10=(""),(""),ROUND(Oudeglorie!G10/Oudeglorie!$C10*10,3))</f>
        <v/>
      </c>
      <c r="I59" s="60" t="str">
        <f>IF(Oudeglorie!H10=(""),(""),ROUND(Oudeglorie!H10/Oudeglorie!$C10*10,3))</f>
        <v/>
      </c>
      <c r="J59" s="60">
        <f>IF(Oudeglorie!I10=(""),(""),ROUND(Oudeglorie!I10/Oudeglorie!$C10*10,3))</f>
        <v>13.75</v>
      </c>
      <c r="K59" s="60">
        <f>IF(Oudeglorie!J10=(""),(""),ROUND(Oudeglorie!J10/Oudeglorie!$C10*10,3))</f>
        <v>15.625</v>
      </c>
      <c r="L59" s="60">
        <f>IF(Oudeglorie!P10=(""),(""),ROUND(Oudeglorie!P10/Oudeglorie!$O10*10,3))</f>
        <v>15.625</v>
      </c>
      <c r="M59" s="60">
        <f>IF(Oudeglorie!Q10=(""),(""),ROUND(Oudeglorie!Q10/Oudeglorie!$O10*10,3))</f>
        <v>7.5</v>
      </c>
      <c r="N59" s="60" t="str">
        <f>IF(Oudeglorie!R10=(""),(""),ROUND(Oudeglorie!R10/Oudeglorie!$O10*10,3))</f>
        <v/>
      </c>
      <c r="O59" s="60" t="str">
        <f>IF(Oudeglorie!S10=(""),(""),ROUND(Oudeglorie!S10/Oudeglorie!$O10*10,3))</f>
        <v/>
      </c>
      <c r="P59" s="60" t="str">
        <f>IF(Oudeglorie!T10=(""),(""),ROUND(Oudeglorie!T10/Oudeglorie!$O10*10,3))</f>
        <v/>
      </c>
      <c r="Q59" s="60" t="str">
        <f>IF(Oudeglorie!U10=(""),(""),ROUND(Oudeglorie!U10/Oudeglorie!$O10*10,3))</f>
        <v/>
      </c>
      <c r="R59" s="60" t="str">
        <f>IF(Oudeglorie!V10=(""),(""),ROUND(Oudeglorie!V10/Oudeglorie!$O10*10,3))</f>
        <v/>
      </c>
    </row>
    <row r="60" spans="1:19" ht="15" customHeight="1">
      <c r="A60" s="52">
        <f t="shared" si="9"/>
        <v>5</v>
      </c>
      <c r="B60" s="100" t="str">
        <f>Oudeglorie!B11</f>
        <v>Jacobs Alfons</v>
      </c>
      <c r="C60" s="55">
        <f>IF(Oudeglorie!AA11=0," ",SUM(E60:R60))</f>
        <v>33.332999999999998</v>
      </c>
      <c r="E60" s="60">
        <f>IF(Oudeglorie!D11=(""),(""),ROUND(Oudeglorie!D11/Oudeglorie!$C11*10,3))</f>
        <v>8.1479999999999997</v>
      </c>
      <c r="F60" s="60">
        <f>IF(Oudeglorie!E11=(""),(""),ROUND(Oudeglorie!E11/Oudeglorie!$C11*10,3))</f>
        <v>3.7040000000000002</v>
      </c>
      <c r="G60" s="60">
        <f>IF(Oudeglorie!F11=(""),(""),ROUND(Oudeglorie!F11/Oudeglorie!$C11*10,3))</f>
        <v>7.407</v>
      </c>
      <c r="H60" s="60" t="str">
        <f>IF(Oudeglorie!G11=(""),(""),ROUND(Oudeglorie!G11/Oudeglorie!$C11*10,3))</f>
        <v/>
      </c>
      <c r="I60" s="60" t="str">
        <f>IF(Oudeglorie!H11=(""),(""),ROUND(Oudeglorie!H11/Oudeglorie!$C11*10,3))</f>
        <v/>
      </c>
      <c r="J60" s="60" t="str">
        <f>IF(Oudeglorie!I11=(""),(""),ROUND(Oudeglorie!I11/Oudeglorie!$C11*10,3))</f>
        <v/>
      </c>
      <c r="K60" s="60" t="str">
        <f>IF(Oudeglorie!J11=(""),(""),ROUND(Oudeglorie!J11/Oudeglorie!$C11*10,3))</f>
        <v/>
      </c>
      <c r="L60" s="60">
        <f>IF(Oudeglorie!P11=(""),(""),ROUND(Oudeglorie!P11/Oudeglorie!$O11*10,3))</f>
        <v>4.444</v>
      </c>
      <c r="M60" s="60">
        <f>IF(Oudeglorie!Q11=(""),(""),ROUND(Oudeglorie!Q11/Oudeglorie!$O11*10,3))</f>
        <v>9.6300000000000008</v>
      </c>
      <c r="N60" s="60" t="str">
        <f>IF(Oudeglorie!R11=(""),(""),ROUND(Oudeglorie!R11/Oudeglorie!$O11*10,3))</f>
        <v/>
      </c>
      <c r="O60" s="60" t="str">
        <f>IF(Oudeglorie!S11=(""),(""),ROUND(Oudeglorie!S11/Oudeglorie!$O11*10,3))</f>
        <v/>
      </c>
      <c r="P60" s="60" t="str">
        <f>IF(Oudeglorie!T11=(""),(""),ROUND(Oudeglorie!T11/Oudeglorie!$O11*10,3))</f>
        <v/>
      </c>
      <c r="Q60" s="60" t="str">
        <f>IF(Oudeglorie!U11=(""),(""),ROUND(Oudeglorie!U11/Oudeglorie!$O11*10,3))</f>
        <v/>
      </c>
      <c r="R60" s="60" t="str">
        <f>IF(Oudeglorie!V11=(""),(""),ROUND(Oudeglorie!V11/Oudeglorie!$O11*10,3))</f>
        <v/>
      </c>
    </row>
    <row r="61" spans="1:19" ht="15" customHeight="1">
      <c r="A61" s="52">
        <f t="shared" si="9"/>
        <v>4</v>
      </c>
      <c r="B61" s="100" t="str">
        <f>Oudeglorie!B12</f>
        <v>Jacobs Frans</v>
      </c>
      <c r="C61" s="55">
        <f>IF(Oudeglorie!AA12=0," ",SUM(E61:R61))</f>
        <v>32.222000000000001</v>
      </c>
      <c r="E61" s="60" t="str">
        <f>IF(Oudeglorie!D12=(""),(""),ROUND(Oudeglorie!D12/Oudeglorie!$C12*10,3))</f>
        <v/>
      </c>
      <c r="F61" s="60" t="str">
        <f>IF(Oudeglorie!E12=(""),(""),ROUND(Oudeglorie!E12/Oudeglorie!$C12*10,3))</f>
        <v/>
      </c>
      <c r="G61" s="60" t="str">
        <f>IF(Oudeglorie!F12=(""),(""),ROUND(Oudeglorie!F12/Oudeglorie!$C12*10,3))</f>
        <v/>
      </c>
      <c r="H61" s="60" t="str">
        <f>IF(Oudeglorie!G12=(""),(""),ROUND(Oudeglorie!G12/Oudeglorie!$C12*10,3))</f>
        <v/>
      </c>
      <c r="I61" s="60">
        <f>IF(Oudeglorie!H12=(""),(""),ROUND(Oudeglorie!H12/Oudeglorie!$C12*10,3))</f>
        <v>9.3650000000000002</v>
      </c>
      <c r="J61" s="60">
        <f>IF(Oudeglorie!I12=(""),(""),ROUND(Oudeglorie!I12/Oudeglorie!$C12*10,3))</f>
        <v>6.6669999999999998</v>
      </c>
      <c r="K61" s="60">
        <f>IF(Oudeglorie!J12=(""),(""),ROUND(Oudeglorie!J12/Oudeglorie!$C12*10,3))</f>
        <v>10</v>
      </c>
      <c r="L61" s="60">
        <f>IF(Oudeglorie!P12=(""),(""),ROUND(Oudeglorie!P12/Oudeglorie!$O12*10,3))</f>
        <v>6.19</v>
      </c>
      <c r="M61" s="60" t="str">
        <f>IF(Oudeglorie!Q12=(""),(""),ROUND(Oudeglorie!Q12/Oudeglorie!$O12*10,3))</f>
        <v/>
      </c>
      <c r="N61" s="60" t="str">
        <f>IF(Oudeglorie!R12=(""),(""),ROUND(Oudeglorie!R12/Oudeglorie!$O12*10,3))</f>
        <v/>
      </c>
      <c r="O61" s="60" t="str">
        <f>IF(Oudeglorie!S12=(""),(""),ROUND(Oudeglorie!S12/Oudeglorie!$O12*10,3))</f>
        <v/>
      </c>
      <c r="P61" s="60" t="str">
        <f>IF(Oudeglorie!T12=(""),(""),ROUND(Oudeglorie!T12/Oudeglorie!$O12*10,3))</f>
        <v/>
      </c>
      <c r="Q61" s="60" t="str">
        <f>IF(Oudeglorie!U12=(""),(""),ROUND(Oudeglorie!U12/Oudeglorie!$O12*10,3))</f>
        <v/>
      </c>
      <c r="R61" s="60" t="str">
        <f>IF(Oudeglorie!V12=(""),(""),ROUND(Oudeglorie!V12/Oudeglorie!$O12*10,3))</f>
        <v/>
      </c>
    </row>
    <row r="62" spans="1:19" ht="15" customHeight="1">
      <c r="A62" s="52">
        <f t="shared" si="9"/>
        <v>3</v>
      </c>
      <c r="B62" s="100" t="str">
        <f>Oudeglorie!B13</f>
        <v xml:space="preserve">Nelen Frans </v>
      </c>
      <c r="C62" s="55">
        <f>IF(Oudeglorie!AA13=0," ",SUM(E62:R62))</f>
        <v>24.813999999999997</v>
      </c>
      <c r="E62" s="60" t="str">
        <f>IF(Oudeglorie!D13=(""),(""),ROUND(Oudeglorie!D13/Oudeglorie!$C13*10,3))</f>
        <v/>
      </c>
      <c r="F62" s="60" t="str">
        <f>IF(Oudeglorie!E13=(""),(""),ROUND(Oudeglorie!E13/Oudeglorie!$C13*10,3))</f>
        <v/>
      </c>
      <c r="G62" s="60" t="str">
        <f>IF(Oudeglorie!F13=(""),(""),ROUND(Oudeglorie!F13/Oudeglorie!$C13*10,3))</f>
        <v/>
      </c>
      <c r="H62" s="60">
        <f>IF(Oudeglorie!G13=(""),(""),ROUND(Oudeglorie!G13/Oudeglorie!$C13*10,3))</f>
        <v>10.37</v>
      </c>
      <c r="I62" s="60">
        <f>IF(Oudeglorie!H13=(""),(""),ROUND(Oudeglorie!H13/Oudeglorie!$C13*10,3))</f>
        <v>9.2590000000000003</v>
      </c>
      <c r="J62" s="60" t="str">
        <f>IF(Oudeglorie!I13=(""),(""),ROUND(Oudeglorie!I13/Oudeglorie!$C13*10,3))</f>
        <v/>
      </c>
      <c r="K62" s="60">
        <f>IF(Oudeglorie!J13=(""),(""),ROUND(Oudeglorie!J13/Oudeglorie!$C13*10,3))</f>
        <v>5.1849999999999996</v>
      </c>
      <c r="L62" s="60" t="str">
        <f>IF(Oudeglorie!P13=(""),(""),ROUND(Oudeglorie!P13/Oudeglorie!$O13*10,3))</f>
        <v/>
      </c>
      <c r="M62" s="60" t="str">
        <f>IF(Oudeglorie!Q13=(""),(""),ROUND(Oudeglorie!Q13/Oudeglorie!$O13*10,3))</f>
        <v/>
      </c>
      <c r="N62" s="60" t="str">
        <f>IF(Oudeglorie!R13=(""),(""),ROUND(Oudeglorie!R13/Oudeglorie!$O13*10,3))</f>
        <v/>
      </c>
      <c r="O62" s="60" t="str">
        <f>IF(Oudeglorie!S13=(""),(""),ROUND(Oudeglorie!S13/Oudeglorie!$O13*10,3))</f>
        <v/>
      </c>
      <c r="P62" s="60" t="str">
        <f>IF(Oudeglorie!T13=(""),(""),ROUND(Oudeglorie!T13/Oudeglorie!$O13*10,3))</f>
        <v/>
      </c>
      <c r="Q62" s="60" t="str">
        <f>IF(Oudeglorie!U13=(""),(""),ROUND(Oudeglorie!U13/Oudeglorie!$O13*10,3))</f>
        <v/>
      </c>
      <c r="R62" s="60" t="str">
        <f>IF(Oudeglorie!V13=(""),(""),ROUND(Oudeglorie!V13/Oudeglorie!$O13*10,3))</f>
        <v/>
      </c>
    </row>
    <row r="63" spans="1:19" ht="15" customHeight="1">
      <c r="A63" s="52">
        <f t="shared" si="9"/>
        <v>3</v>
      </c>
      <c r="B63" s="212" t="str">
        <f>Oudeglorie!B14</f>
        <v>Nelen Jef  [NS 25]</v>
      </c>
      <c r="C63" s="55">
        <f>IF(Oudeglorie!AA14=0," ",SUM(E63:R63))</f>
        <v>28.400000000000002</v>
      </c>
      <c r="E63" s="98">
        <f>IF(Oudeglorie!D14=(""),(""),ROUND(Oudeglorie!D14/25*10,3))</f>
        <v>10.4</v>
      </c>
      <c r="F63" s="60" t="str">
        <f>IF(Oudeglorie!E14=(""),(""),ROUND(Oudeglorie!E14/Oudeglorie!$C14*10,3))</f>
        <v/>
      </c>
      <c r="G63" s="60" t="str">
        <f>IF(Oudeglorie!F14=(""),(""),ROUND(Oudeglorie!F14/Oudeglorie!$C14*10,3))</f>
        <v/>
      </c>
      <c r="H63" s="98">
        <f>IF(Oudeglorie!G14=(""),(""),ROUND(Oudeglorie!G14/25*10,3))</f>
        <v>11.2</v>
      </c>
      <c r="I63" s="60" t="str">
        <f>IF(Oudeglorie!H14=(""),(""),ROUND(Oudeglorie!H14/Oudeglorie!$C14*10,3))</f>
        <v/>
      </c>
      <c r="J63" s="60" t="str">
        <f>IF(Oudeglorie!I14=(""),(""),ROUND(Oudeglorie!I14/Oudeglorie!$C14*10,3))</f>
        <v/>
      </c>
      <c r="K63" s="60" t="str">
        <f>IF(Oudeglorie!J14=(""),(""),ROUND(Oudeglorie!J14/Oudeglorie!$C14*10,3))</f>
        <v/>
      </c>
      <c r="L63" s="60" t="str">
        <f>IF(Oudeglorie!P14=(""),(""),ROUND(Oudeglorie!P14/Oudeglorie!$O14*10,3))</f>
        <v/>
      </c>
      <c r="M63" s="98">
        <f>IF(Oudeglorie!Q14=(""),(""),ROUND(Oudeglorie!Q14/25*10,3))</f>
        <v>6.8</v>
      </c>
      <c r="N63" s="60" t="str">
        <f>IF(Oudeglorie!R14=(""),(""),ROUND(Oudeglorie!R14/Oudeglorie!$O14*10,3))</f>
        <v/>
      </c>
      <c r="O63" s="60" t="str">
        <f>IF(Oudeglorie!S14=(""),(""),ROUND(Oudeglorie!S14/Oudeglorie!$O14*10,3))</f>
        <v/>
      </c>
      <c r="P63" s="60" t="str">
        <f>IF(Oudeglorie!T14=(""),(""),ROUND(Oudeglorie!T14/Oudeglorie!$O14*10,3))</f>
        <v/>
      </c>
      <c r="Q63" s="60" t="str">
        <f>IF(Oudeglorie!U14=(""),(""),ROUND(Oudeglorie!U14/Oudeglorie!$O14*10,3))</f>
        <v/>
      </c>
      <c r="R63" s="60" t="str">
        <f>IF(Oudeglorie!V14=(""),(""),ROUND(Oudeglorie!V14/Oudeglorie!$O14*10,3))</f>
        <v/>
      </c>
    </row>
    <row r="64" spans="1:19" ht="15" customHeight="1">
      <c r="A64" s="52">
        <f t="shared" si="9"/>
        <v>4</v>
      </c>
      <c r="B64" s="100" t="str">
        <f>Oudeglorie!B15</f>
        <v>Sommers Ludo</v>
      </c>
      <c r="C64" s="55">
        <f>IF(Oudeglorie!AA15=0," ",SUM(E64:R64))</f>
        <v>36</v>
      </c>
      <c r="E64" s="60" t="str">
        <f>IF(Oudeglorie!D15=(""),(""),ROUND(Oudeglorie!D15/Oudeglorie!$C15*10,3))</f>
        <v/>
      </c>
      <c r="F64" s="60" t="str">
        <f>IF(Oudeglorie!E15=(""),(""),ROUND(Oudeglorie!E15/Oudeglorie!$C15*10,3))</f>
        <v/>
      </c>
      <c r="G64" s="60">
        <f>IF(Oudeglorie!F15=(""),(""),ROUND(Oudeglorie!F15/Oudeglorie!$C15*10,3))</f>
        <v>8</v>
      </c>
      <c r="H64" s="60">
        <f>IF(Oudeglorie!G15=(""),(""),ROUND(Oudeglorie!G15/Oudeglorie!$C15*10,3))</f>
        <v>8.3330000000000002</v>
      </c>
      <c r="I64" s="60">
        <f>IF(Oudeglorie!H15=(""),(""),ROUND(Oudeglorie!H15/Oudeglorie!$C15*10,3))</f>
        <v>11.667</v>
      </c>
      <c r="J64" s="60">
        <f>IF(Oudeglorie!I15=(""),(""),ROUND(Oudeglorie!I15/Oudeglorie!$C15*10,3))</f>
        <v>8</v>
      </c>
      <c r="K64" s="60" t="str">
        <f>IF(Oudeglorie!J15=(""),(""),ROUND(Oudeglorie!J15/Oudeglorie!$C15*10,3))</f>
        <v/>
      </c>
      <c r="L64" s="60" t="str">
        <f>IF(Oudeglorie!P15=(""),(""),ROUND(Oudeglorie!P15/Oudeglorie!$O15*10,3))</f>
        <v/>
      </c>
      <c r="M64" s="60" t="str">
        <f>IF(Oudeglorie!Q15=(""),(""),ROUND(Oudeglorie!Q15/Oudeglorie!$O15*10,3))</f>
        <v/>
      </c>
      <c r="N64" s="60" t="str">
        <f>IF(Oudeglorie!R15=(""),(""),ROUND(Oudeglorie!R15/Oudeglorie!$O15*10,3))</f>
        <v/>
      </c>
      <c r="O64" s="60" t="str">
        <f>IF(Oudeglorie!S15=(""),(""),ROUND(Oudeglorie!S15/Oudeglorie!$O15*10,3))</f>
        <v/>
      </c>
      <c r="P64" s="60" t="str">
        <f>IF(Oudeglorie!T15=(""),(""),ROUND(Oudeglorie!T15/Oudeglorie!$O15*10,3))</f>
        <v/>
      </c>
      <c r="Q64" s="60" t="str">
        <f>IF(Oudeglorie!U15=(""),(""),ROUND(Oudeglorie!U15/Oudeglorie!$O15*10,3))</f>
        <v/>
      </c>
      <c r="R64" s="60" t="str">
        <f>IF(Oudeglorie!V15=(""),(""),ROUND(Oudeglorie!V15/Oudeglorie!$O15*10,3))</f>
        <v/>
      </c>
    </row>
    <row r="65" spans="1:18" ht="15" customHeight="1">
      <c r="A65" s="52">
        <f t="shared" si="9"/>
        <v>3</v>
      </c>
      <c r="B65" s="100" t="str">
        <f>Oudeglorie!B16</f>
        <v>Van Ginderen Ludo</v>
      </c>
      <c r="C65" s="55">
        <f>IF(Oudeglorie!AA16=0," ",SUM(E65:R65))</f>
        <v>30.625</v>
      </c>
      <c r="E65" s="60" t="str">
        <f>IF(Oudeglorie!D16=(""),(""),ROUND(Oudeglorie!D16/Oudeglorie!$C16*10,3))</f>
        <v/>
      </c>
      <c r="F65" s="60" t="str">
        <f>IF(Oudeglorie!E16=(""),(""),ROUND(Oudeglorie!E16/Oudeglorie!$C16*10,3))</f>
        <v/>
      </c>
      <c r="G65" s="60" t="str">
        <f>IF(Oudeglorie!F16=(""),(""),ROUND(Oudeglorie!F16/Oudeglorie!$C16*10,3))</f>
        <v/>
      </c>
      <c r="H65" s="60" t="str">
        <f>IF(Oudeglorie!G16=(""),(""),ROUND(Oudeglorie!G16/Oudeglorie!$C16*10,3))</f>
        <v/>
      </c>
      <c r="I65" s="60">
        <f>IF(Oudeglorie!H16=(""),(""),ROUND(Oudeglorie!H16/Oudeglorie!$C16*10,3))</f>
        <v>11.875</v>
      </c>
      <c r="J65" s="60">
        <f>IF(Oudeglorie!I16=(""),(""),ROUND(Oudeglorie!I16/Oudeglorie!$C16*10,3))</f>
        <v>5.625</v>
      </c>
      <c r="K65" s="60">
        <f>IF(Oudeglorie!J16=(""),(""),ROUND(Oudeglorie!J16/Oudeglorie!$C16*10,3))</f>
        <v>13.125</v>
      </c>
      <c r="L65" s="60" t="str">
        <f>IF(Oudeglorie!P16=(""),(""),ROUND(Oudeglorie!P16/Oudeglorie!$O16*10,3))</f>
        <v/>
      </c>
      <c r="M65" s="60" t="str">
        <f>IF(Oudeglorie!Q16=(""),(""),ROUND(Oudeglorie!Q16/Oudeglorie!$O16*10,3))</f>
        <v/>
      </c>
      <c r="N65" s="60" t="str">
        <f>IF(Oudeglorie!R16=(""),(""),ROUND(Oudeglorie!R16/Oudeglorie!$O16*10,3))</f>
        <v/>
      </c>
      <c r="O65" s="60" t="str">
        <f>IF(Oudeglorie!S16=(""),(""),ROUND(Oudeglorie!S16/Oudeglorie!$O16*10,3))</f>
        <v/>
      </c>
      <c r="P65" s="60" t="str">
        <f>IF(Oudeglorie!T16=(""),(""),ROUND(Oudeglorie!T16/Oudeglorie!$O16*10,3))</f>
        <v/>
      </c>
      <c r="Q65" s="60" t="str">
        <f>IF(Oudeglorie!U16=(""),(""),ROUND(Oudeglorie!U16/Oudeglorie!$O16*10,3))</f>
        <v/>
      </c>
      <c r="R65" s="60" t="str">
        <f>IF(Oudeglorie!V16=(""),(""),ROUND(Oudeglorie!V16/Oudeglorie!$O16*10,3))</f>
        <v/>
      </c>
    </row>
    <row r="66" spans="1:18" ht="15" customHeight="1">
      <c r="A66" s="52">
        <f t="shared" si="9"/>
        <v>4</v>
      </c>
      <c r="B66" s="100" t="str">
        <f>Oudeglorie!B17</f>
        <v>Van Overvelt Ludo</v>
      </c>
      <c r="C66" s="55">
        <f>IF(Oudeglorie!AA17=0," ",SUM(E66:R66))</f>
        <v>36.316000000000003</v>
      </c>
      <c r="E66" s="60">
        <f>IF(Oudeglorie!D17=(""),(""),ROUND(Oudeglorie!D17/Oudeglorie!$C17*10,3))</f>
        <v>11.316000000000001</v>
      </c>
      <c r="F66" s="60">
        <f>IF(Oudeglorie!E17=(""),(""),ROUND(Oudeglorie!E17/Oudeglorie!$C17*10,3))</f>
        <v>6.8419999999999996</v>
      </c>
      <c r="G66" s="60" t="str">
        <f>IF(Oudeglorie!F17=(""),(""),ROUND(Oudeglorie!F17/Oudeglorie!$C17*10,3))</f>
        <v/>
      </c>
      <c r="H66" s="60" t="str">
        <f>IF(Oudeglorie!G17=(""),(""),ROUND(Oudeglorie!G17/Oudeglorie!$C17*10,3))</f>
        <v/>
      </c>
      <c r="I66" s="60" t="str">
        <f>IF(Oudeglorie!H17=(""),(""),ROUND(Oudeglorie!H17/Oudeglorie!$C17*10,3))</f>
        <v/>
      </c>
      <c r="J66" s="60">
        <f>IF(Oudeglorie!I17=(""),(""),ROUND(Oudeglorie!I17/Oudeglorie!$C17*10,3))</f>
        <v>8.4209999999999994</v>
      </c>
      <c r="K66" s="60" t="str">
        <f>IF(Oudeglorie!J17=(""),(""),ROUND(Oudeglorie!J17/Oudeglorie!$C17*10,3))</f>
        <v/>
      </c>
      <c r="L66" s="60">
        <f>IF(Oudeglorie!P17=(""),(""),ROUND(Oudeglorie!P17/Oudeglorie!$O17*10,3))</f>
        <v>9.7370000000000001</v>
      </c>
      <c r="M66" s="60" t="str">
        <f>IF(Oudeglorie!Q17=(""),(""),ROUND(Oudeglorie!Q17/Oudeglorie!$O17*10,3))</f>
        <v/>
      </c>
      <c r="N66" s="60" t="str">
        <f>IF(Oudeglorie!R17=(""),(""),ROUND(Oudeglorie!R17/Oudeglorie!$O17*10,3))</f>
        <v/>
      </c>
      <c r="O66" s="60" t="str">
        <f>IF(Oudeglorie!S17=(""),(""),ROUND(Oudeglorie!S17/Oudeglorie!$O17*10,3))</f>
        <v/>
      </c>
      <c r="P66" s="60" t="str">
        <f>IF(Oudeglorie!T17=(""),(""),ROUND(Oudeglorie!T17/Oudeglorie!$O17*10,3))</f>
        <v/>
      </c>
      <c r="Q66" s="60" t="str">
        <f>IF(Oudeglorie!U17=(""),(""),ROUND(Oudeglorie!U17/Oudeglorie!$O17*10,3))</f>
        <v/>
      </c>
      <c r="R66" s="60" t="str">
        <f>IF(Oudeglorie!V17=(""),(""),ROUND(Oudeglorie!V17/Oudeglorie!$O17*10,3))</f>
        <v/>
      </c>
    </row>
    <row r="67" spans="1:18" ht="15" customHeight="1">
      <c r="A67" s="52">
        <f t="shared" si="9"/>
        <v>6</v>
      </c>
      <c r="B67" s="100" t="str">
        <f>Oudeglorie!B18</f>
        <v>Willemsen Willy</v>
      </c>
      <c r="C67" s="55">
        <f>IF(Oudeglorie!AA18=0," ",SUM(E67:R67))</f>
        <v>58.420999999999999</v>
      </c>
      <c r="E67" s="60">
        <f>IF(Oudeglorie!D18=(""),(""),ROUND(Oudeglorie!D18/Oudeglorie!$C18*10,3))</f>
        <v>10.263</v>
      </c>
      <c r="F67" s="60">
        <f>IF(Oudeglorie!E18=(""),(""),ROUND(Oudeglorie!E18/Oudeglorie!$C18*10,3))</f>
        <v>3.6840000000000002</v>
      </c>
      <c r="G67" s="60">
        <f>IF(Oudeglorie!F18=(""),(""),ROUND(Oudeglorie!F18/Oudeglorie!$C18*10,3))</f>
        <v>6.0529999999999999</v>
      </c>
      <c r="H67" s="60" t="str">
        <f>IF(Oudeglorie!G18=(""),(""),ROUND(Oudeglorie!G18/Oudeglorie!$C18*10,3))</f>
        <v/>
      </c>
      <c r="I67" s="60" t="str">
        <f>IF(Oudeglorie!H18=(""),(""),ROUND(Oudeglorie!H18/Oudeglorie!$C18*10,3))</f>
        <v/>
      </c>
      <c r="J67" s="60" t="str">
        <f>IF(Oudeglorie!I18=(""),(""),ROUND(Oudeglorie!I18/Oudeglorie!$C18*10,3))</f>
        <v/>
      </c>
      <c r="K67" s="60">
        <f>IF(Oudeglorie!J18=(""),(""),ROUND(Oudeglorie!J18/Oudeglorie!$C18*10,3))</f>
        <v>15.263</v>
      </c>
      <c r="L67" s="60">
        <f>IF(Oudeglorie!P18=(""),(""),ROUND(Oudeglorie!P18/Oudeglorie!$O18*10,3))</f>
        <v>9.7370000000000001</v>
      </c>
      <c r="M67" s="60">
        <f>IF(Oudeglorie!Q18=(""),(""),ROUND(Oudeglorie!Q18/Oudeglorie!$O18*10,3))</f>
        <v>13.420999999999999</v>
      </c>
      <c r="N67" s="60" t="str">
        <f>IF(Oudeglorie!R18=(""),(""),ROUND(Oudeglorie!R18/Oudeglorie!$O18*10,3))</f>
        <v/>
      </c>
      <c r="O67" s="60" t="str">
        <f>IF(Oudeglorie!S18=(""),(""),ROUND(Oudeglorie!S18/Oudeglorie!$O18*10,3))</f>
        <v/>
      </c>
      <c r="P67" s="60" t="str">
        <f>IF(Oudeglorie!T18=(""),(""),ROUND(Oudeglorie!T18/Oudeglorie!$O18*10,3))</f>
        <v/>
      </c>
      <c r="Q67" s="60" t="str">
        <f>IF(Oudeglorie!U18=(""),(""),ROUND(Oudeglorie!U18/Oudeglorie!$O18*10,3))</f>
        <v/>
      </c>
      <c r="R67" s="60" t="str">
        <f>IF(Oudeglorie!V18=(""),(""),ROUND(Oudeglorie!V18/Oudeglorie!$O18*10,3))</f>
        <v/>
      </c>
    </row>
    <row r="68" spans="1:18" s="59" customFormat="1" ht="24" customHeight="1">
      <c r="A68" s="57"/>
      <c r="B68" s="58"/>
      <c r="C68" s="188" t="str">
        <f>B53</f>
        <v>OUDE GLORIE</v>
      </c>
      <c r="D68" s="59">
        <v>5</v>
      </c>
      <c r="E68" s="168">
        <f t="shared" ref="E68:R68" si="10">IF(SUM(E54:E67)=0,(" "),SUM(E54:E67))</f>
        <v>60.441000000000003</v>
      </c>
      <c r="F68" s="168">
        <f t="shared" si="10"/>
        <v>44.321999999999996</v>
      </c>
      <c r="G68" s="168">
        <f t="shared" si="10"/>
        <v>55.997</v>
      </c>
      <c r="H68" s="168">
        <f t="shared" si="10"/>
        <v>64.992999999999995</v>
      </c>
      <c r="I68" s="168">
        <f t="shared" si="10"/>
        <v>71.284000000000006</v>
      </c>
      <c r="J68" s="168">
        <f t="shared" si="10"/>
        <v>47.463000000000001</v>
      </c>
      <c r="K68" s="168">
        <f t="shared" si="10"/>
        <v>75.309000000000012</v>
      </c>
      <c r="L68" s="168">
        <f t="shared" si="10"/>
        <v>53.124000000000002</v>
      </c>
      <c r="M68" s="168">
        <f t="shared" si="10"/>
        <v>59.11</v>
      </c>
      <c r="N68" s="168" t="str">
        <f t="shared" si="10"/>
        <v xml:space="preserve"> </v>
      </c>
      <c r="O68" s="168" t="str">
        <f t="shared" si="10"/>
        <v xml:space="preserve"> </v>
      </c>
      <c r="P68" s="168" t="str">
        <f t="shared" si="10"/>
        <v xml:space="preserve"> </v>
      </c>
      <c r="Q68" s="168" t="str">
        <f t="shared" si="10"/>
        <v xml:space="preserve"> </v>
      </c>
      <c r="R68" s="168" t="str">
        <f t="shared" si="10"/>
        <v xml:space="preserve"> </v>
      </c>
    </row>
    <row r="69" spans="1:18" s="63" customFormat="1" ht="15" customHeight="1">
      <c r="A69" s="61"/>
      <c r="B69" s="62"/>
      <c r="C69" s="65">
        <f>SUM(C54:C67)</f>
        <v>532.04300000000001</v>
      </c>
      <c r="D69" s="223" t="str">
        <f>B53</f>
        <v>OUDE GLORIE</v>
      </c>
      <c r="E69" s="169">
        <f>IF(E68=(" "),(" "),E68)</f>
        <v>60.441000000000003</v>
      </c>
      <c r="F69" s="169">
        <f t="shared" ref="F69:R69" si="11">IF(F68=(" "),(" "),E69+F68)</f>
        <v>104.76300000000001</v>
      </c>
      <c r="G69" s="169">
        <f t="shared" si="11"/>
        <v>160.76</v>
      </c>
      <c r="H69" s="169">
        <f t="shared" si="11"/>
        <v>225.75299999999999</v>
      </c>
      <c r="I69" s="169">
        <f t="shared" si="11"/>
        <v>297.03699999999998</v>
      </c>
      <c r="J69" s="169">
        <f t="shared" si="11"/>
        <v>344.5</v>
      </c>
      <c r="K69" s="169">
        <f t="shared" si="11"/>
        <v>419.80900000000003</v>
      </c>
      <c r="L69" s="169">
        <f t="shared" si="11"/>
        <v>472.93300000000005</v>
      </c>
      <c r="M69" s="169">
        <f t="shared" si="11"/>
        <v>532.04300000000001</v>
      </c>
      <c r="N69" s="169" t="str">
        <f t="shared" si="11"/>
        <v xml:space="preserve"> </v>
      </c>
      <c r="O69" s="169" t="str">
        <f t="shared" si="11"/>
        <v xml:space="preserve"> </v>
      </c>
      <c r="P69" s="169" t="str">
        <f t="shared" si="11"/>
        <v xml:space="preserve"> </v>
      </c>
      <c r="Q69" s="169" t="str">
        <f t="shared" si="11"/>
        <v xml:space="preserve"> </v>
      </c>
      <c r="R69" s="169" t="str">
        <f t="shared" si="11"/>
        <v xml:space="preserve"> </v>
      </c>
    </row>
    <row r="70" spans="1:18" ht="25.2" customHeight="1"/>
    <row r="72" spans="1:18" ht="15" customHeight="1">
      <c r="B72" s="54" t="s">
        <v>119</v>
      </c>
      <c r="E72" s="52">
        <v>1</v>
      </c>
      <c r="F72" s="52">
        <v>2</v>
      </c>
      <c r="G72" s="52">
        <v>3</v>
      </c>
      <c r="H72" s="52">
        <v>4</v>
      </c>
      <c r="I72" s="52">
        <v>5</v>
      </c>
      <c r="J72" s="52">
        <v>6</v>
      </c>
      <c r="K72" s="52">
        <v>7</v>
      </c>
      <c r="L72" s="52">
        <v>8</v>
      </c>
      <c r="M72" s="52">
        <v>9</v>
      </c>
      <c r="N72" s="52">
        <v>10</v>
      </c>
      <c r="O72" s="52">
        <v>11</v>
      </c>
      <c r="P72" s="52">
        <v>12</v>
      </c>
      <c r="Q72" s="52">
        <v>13</v>
      </c>
      <c r="R72" s="52">
        <v>14</v>
      </c>
    </row>
    <row r="73" spans="1:18" ht="15" customHeight="1">
      <c r="A73" s="52">
        <f>IF(SUM(E73:R73)=0,(" "),COUNTIF(E73:R73,"&gt;0"))</f>
        <v>6</v>
      </c>
      <c r="B73" s="53" t="str">
        <f>Putte!B5</f>
        <v>Anthonissen Paul</v>
      </c>
      <c r="C73" s="55">
        <f>IF(Putte!AA5=0," ",SUM(E73:R73))</f>
        <v>62</v>
      </c>
      <c r="E73" s="60" t="str">
        <f>IF(Putte!D5=(""),(""),ROUND(Putte!D5/Putte!$C5*10,3))</f>
        <v/>
      </c>
      <c r="F73" s="60" t="str">
        <f>IF(Putte!E5=(""),(""),ROUND(Putte!E5/Putte!$C5*10,3))</f>
        <v/>
      </c>
      <c r="G73" s="60" t="str">
        <f>IF(Putte!F5=(""),(""),ROUND(Putte!F5/Putte!$C5*10,3))</f>
        <v/>
      </c>
      <c r="H73" s="60">
        <f>IF(Putte!G5=(""),(""),ROUND(Putte!G5/Putte!$C5*10,3))</f>
        <v>11.5</v>
      </c>
      <c r="I73" s="60">
        <f>IF(Putte!H5=(""),(""),ROUND(Putte!H5/Putte!$C5*10,3))</f>
        <v>6.5</v>
      </c>
      <c r="J73" s="60">
        <f>IF(Putte!I5=(""),(""),ROUND(Putte!I5/Putte!$C5*10,3))</f>
        <v>17.25</v>
      </c>
      <c r="K73" s="60">
        <f>IF(Putte!J5=(""),(""),ROUND(Putte!J5/Putte!$C5*10,3))</f>
        <v>12.25</v>
      </c>
      <c r="L73" s="60">
        <f>IF(Putte!P5=(""),(""),ROUND(Putte!P5/Putte!$O5*10,3))</f>
        <v>5.75</v>
      </c>
      <c r="M73" s="60">
        <f>IF(Putte!Q5=(""),(""),ROUND(Putte!Q5/Putte!$O5*10,3))</f>
        <v>8.75</v>
      </c>
      <c r="N73" s="60" t="str">
        <f>IF(Putte!R5=(""),(""),ROUND(Putte!R5/Putte!$O5*10,3))</f>
        <v/>
      </c>
      <c r="O73" s="60" t="str">
        <f>IF(Putte!S5=(""),(""),ROUND(Putte!S5/Putte!$O5*10,3))</f>
        <v/>
      </c>
      <c r="P73" s="60" t="str">
        <f>IF(Putte!T5=(""),(""),ROUND(Putte!T5/Putte!$O5*10,3))</f>
        <v/>
      </c>
      <c r="Q73" s="60" t="str">
        <f>IF(Putte!U5=(""),(""),ROUND(Putte!U5/Putte!$O5*10,3))</f>
        <v/>
      </c>
      <c r="R73" s="60" t="str">
        <f>IF(Putte!V5=(""),(""),ROUND(Putte!V5/Putte!$O5*10,3))</f>
        <v/>
      </c>
    </row>
    <row r="74" spans="1:18" ht="15" customHeight="1">
      <c r="A74" s="52">
        <f t="shared" ref="A74:A84" si="12">IF(SUM(E74:R74)=0,(" "),COUNTIF(E74:R74,"&gt;0"))</f>
        <v>6</v>
      </c>
      <c r="B74" s="53" t="str">
        <f>Putte!B6</f>
        <v>De Beukelaer Freddy</v>
      </c>
      <c r="C74" s="55">
        <f>IF(Putte!AA6=0," ",SUM(E74:R74))</f>
        <v>59.998999999999995</v>
      </c>
      <c r="E74" s="60">
        <f>IF(Putte!D6=(""),(""),ROUND(Putte!D6/Putte!$C6*10,3))</f>
        <v>8.1820000000000004</v>
      </c>
      <c r="F74" s="60" t="str">
        <f>IF(Putte!E6=(""),(""),ROUND(Putte!E6/Putte!$C6*10,3))</f>
        <v/>
      </c>
      <c r="G74" s="60" t="str">
        <f>IF(Putte!F6=(""),(""),ROUND(Putte!F6/Putte!$C6*10,3))</f>
        <v/>
      </c>
      <c r="H74" s="60">
        <f>IF(Putte!G6=(""),(""),ROUND(Putte!G6/Putte!$C6*10,3))</f>
        <v>7.7270000000000003</v>
      </c>
      <c r="I74" s="60">
        <f>IF(Putte!H6=(""),(""),ROUND(Putte!H6/Putte!$C6*10,3))</f>
        <v>12.727</v>
      </c>
      <c r="J74" s="60" t="str">
        <f>IF(Putte!I6=(""),(""),ROUND(Putte!I6/Putte!$C6*10,3))</f>
        <v/>
      </c>
      <c r="K74" s="60">
        <f>IF(Putte!J6=(""),(""),ROUND(Putte!J6/Putte!$C6*10,3))</f>
        <v>15.909000000000001</v>
      </c>
      <c r="L74" s="60">
        <f>IF(Putte!P6=(""),(""),ROUND(Putte!P6/Putte!$O6*10,3))</f>
        <v>6.8179999999999996</v>
      </c>
      <c r="M74" s="60">
        <f>IF(Putte!Q6=(""),(""),ROUND(Putte!Q6/Putte!$O6*10,3))</f>
        <v>8.6359999999999992</v>
      </c>
      <c r="N74" s="60" t="str">
        <f>IF(Putte!R6=(""),(""),ROUND(Putte!R6/Putte!$O6*10,3))</f>
        <v/>
      </c>
      <c r="O74" s="60" t="str">
        <f>IF(Putte!S6=(""),(""),ROUND(Putte!S6/Putte!$O6*10,3))</f>
        <v/>
      </c>
      <c r="P74" s="60" t="str">
        <f>IF(Putte!T6=(""),(""),ROUND(Putte!T6/Putte!$O6*10,3))</f>
        <v/>
      </c>
      <c r="Q74" s="60" t="str">
        <f>IF(Putte!U6=(""),(""),ROUND(Putte!U6/Putte!$O6*10,3))</f>
        <v/>
      </c>
      <c r="R74" s="60" t="str">
        <f>IF(Putte!V6=(""),(""),ROUND(Putte!V6/Putte!$O6*10,3))</f>
        <v/>
      </c>
    </row>
    <row r="75" spans="1:18" ht="15" customHeight="1">
      <c r="A75" s="52">
        <f t="shared" si="12"/>
        <v>9</v>
      </c>
      <c r="B75" s="53" t="str">
        <f>Putte!B7</f>
        <v xml:space="preserve">Eyckmans Luc  </v>
      </c>
      <c r="C75" s="55">
        <f>IF(Putte!AA7=0," ",SUM(E75:R75))</f>
        <v>92.856999999999999</v>
      </c>
      <c r="E75" s="60">
        <f>IF(Putte!D7=(""),(""),ROUND(Putte!D7/Putte!$C7*10,3))</f>
        <v>7.1429999999999998</v>
      </c>
      <c r="F75" s="60">
        <f>IF(Putte!E7=(""),(""),ROUND(Putte!E7/Putte!$C7*10,3))</f>
        <v>8.0950000000000006</v>
      </c>
      <c r="G75" s="60">
        <f>IF(Putte!F7=(""),(""),ROUND(Putte!F7/Putte!$C7*10,3))</f>
        <v>15.238</v>
      </c>
      <c r="H75" s="60">
        <f>IF(Putte!G7=(""),(""),ROUND(Putte!G7/Putte!$C7*10,3))</f>
        <v>12.856999999999999</v>
      </c>
      <c r="I75" s="60">
        <f>IF(Putte!H7=(""),(""),ROUND(Putte!H7/Putte!$C7*10,3))</f>
        <v>12.381</v>
      </c>
      <c r="J75" s="60">
        <f>IF(Putte!I7=(""),(""),ROUND(Putte!I7/Putte!$C7*10,3))</f>
        <v>7.6189999999999998</v>
      </c>
      <c r="K75" s="60">
        <f>IF(Putte!J7=(""),(""),ROUND(Putte!J7/Putte!$C7*10,3))</f>
        <v>11.904999999999999</v>
      </c>
      <c r="L75" s="60">
        <f>IF(Putte!P7=(""),(""),ROUND(Putte!P7/Putte!$O7*10,3))</f>
        <v>8.0950000000000006</v>
      </c>
      <c r="M75" s="60">
        <f>IF(Putte!Q7=(""),(""),ROUND(Putte!Q7/Putte!$O7*10,3))</f>
        <v>9.5239999999999991</v>
      </c>
      <c r="N75" s="60" t="str">
        <f>IF(Putte!R7=(""),(""),ROUND(Putte!R7/Putte!$O7*10,3))</f>
        <v/>
      </c>
      <c r="O75" s="60" t="str">
        <f>IF(Putte!S7=(""),(""),ROUND(Putte!S7/Putte!$O7*10,3))</f>
        <v/>
      </c>
      <c r="P75" s="60" t="str">
        <f>IF(Putte!T7=(""),(""),ROUND(Putte!T7/Putte!$O7*10,3))</f>
        <v/>
      </c>
      <c r="Q75" s="60" t="str">
        <f>IF(Putte!U7=(""),(""),ROUND(Putte!U7/Putte!$O7*10,3))</f>
        <v/>
      </c>
      <c r="R75" s="60" t="str">
        <f>IF(Putte!V7=(""),(""),ROUND(Putte!V7/Putte!$O7*10,3))</f>
        <v/>
      </c>
    </row>
    <row r="76" spans="1:18" ht="15" customHeight="1">
      <c r="A76" s="52">
        <f t="shared" si="12"/>
        <v>6</v>
      </c>
      <c r="B76" s="53" t="str">
        <f>Putte!B8</f>
        <v>Evers Henri</v>
      </c>
      <c r="C76" s="55">
        <f>IF(Putte!AA8=0," ",SUM(E76:R76))</f>
        <v>38.825000000000003</v>
      </c>
      <c r="E76" s="60" t="str">
        <f>IF(Putte!D8=(""),(""),ROUND(Putte!D8/Putte!$C8*10,3))</f>
        <v/>
      </c>
      <c r="F76" s="60">
        <f>IF(Putte!E8=(""),(""),ROUND(Putte!E8/Putte!$C8*10,3))</f>
        <v>4.7060000000000004</v>
      </c>
      <c r="G76" s="60">
        <f>IF(Putte!F8=(""),(""),ROUND(Putte!F8/Putte!$C8*10,3))</f>
        <v>4.1180000000000003</v>
      </c>
      <c r="H76" s="60">
        <f>IF(Putte!G8=(""),(""),ROUND(Putte!G8/Putte!$C8*10,3))</f>
        <v>11.765000000000001</v>
      </c>
      <c r="I76" s="60" t="str">
        <f>IF(Putte!H8=(""),(""),ROUND(Putte!H8/Putte!$C8*10,3))</f>
        <v/>
      </c>
      <c r="J76" s="60">
        <f>IF(Putte!I8=(""),(""),ROUND(Putte!I8/Putte!$C8*10,3))</f>
        <v>6.4710000000000001</v>
      </c>
      <c r="K76" s="60">
        <f>IF(Putte!J8=(""),(""),ROUND(Putte!J8/Putte!$C8*10,3))</f>
        <v>7.0590000000000002</v>
      </c>
      <c r="L76" s="60">
        <f>IF(Putte!P8=(""),(""),ROUND(Putte!P8/Putte!$O8*10,3))</f>
        <v>4.7060000000000004</v>
      </c>
      <c r="M76" s="60" t="str">
        <f>IF(Putte!Q8=(""),(""),ROUND(Putte!Q8/Putte!$O8*10,3))</f>
        <v/>
      </c>
      <c r="N76" s="60" t="str">
        <f>IF(Putte!R8=(""),(""),ROUND(Putte!R8/Putte!$O8*10,3))</f>
        <v/>
      </c>
      <c r="O76" s="60" t="str">
        <f>IF(Putte!S8=(""),(""),ROUND(Putte!S8/Putte!$O8*10,3))</f>
        <v/>
      </c>
      <c r="P76" s="60" t="str">
        <f>IF(Putte!T8=(""),(""),ROUND(Putte!T8/Putte!$O8*10,3))</f>
        <v/>
      </c>
      <c r="Q76" s="60" t="str">
        <f>IF(Putte!U8=(""),(""),ROUND(Putte!U8/Putte!$O8*10,3))</f>
        <v/>
      </c>
      <c r="R76" s="60" t="str">
        <f>IF(Putte!V8=(""),(""),ROUND(Putte!V8/Putte!$O8*10,3))</f>
        <v/>
      </c>
    </row>
    <row r="77" spans="1:18" ht="15" customHeight="1">
      <c r="A77" s="52">
        <f t="shared" si="12"/>
        <v>4</v>
      </c>
      <c r="B77" s="53" t="str">
        <f>Putte!B9</f>
        <v>Palickx Fons</v>
      </c>
      <c r="C77" s="55">
        <f>IF(Putte!AA9=0," ",SUM(E77:R77))</f>
        <v>29.100999999999996</v>
      </c>
      <c r="E77" s="60">
        <f>IF(Putte!D9=(""),(""),ROUND(Putte!D9/Putte!$C9*10,3))</f>
        <v>6.742</v>
      </c>
      <c r="F77" s="60">
        <f>IF(Putte!E9=(""),(""),ROUND(Putte!E9/Putte!$C9*10,3))</f>
        <v>8.8759999999999994</v>
      </c>
      <c r="G77" s="60" t="str">
        <f>IF(Putte!F9=(""),(""),ROUND(Putte!F9/Putte!$C9*10,3))</f>
        <v/>
      </c>
      <c r="H77" s="60">
        <f>IF(Putte!G9=(""),(""),ROUND(Putte!G9/Putte!$C9*10,3))</f>
        <v>6.2919999999999998</v>
      </c>
      <c r="I77" s="60" t="str">
        <f>IF(Putte!H9=(""),(""),ROUND(Putte!H9/Putte!$C9*10,3))</f>
        <v/>
      </c>
      <c r="J77" s="60" t="str">
        <f>IF(Putte!I9=(""),(""),ROUND(Putte!I9/Putte!$C9*10,3))</f>
        <v/>
      </c>
      <c r="K77" s="60" t="str">
        <f>IF(Putte!J9=(""),(""),ROUND(Putte!J9/Putte!$C9*10,3))</f>
        <v/>
      </c>
      <c r="L77" s="60" t="str">
        <f>IF(Putte!P9=(""),(""),ROUND(Putte!P9/Putte!$O9*10,3))</f>
        <v/>
      </c>
      <c r="M77" s="60">
        <f>IF(Putte!Q9=(""),(""),ROUND(Putte!Q9/Putte!$O9*10,3))</f>
        <v>7.1909999999999998</v>
      </c>
      <c r="N77" s="60" t="str">
        <f>IF(Putte!R9=(""),(""),ROUND(Putte!R9/Putte!$O9*10,3))</f>
        <v/>
      </c>
      <c r="O77" s="60" t="str">
        <f>IF(Putte!S9=(""),(""),ROUND(Putte!S9/Putte!$O9*10,3))</f>
        <v/>
      </c>
      <c r="P77" s="60" t="str">
        <f>IF(Putte!T9=(""),(""),ROUND(Putte!T9/Putte!$O9*10,3))</f>
        <v/>
      </c>
      <c r="Q77" s="60" t="str">
        <f>IF(Putte!U9=(""),(""),ROUND(Putte!U9/Putte!$O9*10,3))</f>
        <v/>
      </c>
      <c r="R77" s="60" t="str">
        <f>IF(Putte!V9=(""),(""),ROUND(Putte!V9/Putte!$O9*10,3))</f>
        <v/>
      </c>
    </row>
    <row r="78" spans="1:18" ht="15" customHeight="1">
      <c r="A78" s="52" t="str">
        <f t="shared" si="12"/>
        <v xml:space="preserve"> </v>
      </c>
      <c r="B78" s="53" t="str">
        <f>Putte!B10</f>
        <v xml:space="preserve">Poulus Marinus   </v>
      </c>
      <c r="C78" s="55" t="str">
        <f>IF(Putte!AA10=0," ",SUM(E78:R78))</f>
        <v xml:space="preserve"> </v>
      </c>
      <c r="E78" s="60" t="str">
        <f>IF(Putte!D10=(""),(""),ROUND(Putte!D10/Putte!$C10*10,3))</f>
        <v/>
      </c>
      <c r="F78" s="60" t="str">
        <f>IF(Putte!E10=(""),(""),ROUND(Putte!E10/Putte!$C10*10,3))</f>
        <v/>
      </c>
      <c r="G78" s="60" t="str">
        <f>IF(Putte!F10=(""),(""),ROUND(Putte!F10/Putte!$C10*10,3))</f>
        <v/>
      </c>
      <c r="H78" s="60" t="str">
        <f>IF(Putte!G10=(""),(""),ROUND(Putte!G10/Putte!$C10*10,3))</f>
        <v/>
      </c>
      <c r="I78" s="60" t="str">
        <f>IF(Putte!H10=(""),(""),ROUND(Putte!H10/Putte!$C10*10,3))</f>
        <v/>
      </c>
      <c r="J78" s="60" t="str">
        <f>IF(Putte!I10=(""),(""),ROUND(Putte!I10/Putte!$C10*10,3))</f>
        <v/>
      </c>
      <c r="K78" s="60" t="str">
        <f>IF(Putte!J10=(""),(""),ROUND(Putte!J10/Putte!$C10*10,3))</f>
        <v/>
      </c>
      <c r="L78" s="60" t="str">
        <f>IF(Putte!P10=(""),(""),ROUND(Putte!P10/Putte!$O10*10,3))</f>
        <v/>
      </c>
      <c r="M78" s="60" t="str">
        <f>IF(Putte!Q10=(""),(""),ROUND(Putte!Q10/Putte!$O10*10,3))</f>
        <v/>
      </c>
      <c r="N78" s="60" t="str">
        <f>IF(Putte!R10=(""),(""),ROUND(Putte!R10/Putte!$O10*10,3))</f>
        <v/>
      </c>
      <c r="O78" s="60" t="str">
        <f>IF(Putte!S10=(""),(""),ROUND(Putte!S10/Putte!$O10*10,3))</f>
        <v/>
      </c>
      <c r="P78" s="60" t="str">
        <f>IF(Putte!T10=(""),(""),ROUND(Putte!T10/Putte!$O10*10,3))</f>
        <v/>
      </c>
      <c r="Q78" s="60" t="str">
        <f>IF(Putte!U10=(""),(""),ROUND(Putte!U10/Putte!$O10*10,3))</f>
        <v/>
      </c>
      <c r="R78" s="60" t="str">
        <f>IF(Putte!V10=(""),(""),ROUND(Putte!V10/Putte!$O10*10,3))</f>
        <v/>
      </c>
    </row>
    <row r="79" spans="1:18" ht="15" customHeight="1">
      <c r="A79" s="52">
        <f t="shared" si="12"/>
        <v>7</v>
      </c>
      <c r="B79" s="53" t="str">
        <f>Putte!B11</f>
        <v>Plompen Dirk</v>
      </c>
      <c r="C79" s="55">
        <f>IF(Putte!AA11=0," ",SUM(E79:R79))</f>
        <v>78.570999999999998</v>
      </c>
      <c r="E79" s="60">
        <f>IF(Putte!D11=(""),(""),ROUND(Putte!D11/Putte!$C11*10,3))</f>
        <v>8.5709999999999997</v>
      </c>
      <c r="F79" s="60">
        <f>IF(Putte!E11=(""),(""),ROUND(Putte!E11/Putte!$C11*10,3))</f>
        <v>14</v>
      </c>
      <c r="G79" s="60" t="str">
        <f>IF(Putte!F11=(""),(""),ROUND(Putte!F11/Putte!$C11*10,3))</f>
        <v/>
      </c>
      <c r="H79" s="60">
        <f>IF(Putte!G11=(""),(""),ROUND(Putte!G11/Putte!$C11*10,3))</f>
        <v>9.7140000000000004</v>
      </c>
      <c r="I79" s="60">
        <f>IF(Putte!H11=(""),(""),ROUND(Putte!H11/Putte!$C11*10,3))</f>
        <v>13.714</v>
      </c>
      <c r="J79" s="60">
        <f>IF(Putte!I11=(""),(""),ROUND(Putte!I11/Putte!$C11*10,3))</f>
        <v>10.856999999999999</v>
      </c>
      <c r="K79" s="60">
        <f>IF(Putte!J11=(""),(""),ROUND(Putte!J11/Putte!$C11*10,3))</f>
        <v>12.286</v>
      </c>
      <c r="L79" s="60">
        <f>IF(Putte!P11=(""),(""),ROUND(Putte!P11/Putte!$O11*10,3))</f>
        <v>9.4290000000000003</v>
      </c>
      <c r="M79" s="60" t="str">
        <f>IF(Putte!Q11=(""),(""),ROUND(Putte!Q11/Putte!$O11*10,3))</f>
        <v/>
      </c>
      <c r="N79" s="60" t="str">
        <f>IF(Putte!R11=(""),(""),ROUND(Putte!R11/Putte!$O11*10,3))</f>
        <v/>
      </c>
      <c r="O79" s="60" t="str">
        <f>IF(Putte!S11=(""),(""),ROUND(Putte!S11/Putte!$O11*10,3))</f>
        <v/>
      </c>
      <c r="P79" s="60" t="str">
        <f>IF(Putte!T11=(""),(""),ROUND(Putte!T11/Putte!$O11*10,3))</f>
        <v/>
      </c>
      <c r="Q79" s="60" t="str">
        <f>IF(Putte!U11=(""),(""),ROUND(Putte!U11/Putte!$O11*10,3))</f>
        <v/>
      </c>
      <c r="R79" s="60" t="str">
        <f>IF(Putte!V11=(""),(""),ROUND(Putte!V11/Putte!$O11*10,3))</f>
        <v/>
      </c>
    </row>
    <row r="80" spans="1:18" ht="15" customHeight="1">
      <c r="A80" s="52">
        <f t="shared" si="12"/>
        <v>4</v>
      </c>
      <c r="B80" s="53" t="str">
        <f>Putte!B12</f>
        <v xml:space="preserve">Schaeken Pierre </v>
      </c>
      <c r="C80" s="55">
        <f>IF(Putte!AA12=0," ",SUM(E80:R80))</f>
        <v>42.777999999999999</v>
      </c>
      <c r="E80" s="60" t="str">
        <f>IF(Putte!D12=(""),(""),ROUND(Putte!D12/Putte!$C12*10,3))</f>
        <v/>
      </c>
      <c r="F80" s="60" t="str">
        <f>IF(Putte!E12=(""),(""),ROUND(Putte!E12/Putte!$C12*10,3))</f>
        <v/>
      </c>
      <c r="G80" s="60">
        <f>IF(Putte!F12=(""),(""),ROUND(Putte!F12/Putte!$C12*10,3))</f>
        <v>17.777999999999999</v>
      </c>
      <c r="H80" s="60" t="str">
        <f>IF(Putte!G12=(""),(""),ROUND(Putte!G12/Putte!$C12*10,3))</f>
        <v/>
      </c>
      <c r="I80" s="60" t="str">
        <f>IF(Putte!H12=(""),(""),ROUND(Putte!H12/Putte!$C12*10,3))</f>
        <v/>
      </c>
      <c r="J80" s="60" t="str">
        <f>IF(Putte!I12=(""),(""),ROUND(Putte!I12/Putte!$C12*10,3))</f>
        <v/>
      </c>
      <c r="K80" s="60">
        <f>IF(Putte!J12=(""),(""),ROUND(Putte!J12/Putte!$C12*10,3))</f>
        <v>7.2220000000000004</v>
      </c>
      <c r="L80" s="60">
        <f>IF(Putte!P12=(""),(""),ROUND(Putte!P12/Putte!$O12*10,3))</f>
        <v>10.555999999999999</v>
      </c>
      <c r="M80" s="60">
        <f>IF(Putte!Q12=(""),(""),ROUND(Putte!Q12/Putte!$O12*10,3))</f>
        <v>7.2220000000000004</v>
      </c>
      <c r="N80" s="60" t="str">
        <f>IF(Putte!R12=(""),(""),ROUND(Putte!R12/Putte!$O12*10,3))</f>
        <v/>
      </c>
      <c r="O80" s="60" t="str">
        <f>IF(Putte!S12=(""),(""),ROUND(Putte!S12/Putte!$O12*10,3))</f>
        <v/>
      </c>
      <c r="P80" s="60" t="str">
        <f>IF(Putte!T12=(""),(""),ROUND(Putte!T12/Putte!$O12*10,3))</f>
        <v/>
      </c>
      <c r="Q80" s="60" t="str">
        <f>IF(Putte!U12=(""),(""),ROUND(Putte!U12/Putte!$O12*10,3))</f>
        <v/>
      </c>
      <c r="R80" s="60" t="str">
        <f>IF(Putte!V12=(""),(""),ROUND(Putte!V12/Putte!$O12*10,3))</f>
        <v/>
      </c>
    </row>
    <row r="81" spans="1:18" ht="15" customHeight="1">
      <c r="A81" s="52">
        <f t="shared" si="12"/>
        <v>4</v>
      </c>
      <c r="B81" s="53" t="str">
        <f>Putte!B13</f>
        <v>Van Den Bleeken Eddie</v>
      </c>
      <c r="C81" s="55">
        <f>IF(Putte!AA13=0," ",SUM(E81:R81))</f>
        <v>31.818999999999996</v>
      </c>
      <c r="E81" s="60">
        <f>IF(Putte!D13=(""),(""),ROUND(Putte!D13/Putte!$C13*10,3))</f>
        <v>6.97</v>
      </c>
      <c r="F81" s="60">
        <f>IF(Putte!E13=(""),(""),ROUND(Putte!E13/Putte!$C13*10,3))</f>
        <v>8.4849999999999994</v>
      </c>
      <c r="G81" s="60">
        <f>IF(Putte!F13=(""),(""),ROUND(Putte!F13/Putte!$C13*10,3))</f>
        <v>7.8789999999999996</v>
      </c>
      <c r="H81" s="60" t="str">
        <f>IF(Putte!G13=(""),(""),ROUND(Putte!G13/Putte!$C13*10,3))</f>
        <v/>
      </c>
      <c r="I81" s="60" t="str">
        <f>IF(Putte!H13=(""),(""),ROUND(Putte!H13/Putte!$C13*10,3))</f>
        <v/>
      </c>
      <c r="J81" s="60">
        <f>IF(Putte!I13=(""),(""),ROUND(Putte!I13/Putte!$C13*10,3))</f>
        <v>8.4849999999999994</v>
      </c>
      <c r="K81" s="60" t="str">
        <f>IF(Putte!J13=(""),(""),ROUND(Putte!J13/Putte!$C13*10,3))</f>
        <v/>
      </c>
      <c r="L81" s="60" t="str">
        <f>IF(Putte!P13=(""),(""),ROUND(Putte!P13/Putte!$O13*10,3))</f>
        <v/>
      </c>
      <c r="M81" s="60" t="str">
        <f>IF(Putte!Q13=(""),(""),ROUND(Putte!Q13/Putte!$O13*10,3))</f>
        <v/>
      </c>
      <c r="N81" s="60" t="str">
        <f>IF(Putte!R13=(""),(""),ROUND(Putte!R13/Putte!$O13*10,3))</f>
        <v/>
      </c>
      <c r="O81" s="60" t="str">
        <f>IF(Putte!S13=(""),(""),ROUND(Putte!S13/Putte!$O13*10,3))</f>
        <v/>
      </c>
      <c r="P81" s="60" t="str">
        <f>IF(Putte!T13=(""),(""),ROUND(Putte!T13/Putte!$O13*10,3))</f>
        <v/>
      </c>
      <c r="Q81" s="60" t="str">
        <f>IF(Putte!U13=(""),(""),ROUND(Putte!U13/Putte!$O13*10,3))</f>
        <v/>
      </c>
      <c r="R81" s="60" t="str">
        <f>IF(Putte!V13=(""),(""),ROUND(Putte!V13/Putte!$O13*10,3))</f>
        <v/>
      </c>
    </row>
    <row r="82" spans="1:18" ht="15" customHeight="1">
      <c r="A82" s="52" t="str">
        <f t="shared" si="12"/>
        <v xml:space="preserve"> </v>
      </c>
      <c r="B82" s="53" t="str">
        <f>Putte!B14</f>
        <v>Van Riel Eddie</v>
      </c>
      <c r="C82" s="55" t="str">
        <f>IF(Putte!AA14=0," ",SUM(E82:R82))</f>
        <v xml:space="preserve"> </v>
      </c>
      <c r="E82" s="60" t="str">
        <f>IF(Putte!D14=(""),(""),ROUND(Putte!D14/Putte!$C14*10,3))</f>
        <v/>
      </c>
      <c r="F82" s="60" t="str">
        <f>IF(Putte!E14=(""),(""),ROUND(Putte!E14/Putte!$C14*10,3))</f>
        <v/>
      </c>
      <c r="G82" s="60" t="str">
        <f>IF(Putte!F14=(""),(""),ROUND(Putte!F14/Putte!$C14*10,3))</f>
        <v/>
      </c>
      <c r="H82" s="60" t="str">
        <f>IF(Putte!G14=(""),(""),ROUND(Putte!G14/Putte!$C14*10,3))</f>
        <v/>
      </c>
      <c r="I82" s="60" t="str">
        <f>IF(Putte!H14=(""),(""),ROUND(Putte!H14/Putte!$C14*10,3))</f>
        <v/>
      </c>
      <c r="J82" s="60" t="str">
        <f>IF(Putte!I14=(""),(""),ROUND(Putte!I14/Putte!$C14*10,3))</f>
        <v/>
      </c>
      <c r="K82" s="60" t="str">
        <f>IF(Putte!J14=(""),(""),ROUND(Putte!J14/Putte!$C14*10,3))</f>
        <v/>
      </c>
      <c r="L82" s="60" t="str">
        <f>IF(Putte!P14=(""),(""),ROUND(Putte!P14/Putte!$O14*10,3))</f>
        <v/>
      </c>
      <c r="M82" s="60" t="str">
        <f>IF(Putte!Q14=(""),(""),ROUND(Putte!Q14/Putte!$O14*10,3))</f>
        <v/>
      </c>
      <c r="N82" s="60" t="str">
        <f>IF(Putte!R14=(""),(""),ROUND(Putte!R14/Putte!$O14*10,3))</f>
        <v/>
      </c>
      <c r="O82" s="60" t="str">
        <f>IF(Putte!S14=(""),(""),ROUND(Putte!S14/Putte!$O14*10,3))</f>
        <v/>
      </c>
      <c r="P82" s="60" t="str">
        <f>IF(Putte!T14=(""),(""),ROUND(Putte!T14/Putte!$O14*10,3))</f>
        <v/>
      </c>
      <c r="Q82" s="60" t="str">
        <f>IF(Putte!U14=(""),(""),ROUND(Putte!U14/Putte!$O14*10,3))</f>
        <v/>
      </c>
      <c r="R82" s="60" t="str">
        <f>IF(Putte!V14=(""),(""),ROUND(Putte!V14/Putte!$O14*10,3))</f>
        <v/>
      </c>
    </row>
    <row r="83" spans="1:18" ht="15" customHeight="1">
      <c r="A83" s="52">
        <f t="shared" si="12"/>
        <v>4</v>
      </c>
      <c r="B83" s="53" t="str">
        <f>Putte!B15</f>
        <v>Verelst Gilbert</v>
      </c>
      <c r="C83" s="55">
        <f>IF(Putte!AA15=0," ",SUM(E83:R83))</f>
        <v>26.207000000000001</v>
      </c>
      <c r="E83" s="60">
        <f>IF(Putte!D15=(""),(""),ROUND(Putte!D15/Putte!$C15*10,3))</f>
        <v>4.8280000000000003</v>
      </c>
      <c r="F83" s="60">
        <f>IF(Putte!E15=(""),(""),ROUND(Putte!E15/Putte!$C15*10,3))</f>
        <v>6.5519999999999996</v>
      </c>
      <c r="G83" s="60">
        <f>IF(Putte!F15=(""),(""),ROUND(Putte!F15/Putte!$C15*10,3))</f>
        <v>3.448</v>
      </c>
      <c r="H83" s="60" t="str">
        <f>IF(Putte!G15=(""),(""),ROUND(Putte!G15/Putte!$C15*10,3))</f>
        <v/>
      </c>
      <c r="I83" s="60">
        <f>IF(Putte!H15=(""),(""),ROUND(Putte!H15/Putte!$C15*10,3))</f>
        <v>11.379</v>
      </c>
      <c r="J83" s="60" t="str">
        <f>IF(Putte!I15=(""),(""),ROUND(Putte!I15/Putte!$C15*10,3))</f>
        <v/>
      </c>
      <c r="K83" s="60" t="str">
        <f>IF(Putte!J15=(""),(""),ROUND(Putte!J15/Putte!$C15*10,3))</f>
        <v/>
      </c>
      <c r="L83" s="60" t="str">
        <f>IF(Putte!P15=(""),(""),ROUND(Putte!P15/Putte!$O15*10,3))</f>
        <v/>
      </c>
      <c r="M83" s="60" t="str">
        <f>IF(Putte!Q15=(""),(""),ROUND(Putte!Q15/Putte!$O15*10,3))</f>
        <v/>
      </c>
      <c r="N83" s="60" t="str">
        <f>IF(Putte!R15=(""),(""),ROUND(Putte!R15/Putte!$O15*10,3))</f>
        <v/>
      </c>
      <c r="O83" s="60" t="str">
        <f>IF(Putte!S15=(""),(""),ROUND(Putte!S15/Putte!$O15*10,3))</f>
        <v/>
      </c>
      <c r="P83" s="60" t="str">
        <f>IF(Putte!T15=(""),(""),ROUND(Putte!T15/Putte!$O15*10,3))</f>
        <v/>
      </c>
      <c r="Q83" s="60" t="str">
        <f>IF(Putte!U15=(""),(""),ROUND(Putte!U15/Putte!$O15*10,3))</f>
        <v/>
      </c>
      <c r="R83" s="60" t="str">
        <f>IF(Putte!V15=(""),(""),ROUND(Putte!V15/Putte!$O15*10,3))</f>
        <v/>
      </c>
    </row>
    <row r="84" spans="1:18" ht="15" customHeight="1">
      <c r="A84" s="52">
        <f t="shared" si="12"/>
        <v>4</v>
      </c>
      <c r="B84" s="53" t="str">
        <f>Putte!B16</f>
        <v>Wolfcarius Jacques</v>
      </c>
      <c r="C84" s="55">
        <f>IF(Putte!AA16=0," ",SUM(E84:R84))</f>
        <v>37.692999999999998</v>
      </c>
      <c r="E84" s="60" t="str">
        <f>IF(Putte!D16=(""),(""),ROUND(Putte!D16/Putte!$C16*10,3))</f>
        <v/>
      </c>
      <c r="F84" s="60" t="str">
        <f>IF(Putte!E16=(""),(""),ROUND(Putte!E16/Putte!$C16*10,3))</f>
        <v/>
      </c>
      <c r="G84" s="60">
        <f>IF(Putte!F16=(""),(""),ROUND(Putte!F16/Putte!$C16*10,3))</f>
        <v>8.4619999999999997</v>
      </c>
      <c r="H84" s="60" t="str">
        <f>IF(Putte!G16=(""),(""),ROUND(Putte!G16/Putte!$C16*10,3))</f>
        <v/>
      </c>
      <c r="I84" s="60">
        <f>IF(Putte!H16=(""),(""),ROUND(Putte!H16/Putte!$C16*10,3))</f>
        <v>11.923</v>
      </c>
      <c r="J84" s="60">
        <f>IF(Putte!I16=(""),(""),ROUND(Putte!I16/Putte!$C16*10,3))</f>
        <v>11.923</v>
      </c>
      <c r="K84" s="60" t="str">
        <f>IF(Putte!J16=(""),(""),ROUND(Putte!J16/Putte!$C16*10,3))</f>
        <v/>
      </c>
      <c r="L84" s="60" t="str">
        <f>IF(Putte!P16=(""),(""),ROUND(Putte!P16/Putte!$O16*10,3))</f>
        <v/>
      </c>
      <c r="M84" s="60">
        <f>IF(Putte!Q16=(""),(""),ROUND(Putte!Q16/Putte!$O16*10,3))</f>
        <v>5.3849999999999998</v>
      </c>
      <c r="N84" s="60" t="str">
        <f>IF(Putte!R16=(""),(""),ROUND(Putte!R16/Putte!$O16*10,3))</f>
        <v/>
      </c>
      <c r="O84" s="60" t="str">
        <f>IF(Putte!S16=(""),(""),ROUND(Putte!S16/Putte!$O16*10,3))</f>
        <v/>
      </c>
      <c r="P84" s="60" t="str">
        <f>IF(Putte!T16=(""),(""),ROUND(Putte!T16/Putte!$O16*10,3))</f>
        <v/>
      </c>
      <c r="Q84" s="60" t="str">
        <f>IF(Putte!U16=(""),(""),ROUND(Putte!U16/Putte!$O16*10,3))</f>
        <v/>
      </c>
      <c r="R84" s="60" t="str">
        <f>IF(Putte!V16=(""),(""),ROUND(Putte!V16/Putte!$O16*10,3))</f>
        <v/>
      </c>
    </row>
    <row r="85" spans="1:18" ht="15" customHeight="1">
      <c r="A85" s="52" t="str">
        <f t="shared" ref="A85" si="13">IF(SUM(E85:R85)=0,(" "),COUNTIF(E85:R85,"&gt;0"))</f>
        <v xml:space="preserve"> </v>
      </c>
      <c r="B85" s="62" t="str">
        <f>Putte!B17</f>
        <v>Moerbeek Wilfried (ns)</v>
      </c>
      <c r="C85" s="55" t="str">
        <f>IF(Putte!AA17=0," ",SUM(E85:R85))</f>
        <v xml:space="preserve"> </v>
      </c>
      <c r="E85" s="60" t="str">
        <f>IF(Putte!D17=(""),(""),ROUND(Putte!D17/Putte!$C17*10,3))</f>
        <v/>
      </c>
      <c r="F85" s="60" t="str">
        <f>IF(Putte!E17=(""),(""),ROUND(Putte!E17/Putte!$C17*10,3))</f>
        <v/>
      </c>
      <c r="G85" s="60" t="str">
        <f>IF(Putte!F17=(""),(""),ROUND(Putte!F17/Putte!$C17*10,3))</f>
        <v/>
      </c>
      <c r="H85" s="60" t="str">
        <f>IF(Putte!G17=(""),(""),ROUND(Putte!G17/Putte!$C17*10,3))</f>
        <v/>
      </c>
      <c r="I85" s="60" t="str">
        <f>IF(Putte!H17=(""),(""),ROUND(Putte!H17/Putte!$C17*10,3))</f>
        <v/>
      </c>
      <c r="J85" s="60" t="str">
        <f>IF(Putte!I17=(""),(""),ROUND(Putte!I17/Putte!$C17*10,3))</f>
        <v/>
      </c>
      <c r="K85" s="60" t="str">
        <f>IF(Putte!J17=(""),(""),ROUND(Putte!J17/Putte!$C17*10,3))</f>
        <v/>
      </c>
      <c r="L85" s="60" t="str">
        <f>IF(Putte!P17=(""),(""),ROUND(Putte!P17/Putte!$O17*10,3))</f>
        <v/>
      </c>
      <c r="M85" s="60" t="str">
        <f>IF(Putte!Q17=(""),(""),ROUND(Putte!Q17/Putte!$O17*10,3))</f>
        <v/>
      </c>
      <c r="N85" s="60" t="str">
        <f>IF(Putte!R17=(""),(""),ROUND(Putte!R17/Putte!$O17*10,3))</f>
        <v/>
      </c>
      <c r="O85" s="60" t="str">
        <f>IF(Putte!S17=(""),(""),ROUND(Putte!S17/Putte!$O17*10,3))</f>
        <v/>
      </c>
      <c r="P85" s="60" t="str">
        <f>IF(Putte!T17=(""),(""),ROUND(Putte!T17/Putte!$O17*10,3))</f>
        <v/>
      </c>
      <c r="Q85" s="60" t="str">
        <f>IF(Putte!U17=(""),(""),ROUND(Putte!U17/Putte!$O17*10,3))</f>
        <v/>
      </c>
      <c r="R85" s="60" t="str">
        <f>IF(Putte!V17=(""),(""),ROUND(Putte!V17/Putte!$O17*10,3))</f>
        <v/>
      </c>
    </row>
    <row r="86" spans="1:18" ht="24" customHeight="1">
      <c r="C86" s="188" t="str">
        <f>B72</f>
        <v>SEN. PUTTE</v>
      </c>
      <c r="D86" s="59"/>
      <c r="E86" s="60">
        <f t="shared" ref="E86:R86" si="14">IF(SUM(E73:E85)=0,(" "),SUM(E73:E85))</f>
        <v>42.436</v>
      </c>
      <c r="F86" s="60">
        <f t="shared" si="14"/>
        <v>50.713999999999999</v>
      </c>
      <c r="G86" s="60">
        <f t="shared" si="14"/>
        <v>56.923000000000002</v>
      </c>
      <c r="H86" s="60">
        <f t="shared" si="14"/>
        <v>59.855000000000004</v>
      </c>
      <c r="I86" s="60">
        <f t="shared" si="14"/>
        <v>68.623999999999995</v>
      </c>
      <c r="J86" s="60">
        <f t="shared" si="14"/>
        <v>62.605000000000004</v>
      </c>
      <c r="K86" s="60">
        <f t="shared" si="14"/>
        <v>66.631</v>
      </c>
      <c r="L86" s="60">
        <f t="shared" si="14"/>
        <v>45.353999999999999</v>
      </c>
      <c r="M86" s="60">
        <f t="shared" si="14"/>
        <v>46.707999999999998</v>
      </c>
      <c r="N86" s="60" t="str">
        <f t="shared" si="14"/>
        <v xml:space="preserve"> </v>
      </c>
      <c r="O86" s="60" t="str">
        <f t="shared" si="14"/>
        <v xml:space="preserve"> </v>
      </c>
      <c r="P86" s="60" t="str">
        <f t="shared" si="14"/>
        <v xml:space="preserve"> </v>
      </c>
      <c r="Q86" s="60" t="str">
        <f t="shared" si="14"/>
        <v xml:space="preserve"> </v>
      </c>
      <c r="R86" s="60" t="str">
        <f t="shared" si="14"/>
        <v xml:space="preserve"> </v>
      </c>
    </row>
    <row r="87" spans="1:18" ht="15" customHeight="1">
      <c r="C87" s="65">
        <f>SUM(C73:C85)</f>
        <v>499.84999999999997</v>
      </c>
      <c r="D87" s="223" t="str">
        <f>B72</f>
        <v>SEN. PUTTE</v>
      </c>
      <c r="E87" s="64">
        <f>IF(E86=(" "),(" "),E86)</f>
        <v>42.436</v>
      </c>
      <c r="F87" s="64">
        <f t="shared" ref="F87:R87" si="15">IF(F86=(" "),(" "),E87+F86)</f>
        <v>93.15</v>
      </c>
      <c r="G87" s="64">
        <f t="shared" si="15"/>
        <v>150.07300000000001</v>
      </c>
      <c r="H87" s="64">
        <f t="shared" si="15"/>
        <v>209.928</v>
      </c>
      <c r="I87" s="64">
        <f t="shared" si="15"/>
        <v>278.55200000000002</v>
      </c>
      <c r="J87" s="64">
        <f t="shared" si="15"/>
        <v>341.15700000000004</v>
      </c>
      <c r="K87" s="64">
        <f t="shared" si="15"/>
        <v>407.78800000000001</v>
      </c>
      <c r="L87" s="64">
        <f t="shared" si="15"/>
        <v>453.142</v>
      </c>
      <c r="M87" s="64">
        <f t="shared" si="15"/>
        <v>499.85</v>
      </c>
      <c r="N87" s="133" t="str">
        <f t="shared" si="15"/>
        <v xml:space="preserve"> </v>
      </c>
      <c r="O87" s="64" t="str">
        <f t="shared" si="15"/>
        <v xml:space="preserve"> </v>
      </c>
      <c r="P87" s="64" t="str">
        <f t="shared" si="15"/>
        <v xml:space="preserve"> </v>
      </c>
      <c r="Q87" s="64" t="str">
        <f t="shared" si="15"/>
        <v xml:space="preserve"> </v>
      </c>
      <c r="R87" s="64" t="str">
        <f t="shared" si="15"/>
        <v xml:space="preserve"> </v>
      </c>
    </row>
    <row r="88" spans="1:18" ht="25.2" customHeight="1"/>
    <row r="89" spans="1:18" ht="15" customHeight="1">
      <c r="A89" s="52">
        <f>IF(SUM(E90:R90)=0,(" "),COUNTIF(E90:R90,"&gt;0"))</f>
        <v>3</v>
      </c>
      <c r="B89" s="54" t="s">
        <v>11</v>
      </c>
      <c r="E89" s="52">
        <v>1</v>
      </c>
      <c r="F89" s="52">
        <v>2</v>
      </c>
      <c r="G89" s="52">
        <v>3</v>
      </c>
      <c r="H89" s="52">
        <v>4</v>
      </c>
      <c r="I89" s="52">
        <v>5</v>
      </c>
      <c r="J89" s="52">
        <v>6</v>
      </c>
      <c r="K89" s="52">
        <v>7</v>
      </c>
      <c r="L89" s="52">
        <v>8</v>
      </c>
      <c r="M89" s="52">
        <v>9</v>
      </c>
      <c r="N89" s="52">
        <v>10</v>
      </c>
      <c r="O89" s="52">
        <v>11</v>
      </c>
      <c r="P89" s="52">
        <v>12</v>
      </c>
      <c r="Q89" s="52">
        <v>13</v>
      </c>
      <c r="R89" s="52">
        <v>14</v>
      </c>
    </row>
    <row r="90" spans="1:18" ht="15" customHeight="1">
      <c r="A90" s="52">
        <f>IF(SUM(E90:R90)=0,(" "),COUNTIF(E90:R90,"&gt;0"))</f>
        <v>3</v>
      </c>
      <c r="B90" s="53" t="str">
        <f>Wildert1!B5</f>
        <v>Adriaansen Jan</v>
      </c>
      <c r="C90" s="55">
        <f>IF(Wildert1!AA5=0," ",SUM(E90:R90))</f>
        <v>27.646999999999998</v>
      </c>
      <c r="E90" s="60">
        <f>IF(Wildert1!D5=(""),(""),ROUND(Wildert1!D5/Wildert1!$C5*10,3))</f>
        <v>14.706</v>
      </c>
      <c r="F90" s="60" t="str">
        <f>IF(Wildert1!E5=(""),(""),ROUND(Wildert1!E5/Wildert1!$C5*10,3))</f>
        <v/>
      </c>
      <c r="G90" s="60" t="str">
        <f>IF(Wildert1!F5=(""),(""),ROUND(Wildert1!F5/Wildert1!$C5*10,3))</f>
        <v/>
      </c>
      <c r="H90" s="60">
        <f>IF(Wildert1!G5=(""),(""),ROUND(Wildert1!G5/Wildert1!$C5*10,3))</f>
        <v>3.5289999999999999</v>
      </c>
      <c r="I90" s="60" t="str">
        <f>IF(Wildert1!H5=(""),(""),ROUND(Wildert1!H5/Wildert1!$C5*10,3))</f>
        <v/>
      </c>
      <c r="J90" s="60" t="str">
        <f>IF(Wildert1!I5=(""),(""),ROUND(Wildert1!I5/Wildert1!$C5*10,3))</f>
        <v/>
      </c>
      <c r="K90" s="60" t="str">
        <f>IF(Wildert1!J5=(""),(""),ROUND(Wildert1!J5/Wildert1!$C5*10,3))</f>
        <v/>
      </c>
      <c r="L90" s="60">
        <f>IF(Wildert1!P5=(""),(""),ROUND(Wildert1!P5/Wildert1!$O5*10,3))</f>
        <v>9.4120000000000008</v>
      </c>
      <c r="M90" s="60" t="str">
        <f>IF(Wildert1!Q5=(""),(""),ROUND(Wildert1!Q5/Wildert1!$O5*10,3))</f>
        <v/>
      </c>
      <c r="N90" s="60" t="str">
        <f>IF(Wildert1!R5=(""),(""),ROUND(Wildert1!R5/Wildert1!$O5*10,3))</f>
        <v/>
      </c>
      <c r="O90" s="60" t="str">
        <f>IF(Wildert1!S5=(""),(""),ROUND(Wildert1!S5/Wildert1!$O5*10,3))</f>
        <v/>
      </c>
      <c r="P90" s="60" t="str">
        <f>IF(Wildert1!T5=(""),(""),ROUND(Wildert1!T5/Wildert1!$O5*10,3))</f>
        <v/>
      </c>
      <c r="Q90" s="60" t="str">
        <f>IF(Wildert1!U5=(""),(""),ROUND(Wildert1!U5/Wildert1!$O5*10,3))</f>
        <v/>
      </c>
      <c r="R90" s="60" t="str">
        <f>IF(Wildert1!V5=(""),(""),ROUND(Wildert1!V5/Wildert1!$O5*10,3))</f>
        <v/>
      </c>
    </row>
    <row r="91" spans="1:18" ht="15" customHeight="1">
      <c r="A91" s="52">
        <f t="shared" ref="A91:A103" si="16">IF(SUM(E91:R91)=0,(" "),COUNTIF(E91:R91,"&gt;0"))</f>
        <v>7</v>
      </c>
      <c r="B91" s="53" t="str">
        <f>Wildert1!B6</f>
        <v>Brouwers Adri</v>
      </c>
      <c r="C91" s="55">
        <f>IF(Wildert1!AA6=0," ",SUM(E91:R91))</f>
        <v>70.277999999999992</v>
      </c>
      <c r="E91" s="60">
        <f>IF(Wildert1!D6=(""),(""),ROUND(Wildert1!D6/Wildert1!$C6*10,3))</f>
        <v>9.4440000000000008</v>
      </c>
      <c r="F91" s="60" t="str">
        <f>IF(Wildert1!E6=(""),(""),ROUND(Wildert1!E6/Wildert1!$C6*10,3))</f>
        <v/>
      </c>
      <c r="G91" s="60">
        <f>IF(Wildert1!F6=(""),(""),ROUND(Wildert1!F6/Wildert1!$C6*10,3))</f>
        <v>9.7219999999999995</v>
      </c>
      <c r="H91" s="60">
        <f>IF(Wildert1!G6=(""),(""),ROUND(Wildert1!G6/Wildert1!$C6*10,3))</f>
        <v>10</v>
      </c>
      <c r="I91" s="60">
        <f>IF(Wildert1!H6=(""),(""),ROUND(Wildert1!H6/Wildert1!$C6*10,3))</f>
        <v>14.167</v>
      </c>
      <c r="J91" s="60">
        <f>IF(Wildert1!I6=(""),(""),ROUND(Wildert1!I6/Wildert1!$C6*10,3))</f>
        <v>10.555999999999999</v>
      </c>
      <c r="K91" s="60">
        <f>IF(Wildert1!J6=(""),(""),ROUND(Wildert1!J6/Wildert1!$C6*10,3))</f>
        <v>7.2220000000000004</v>
      </c>
      <c r="L91" s="60" t="str">
        <f>IF(Wildert1!P6=(""),(""),ROUND(Wildert1!P6/Wildert1!$O6*10,3))</f>
        <v/>
      </c>
      <c r="M91" s="60">
        <f>IF(Wildert1!Q6=(""),(""),ROUND(Wildert1!Q6/Wildert1!$O6*10,3))</f>
        <v>9.1669999999999998</v>
      </c>
      <c r="N91" s="60" t="str">
        <f>IF(Wildert1!R6=(""),(""),ROUND(Wildert1!R6/Wildert1!$O6*10,3))</f>
        <v/>
      </c>
      <c r="O91" s="60" t="str">
        <f>IF(Wildert1!S6=(""),(""),ROUND(Wildert1!S6/Wildert1!$O6*10,3))</f>
        <v/>
      </c>
      <c r="P91" s="60" t="str">
        <f>IF(Wildert1!T6=(""),(""),ROUND(Wildert1!T6/Wildert1!$O6*10,3))</f>
        <v/>
      </c>
      <c r="Q91" s="60" t="str">
        <f>IF(Wildert1!U6=(""),(""),ROUND(Wildert1!U6/Wildert1!$O6*10,3))</f>
        <v/>
      </c>
      <c r="R91" s="60" t="str">
        <f>IF(Wildert1!V6=(""),(""),ROUND(Wildert1!V6/Wildert1!$O6*10,3))</f>
        <v/>
      </c>
    </row>
    <row r="92" spans="1:18" ht="15" customHeight="1">
      <c r="A92" s="52">
        <f t="shared" si="16"/>
        <v>5</v>
      </c>
      <c r="B92" s="62" t="str">
        <f>Wildert1!B7</f>
        <v>Buijk Jan [NS 55]</v>
      </c>
      <c r="C92" s="55">
        <f>IF(Wildert1!AA7=0," ",SUM(E92:R92))</f>
        <v>51.441000000000003</v>
      </c>
      <c r="E92" s="98">
        <f>IF(Wildert1!D7=(""),(""),ROUND(Wildert1!D7/55*10,3))</f>
        <v>7.2729999999999997</v>
      </c>
      <c r="F92" s="60" t="str">
        <f>IF(Wildert1!E7=(""),(""),ROUND(Wildert1!E7/Wildert1!$C7*10,3))</f>
        <v/>
      </c>
      <c r="G92" s="98">
        <f>IF(Wildert1!F7=(""),(""),ROUND(Wildert1!F7/55*10,3))</f>
        <v>16</v>
      </c>
      <c r="H92" s="60" t="str">
        <f>IF(Wildert1!G7=(""),(""),ROUND(Wildert1!G7/Wildert1!$C7*10,3))</f>
        <v/>
      </c>
      <c r="I92" s="98">
        <f>IF(Wildert1!H7=(""),(""),ROUND(Wildert1!H7/55*10,3))</f>
        <v>13.090999999999999</v>
      </c>
      <c r="J92" s="60" t="str">
        <f>IF(Wildert1!I7=(""),(""),ROUND(Wildert1!I7/Wildert1!$C7*10,3))</f>
        <v/>
      </c>
      <c r="K92" s="60">
        <f>IF(Wildert1!J7=(""),(""),ROUND(Wildert1!J7/Wildert1!$C7*10,3))</f>
        <v>6.7160000000000002</v>
      </c>
      <c r="L92" s="60" t="str">
        <f>IF(Wildert1!P7=(""),(""),ROUND(Wildert1!P7/Wildert1!$O7*10,3))</f>
        <v/>
      </c>
      <c r="M92" s="60">
        <f>IF(Wildert1!Q7=(""),(""),ROUND(Wildert1!Q7/Wildert1!$O7*10,3))</f>
        <v>8.3610000000000007</v>
      </c>
      <c r="N92" s="60" t="str">
        <f>IF(Wildert1!R7=(""),(""),ROUND(Wildert1!R7/Wildert1!$O7*10,3))</f>
        <v/>
      </c>
      <c r="O92" s="60" t="str">
        <f>IF(Wildert1!S7=(""),(""),ROUND(Wildert1!S7/Wildert1!$O7*10,3))</f>
        <v/>
      </c>
      <c r="P92" s="60" t="str">
        <f>IF(Wildert1!T7=(""),(""),ROUND(Wildert1!T7/Wildert1!$O7*10,3))</f>
        <v/>
      </c>
      <c r="Q92" s="60" t="str">
        <f>IF(Wildert1!U7=(""),(""),ROUND(Wildert1!U7/Wildert1!$O7*10,3))</f>
        <v/>
      </c>
      <c r="R92" s="60" t="str">
        <f>IF(Wildert1!V7=(""),(""),ROUND(Wildert1!V7/Wildert1!$O7*10,3))</f>
        <v/>
      </c>
    </row>
    <row r="93" spans="1:18" ht="15" customHeight="1">
      <c r="A93" s="52">
        <f t="shared" si="16"/>
        <v>2</v>
      </c>
      <c r="B93" s="53" t="str">
        <f>Wildert1!B8</f>
        <v>Denissens Frans</v>
      </c>
      <c r="C93" s="55">
        <f>IF(Wildert1!AA8=0," ",SUM(E93:R93))</f>
        <v>16.25</v>
      </c>
      <c r="E93" s="60">
        <f>IF(Wildert1!D8=(""),(""),ROUND(Wildert1!D8/Wildert1!$C8*10,3))</f>
        <v>6.25</v>
      </c>
      <c r="F93" s="60" t="str">
        <f>IF(Wildert1!E8=(""),(""),ROUND(Wildert1!E8/Wildert1!$C8*10,3))</f>
        <v/>
      </c>
      <c r="G93" s="60" t="str">
        <f>IF(Wildert1!F8=(""),(""),ROUND(Wildert1!F8/Wildert1!$C8*10,3))</f>
        <v/>
      </c>
      <c r="H93" s="60" t="str">
        <f>IF(Wildert1!G8=(""),(""),ROUND(Wildert1!G8/Wildert1!$C8*10,3))</f>
        <v/>
      </c>
      <c r="I93" s="60" t="str">
        <f>IF(Wildert1!H8=(""),(""),ROUND(Wildert1!H8/Wildert1!$C8*10,3))</f>
        <v/>
      </c>
      <c r="J93" s="60">
        <f>IF(Wildert1!I8=(""),(""),ROUND(Wildert1!I8/Wildert1!$C8*10,3))</f>
        <v>10</v>
      </c>
      <c r="K93" s="60" t="str">
        <f>IF(Wildert1!J8=(""),(""),ROUND(Wildert1!J8/Wildert1!$C8*10,3))</f>
        <v/>
      </c>
      <c r="L93" s="60" t="str">
        <f>IF(Wildert1!P8=(""),(""),ROUND(Wildert1!P8/Wildert1!$O8*10,3))</f>
        <v/>
      </c>
      <c r="M93" s="60" t="str">
        <f>IF(Wildert1!Q8=(""),(""),ROUND(Wildert1!Q8/Wildert1!$O8*10,3))</f>
        <v/>
      </c>
      <c r="N93" s="60" t="str">
        <f>IF(Wildert1!R8=(""),(""),ROUND(Wildert1!R8/Wildert1!$O8*10,3))</f>
        <v/>
      </c>
      <c r="O93" s="60" t="str">
        <f>IF(Wildert1!S8=(""),(""),ROUND(Wildert1!S8/Wildert1!$O8*10,3))</f>
        <v/>
      </c>
      <c r="P93" s="60" t="str">
        <f>IF(Wildert1!T8=(""),(""),ROUND(Wildert1!T8/Wildert1!$O8*10,3))</f>
        <v/>
      </c>
      <c r="Q93" s="60" t="str">
        <f>IF(Wildert1!U8=(""),(""),ROUND(Wildert1!U8/Wildert1!$O8*10,3))</f>
        <v/>
      </c>
      <c r="R93" s="60" t="str">
        <f>IF(Wildert1!V8=(""),(""),ROUND(Wildert1!V8/Wildert1!$O8*10,3))</f>
        <v/>
      </c>
    </row>
    <row r="94" spans="1:18" ht="15" customHeight="1">
      <c r="A94" s="52">
        <f t="shared" si="16"/>
        <v>6</v>
      </c>
      <c r="B94" s="53" t="str">
        <f>Wildert1!B9</f>
        <v>Dries Louis</v>
      </c>
      <c r="C94" s="55">
        <f>IF(Wildert1!AA9=0," ",SUM(E94:R94))</f>
        <v>60.689000000000007</v>
      </c>
      <c r="E94" s="60" t="str">
        <f>IF(Wildert1!D9=(""),(""),ROUND(Wildert1!D9/Wildert1!$C9*10,3))</f>
        <v/>
      </c>
      <c r="F94" s="60">
        <f>IF(Wildert1!E9=(""),(""),ROUND(Wildert1!E9/Wildert1!$C9*10,3))</f>
        <v>12.069000000000001</v>
      </c>
      <c r="G94" s="60">
        <f>IF(Wildert1!F9=(""),(""),ROUND(Wildert1!F9/Wildert1!$C9*10,3))</f>
        <v>13.792999999999999</v>
      </c>
      <c r="H94" s="60">
        <f>IF(Wildert1!G9=(""),(""),ROUND(Wildert1!G9/Wildert1!$C9*10,3))</f>
        <v>5.8620000000000001</v>
      </c>
      <c r="I94" s="60" t="str">
        <f>IF(Wildert1!H9=(""),(""),ROUND(Wildert1!H9/Wildert1!$C9*10,3))</f>
        <v/>
      </c>
      <c r="J94" s="60">
        <f>IF(Wildert1!I9=(""),(""),ROUND(Wildert1!I9/Wildert1!$C9*10,3))</f>
        <v>9.31</v>
      </c>
      <c r="K94" s="60">
        <f>IF(Wildert1!J9=(""),(""),ROUND(Wildert1!J9/Wildert1!$C9*10,3))</f>
        <v>11.034000000000001</v>
      </c>
      <c r="L94" s="60">
        <f>IF(Wildert1!P9=(""),(""),ROUND(Wildert1!P9/Wildert1!$O9*10,3))</f>
        <v>8.6210000000000004</v>
      </c>
      <c r="M94" s="60" t="str">
        <f>IF(Wildert1!Q9=(""),(""),ROUND(Wildert1!Q9/Wildert1!$O9*10,3))</f>
        <v/>
      </c>
      <c r="N94" s="60" t="str">
        <f>IF(Wildert1!R9=(""),(""),ROUND(Wildert1!R9/Wildert1!$O9*10,3))</f>
        <v/>
      </c>
      <c r="O94" s="60" t="str">
        <f>IF(Wildert1!S9=(""),(""),ROUND(Wildert1!S9/Wildert1!$O9*10,3))</f>
        <v/>
      </c>
      <c r="P94" s="60" t="str">
        <f>IF(Wildert1!T9=(""),(""),ROUND(Wildert1!T9/Wildert1!$O9*10,3))</f>
        <v/>
      </c>
      <c r="Q94" s="60" t="str">
        <f>IF(Wildert1!U9=(""),(""),ROUND(Wildert1!U9/Wildert1!$O9*10,3))</f>
        <v/>
      </c>
      <c r="R94" s="60" t="str">
        <f>IF(Wildert1!V9=(""),(""),ROUND(Wildert1!V9/Wildert1!$O9*10,3))</f>
        <v/>
      </c>
    </row>
    <row r="95" spans="1:18" ht="15" customHeight="1">
      <c r="A95" s="52">
        <f t="shared" si="16"/>
        <v>1</v>
      </c>
      <c r="B95" s="53" t="str">
        <f>Wildert1!B10</f>
        <v>Kerstens Marc</v>
      </c>
      <c r="C95" s="55">
        <f>IF(Wildert1!AA10=0," ",SUM(E95:R95))</f>
        <v>7.1429999999999998</v>
      </c>
      <c r="E95" s="60" t="str">
        <f>IF(Wildert1!D10=(""),(""),ROUND(Wildert1!D10/Wildert1!$C10*10,3))</f>
        <v/>
      </c>
      <c r="F95" s="60" t="str">
        <f>IF(Wildert1!E10=(""),(""),ROUND(Wildert1!E10/Wildert1!$C10*10,3))</f>
        <v/>
      </c>
      <c r="G95" s="60" t="str">
        <f>IF(Wildert1!F10=(""),(""),ROUND(Wildert1!F10/Wildert1!$C10*10,3))</f>
        <v/>
      </c>
      <c r="H95" s="60" t="str">
        <f>IF(Wildert1!G10=(""),(""),ROUND(Wildert1!G10/Wildert1!$C10*10,3))</f>
        <v/>
      </c>
      <c r="I95" s="60">
        <f>IF(Wildert1!H10=(""),(""),ROUND(Wildert1!H10/Wildert1!$C10*10,3))</f>
        <v>7.1429999999999998</v>
      </c>
      <c r="J95" s="60" t="str">
        <f>IF(Wildert1!I10=(""),(""),ROUND(Wildert1!I10/Wildert1!$C10*10,3))</f>
        <v/>
      </c>
      <c r="K95" s="60" t="str">
        <f>IF(Wildert1!J10=(""),(""),ROUND(Wildert1!J10/Wildert1!$C10*10,3))</f>
        <v/>
      </c>
      <c r="L95" s="60" t="str">
        <f>IF(Wildert1!P10=(""),(""),ROUND(Wildert1!P10/Wildert1!$O10*10,3))</f>
        <v/>
      </c>
      <c r="M95" s="60" t="str">
        <f>IF(Wildert1!Q10=(""),(""),ROUND(Wildert1!Q10/Wildert1!$O10*10,3))</f>
        <v/>
      </c>
      <c r="N95" s="60" t="str">
        <f>IF(Wildert1!R10=(""),(""),ROUND(Wildert1!R10/Wildert1!$O10*10,3))</f>
        <v/>
      </c>
      <c r="O95" s="60" t="str">
        <f>IF(Wildert1!S10=(""),(""),ROUND(Wildert1!S10/Wildert1!$O10*10,3))</f>
        <v/>
      </c>
      <c r="P95" s="60" t="str">
        <f>IF(Wildert1!T10=(""),(""),ROUND(Wildert1!T10/Wildert1!$O10*10,3))</f>
        <v/>
      </c>
      <c r="Q95" s="60" t="str">
        <f>IF(Wildert1!U10=(""),(""),ROUND(Wildert1!U10/Wildert1!$O10*10,3))</f>
        <v/>
      </c>
      <c r="R95" s="60" t="str">
        <f>IF(Wildert1!V10=(""),(""),ROUND(Wildert1!V10/Wildert1!$O10*10,3))</f>
        <v/>
      </c>
    </row>
    <row r="96" spans="1:18" ht="15" customHeight="1">
      <c r="A96" s="52">
        <f t="shared" si="16"/>
        <v>1</v>
      </c>
      <c r="B96" s="53" t="str">
        <f>Wildert1!B11</f>
        <v>Kerstens Ronald</v>
      </c>
      <c r="C96" s="55">
        <f>IF(Wildert1!AA11=0," ",SUM(E96:R96))</f>
        <v>11.25</v>
      </c>
      <c r="E96" s="60" t="str">
        <f>IF(Wildert1!D11=(""),(""),ROUND(Wildert1!D11/Wildert1!$C11*10,3))</f>
        <v/>
      </c>
      <c r="F96" s="60" t="str">
        <f>IF(Wildert1!E11=(""),(""),ROUND(Wildert1!E11/Wildert1!$C11*10,3))</f>
        <v/>
      </c>
      <c r="G96" s="60" t="str">
        <f>IF(Wildert1!F11=(""),(""),ROUND(Wildert1!F11/Wildert1!$C11*10,3))</f>
        <v/>
      </c>
      <c r="H96" s="60" t="str">
        <f>IF(Wildert1!G11=(""),(""),ROUND(Wildert1!G11/Wildert1!$C11*10,3))</f>
        <v/>
      </c>
      <c r="I96" s="60" t="str">
        <f>IF(Wildert1!H11=(""),(""),ROUND(Wildert1!H11/Wildert1!$C11*10,3))</f>
        <v/>
      </c>
      <c r="J96" s="60" t="str">
        <f>IF(Wildert1!I11=(""),(""),ROUND(Wildert1!I11/Wildert1!$C11*10,3))</f>
        <v/>
      </c>
      <c r="K96" s="60" t="str">
        <f>IF(Wildert1!J11=(""),(""),ROUND(Wildert1!J11/Wildert1!$C11*10,3))</f>
        <v/>
      </c>
      <c r="L96" s="60">
        <f>IF(Wildert1!P11=(""),(""),ROUND(Wildert1!P11/Wildert1!$O11*10,3))</f>
        <v>11.25</v>
      </c>
      <c r="M96" s="60" t="str">
        <f>IF(Wildert1!Q11=(""),(""),ROUND(Wildert1!Q11/Wildert1!$O11*10,3))</f>
        <v/>
      </c>
      <c r="N96" s="60" t="str">
        <f>IF(Wildert1!R11=(""),(""),ROUND(Wildert1!R11/Wildert1!$O11*10,3))</f>
        <v/>
      </c>
      <c r="O96" s="60" t="str">
        <f>IF(Wildert1!S11=(""),(""),ROUND(Wildert1!S11/Wildert1!$O11*10,3))</f>
        <v/>
      </c>
      <c r="P96" s="60" t="str">
        <f>IF(Wildert1!T11=(""),(""),ROUND(Wildert1!T11/Wildert1!$O11*10,3))</f>
        <v/>
      </c>
      <c r="Q96" s="60" t="str">
        <f>IF(Wildert1!U11=(""),(""),ROUND(Wildert1!U11/Wildert1!$O11*10,3))</f>
        <v/>
      </c>
      <c r="R96" s="60" t="str">
        <f>IF(Wildert1!V11=(""),(""),ROUND(Wildert1!V11/Wildert1!$O11*10,3))</f>
        <v/>
      </c>
    </row>
    <row r="97" spans="1:18" ht="15" customHeight="1">
      <c r="A97" s="52">
        <f t="shared" si="16"/>
        <v>5</v>
      </c>
      <c r="B97" s="53" t="str">
        <f>Wildert1!B12</f>
        <v>Konings Guido</v>
      </c>
      <c r="C97" s="55">
        <f>IF(Wildert1!AA12=0," ",SUM(E97:R97))</f>
        <v>53.667000000000002</v>
      </c>
      <c r="E97" s="60">
        <f>IF(Wildert1!D12=(""),(""),ROUND(Wildert1!D12/Wildert1!$C12*10,3))</f>
        <v>6.6669999999999998</v>
      </c>
      <c r="F97" s="60">
        <f>IF(Wildert1!E12=(""),(""),ROUND(Wildert1!E12/Wildert1!$C12*10,3))</f>
        <v>13</v>
      </c>
      <c r="G97" s="60" t="str">
        <f>IF(Wildert1!F12=(""),(""),ROUND(Wildert1!F12/Wildert1!$C12*10,3))</f>
        <v/>
      </c>
      <c r="H97" s="60">
        <f>IF(Wildert1!G12=(""),(""),ROUND(Wildert1!G12/Wildert1!$C12*10,3))</f>
        <v>8</v>
      </c>
      <c r="I97" s="60">
        <f>IF(Wildert1!H12=(""),(""),ROUND(Wildert1!H12/Wildert1!$C12*10,3))</f>
        <v>16.332999999999998</v>
      </c>
      <c r="J97" s="60">
        <f>IF(Wildert1!I12=(""),(""),ROUND(Wildert1!I12/Wildert1!$C12*10,3))</f>
        <v>9.6669999999999998</v>
      </c>
      <c r="K97" s="60" t="str">
        <f>IF(Wildert1!J12=(""),(""),ROUND(Wildert1!J12/Wildert1!$C12*10,3))</f>
        <v/>
      </c>
      <c r="L97" s="60" t="str">
        <f>IF(Wildert1!P12=(""),(""),ROUND(Wildert1!P12/Wildert1!$O12*10,3))</f>
        <v/>
      </c>
      <c r="M97" s="60" t="str">
        <f>IF(Wildert1!Q12=(""),(""),ROUND(Wildert1!Q12/Wildert1!$O12*10,3))</f>
        <v/>
      </c>
      <c r="N97" s="60" t="str">
        <f>IF(Wildert1!R12=(""),(""),ROUND(Wildert1!R12/Wildert1!$O12*10,3))</f>
        <v/>
      </c>
      <c r="O97" s="60" t="str">
        <f>IF(Wildert1!S12=(""),(""),ROUND(Wildert1!S12/Wildert1!$O12*10,3))</f>
        <v/>
      </c>
      <c r="P97" s="60" t="str">
        <f>IF(Wildert1!T12=(""),(""),ROUND(Wildert1!T12/Wildert1!$O12*10,3))</f>
        <v/>
      </c>
      <c r="Q97" s="60" t="str">
        <f>IF(Wildert1!U12=(""),(""),ROUND(Wildert1!U12/Wildert1!$O12*10,3))</f>
        <v/>
      </c>
      <c r="R97" s="60" t="str">
        <f>IF(Wildert1!V12=(""),(""),ROUND(Wildert1!V12/Wildert1!$O12*10,3))</f>
        <v/>
      </c>
    </row>
    <row r="98" spans="1:18" ht="15" customHeight="1">
      <c r="A98" s="52">
        <f t="shared" si="16"/>
        <v>6</v>
      </c>
      <c r="B98" s="53" t="str">
        <f>Wildert1!B13</f>
        <v xml:space="preserve">Kustermans Toon </v>
      </c>
      <c r="C98" s="55">
        <f>IF(Wildert1!AA13=0," ",SUM(E98:R98))</f>
        <v>69.210999999999999</v>
      </c>
      <c r="E98" s="60" t="str">
        <f>IF(Wildert1!D13=(""),(""),ROUND(Wildert1!D13/Wildert1!$C13*10,3))</f>
        <v/>
      </c>
      <c r="F98" s="60" t="str">
        <f>IF(Wildert1!E13=(""),(""),ROUND(Wildert1!E13/Wildert1!$C13*10,3))</f>
        <v/>
      </c>
      <c r="G98" s="60">
        <f>IF(Wildert1!F13=(""),(""),ROUND(Wildert1!F13/Wildert1!$C13*10,3))</f>
        <v>9.7370000000000001</v>
      </c>
      <c r="H98" s="60">
        <f>IF(Wildert1!G13=(""),(""),ROUND(Wildert1!G13/Wildert1!$C13*10,3))</f>
        <v>14.211</v>
      </c>
      <c r="I98" s="60" t="str">
        <f>IF(Wildert1!H13=(""),(""),ROUND(Wildert1!H13/Wildert1!$C13*10,3))</f>
        <v/>
      </c>
      <c r="J98" s="60">
        <f>IF(Wildert1!I13=(""),(""),ROUND(Wildert1!I13/Wildert1!$C13*10,3))</f>
        <v>13.683999999999999</v>
      </c>
      <c r="K98" s="60">
        <f>IF(Wildert1!J13=(""),(""),ROUND(Wildert1!J13/Wildert1!$C13*10,3))</f>
        <v>11.316000000000001</v>
      </c>
      <c r="L98" s="60">
        <f>IF(Wildert1!P13=(""),(""),ROUND(Wildert1!P13/Wildert1!$O13*10,3))</f>
        <v>10.526</v>
      </c>
      <c r="M98" s="60">
        <f>IF(Wildert1!Q13=(""),(""),ROUND(Wildert1!Q13/Wildert1!$O13*10,3))</f>
        <v>9.7370000000000001</v>
      </c>
      <c r="N98" s="60" t="str">
        <f>IF(Wildert1!R13=(""),(""),ROUND(Wildert1!R13/Wildert1!$O13*10,3))</f>
        <v/>
      </c>
      <c r="O98" s="60" t="str">
        <f>IF(Wildert1!S13=(""),(""),ROUND(Wildert1!S13/Wildert1!$O13*10,3))</f>
        <v/>
      </c>
      <c r="P98" s="60" t="str">
        <f>IF(Wildert1!T13=(""),(""),ROUND(Wildert1!T13/Wildert1!$O13*10,3))</f>
        <v/>
      </c>
      <c r="Q98" s="60" t="str">
        <f>IF(Wildert1!U13=(""),(""),ROUND(Wildert1!U13/Wildert1!$O13*10,3))</f>
        <v/>
      </c>
      <c r="R98" s="60" t="str">
        <f>IF(Wildert1!V13=(""),(""),ROUND(Wildert1!V13/Wildert1!$O13*10,3))</f>
        <v/>
      </c>
    </row>
    <row r="99" spans="1:18" ht="15" customHeight="1">
      <c r="A99" s="52">
        <f t="shared" si="16"/>
        <v>8</v>
      </c>
      <c r="B99" s="53" t="str">
        <f>Wildert1!B14</f>
        <v>Sarra-Ribo Jef</v>
      </c>
      <c r="C99" s="55">
        <f>IF(Wildert1!AA14=0," ",SUM(E99:R99))</f>
        <v>65.057000000000002</v>
      </c>
      <c r="E99" s="60">
        <f>IF(Wildert1!D14=(""),(""),ROUND(Wildert1!D14/Wildert1!$C14*10,3))</f>
        <v>7.1260000000000003</v>
      </c>
      <c r="F99" s="60">
        <f>IF(Wildert1!E14=(""),(""),ROUND(Wildert1!E14/Wildert1!$C14*10,3))</f>
        <v>11.494</v>
      </c>
      <c r="G99" s="60">
        <f>IF(Wildert1!F14=(""),(""),ROUND(Wildert1!F14/Wildert1!$C14*10,3))</f>
        <v>6.782</v>
      </c>
      <c r="H99" s="60">
        <f>IF(Wildert1!G14=(""),(""),ROUND(Wildert1!G14/Wildert1!$C14*10,3))</f>
        <v>4.5979999999999999</v>
      </c>
      <c r="I99" s="60">
        <f>IF(Wildert1!H14=(""),(""),ROUND(Wildert1!H14/Wildert1!$C14*10,3))</f>
        <v>9.8849999999999998</v>
      </c>
      <c r="J99" s="60" t="str">
        <f>IF(Wildert1!I14=(""),(""),ROUND(Wildert1!I14/Wildert1!$C14*10,3))</f>
        <v/>
      </c>
      <c r="K99" s="60">
        <f>IF(Wildert1!J14=(""),(""),ROUND(Wildert1!J14/Wildert1!$C14*10,3))</f>
        <v>10</v>
      </c>
      <c r="L99" s="60">
        <f>IF(Wildert1!P14=(""),(""),ROUND(Wildert1!P14/Wildert1!$O14*10,3))</f>
        <v>9.31</v>
      </c>
      <c r="M99" s="60">
        <f>IF(Wildert1!Q14=(""),(""),ROUND(Wildert1!Q14/Wildert1!$O14*10,3))</f>
        <v>5.8620000000000001</v>
      </c>
      <c r="N99" s="60" t="str">
        <f>IF(Wildert1!R14=(""),(""),ROUND(Wildert1!R14/Wildert1!$O14*10,3))</f>
        <v/>
      </c>
      <c r="O99" s="60" t="str">
        <f>IF(Wildert1!S14=(""),(""),ROUND(Wildert1!S14/Wildert1!$O14*10,3))</f>
        <v/>
      </c>
      <c r="P99" s="60" t="str">
        <f>IF(Wildert1!T14=(""),(""),ROUND(Wildert1!T14/Wildert1!$O14*10,3))</f>
        <v/>
      </c>
      <c r="Q99" s="60" t="str">
        <f>IF(Wildert1!U14=(""),(""),ROUND(Wildert1!U14/Wildert1!$O14*10,3))</f>
        <v/>
      </c>
      <c r="R99" s="60" t="str">
        <f>IF(Wildert1!V14=(""),(""),ROUND(Wildert1!V14/Wildert1!$O14*10,3))</f>
        <v/>
      </c>
    </row>
    <row r="100" spans="1:18" ht="15" customHeight="1">
      <c r="A100" s="52">
        <f t="shared" si="16"/>
        <v>4</v>
      </c>
      <c r="B100" s="53" t="str">
        <f>Wildert1!B15</f>
        <v>Sas Ronny</v>
      </c>
      <c r="C100" s="55">
        <f>IF(Wildert1!AA15=0," ",SUM(E100:R100))</f>
        <v>34.838999999999999</v>
      </c>
      <c r="E100" s="60" t="str">
        <f>IF(Wildert1!D15=(""),(""),ROUND(Wildert1!D15/Wildert1!$C15*10,3))</f>
        <v/>
      </c>
      <c r="F100" s="60">
        <f>IF(Wildert1!E15=(""),(""),ROUND(Wildert1!E15/Wildert1!$C15*10,3))</f>
        <v>9.6769999999999996</v>
      </c>
      <c r="G100" s="60" t="str">
        <f>IF(Wildert1!F15=(""),(""),ROUND(Wildert1!F15/Wildert1!$C15*10,3))</f>
        <v/>
      </c>
      <c r="H100" s="60" t="str">
        <f>IF(Wildert1!G15=(""),(""),ROUND(Wildert1!G15/Wildert1!$C15*10,3))</f>
        <v/>
      </c>
      <c r="I100" s="60">
        <f>IF(Wildert1!H15=(""),(""),ROUND(Wildert1!H15/Wildert1!$C15*10,3))</f>
        <v>11.613</v>
      </c>
      <c r="J100" s="60">
        <f>IF(Wildert1!I15=(""),(""),ROUND(Wildert1!I15/Wildert1!$C15*10,3))</f>
        <v>8.0649999999999995</v>
      </c>
      <c r="K100" s="60" t="str">
        <f>IF(Wildert1!J15=(""),(""),ROUND(Wildert1!J15/Wildert1!$C15*10,3))</f>
        <v/>
      </c>
      <c r="L100" s="60" t="str">
        <f>IF(Wildert1!P15=(""),(""),ROUND(Wildert1!P15/Wildert1!$O15*10,3))</f>
        <v/>
      </c>
      <c r="M100" s="60">
        <f>IF(Wildert1!Q15=(""),(""),ROUND(Wildert1!Q15/Wildert1!$O15*10,3))</f>
        <v>5.484</v>
      </c>
      <c r="N100" s="60" t="str">
        <f>IF(Wildert1!R15=(""),(""),ROUND(Wildert1!R15/Wildert1!$O15*10,3))</f>
        <v/>
      </c>
      <c r="O100" s="60" t="str">
        <f>IF(Wildert1!S15=(""),(""),ROUND(Wildert1!S15/Wildert1!$O15*10,3))</f>
        <v/>
      </c>
      <c r="P100" s="60" t="str">
        <f>IF(Wildert1!T15=(""),(""),ROUND(Wildert1!T15/Wildert1!$O15*10,3))</f>
        <v/>
      </c>
      <c r="Q100" s="60" t="str">
        <f>IF(Wildert1!U15=(""),(""),ROUND(Wildert1!U15/Wildert1!$O15*10,3))</f>
        <v/>
      </c>
      <c r="R100" s="60" t="str">
        <f>IF(Wildert1!V15=(""),(""),ROUND(Wildert1!V15/Wildert1!$O15*10,3))</f>
        <v/>
      </c>
    </row>
    <row r="101" spans="1:18" ht="15" customHeight="1">
      <c r="A101" s="52">
        <f t="shared" si="16"/>
        <v>3</v>
      </c>
      <c r="B101" s="53" t="str">
        <f>Wildert1!B16</f>
        <v>Thijs Jef</v>
      </c>
      <c r="C101" s="55">
        <f>IF(Wildert1!AA16=0," ",SUM(E101:R101))</f>
        <v>33.334000000000003</v>
      </c>
      <c r="E101" s="60" t="str">
        <f>IF(Wildert1!D16=(""),(""),ROUND(Wildert1!D16/Wildert1!$C16*10,3))</f>
        <v/>
      </c>
      <c r="F101" s="60">
        <f>IF(Wildert1!E16=(""),(""),ROUND(Wildert1!E16/Wildert1!$C16*10,3))</f>
        <v>14.286</v>
      </c>
      <c r="G101" s="60" t="str">
        <f>IF(Wildert1!F16=(""),(""),ROUND(Wildert1!F16/Wildert1!$C16*10,3))</f>
        <v/>
      </c>
      <c r="H101" s="60" t="str">
        <f>IF(Wildert1!G16=(""),(""),ROUND(Wildert1!G16/Wildert1!$C16*10,3))</f>
        <v/>
      </c>
      <c r="I101" s="60" t="str">
        <f>IF(Wildert1!H16=(""),(""),ROUND(Wildert1!H16/Wildert1!$C16*10,3))</f>
        <v/>
      </c>
      <c r="J101" s="60" t="str">
        <f>IF(Wildert1!I16=(""),(""),ROUND(Wildert1!I16/Wildert1!$C16*10,3))</f>
        <v/>
      </c>
      <c r="K101" s="60">
        <f>IF(Wildert1!J16=(""),(""),ROUND(Wildert1!J16/Wildert1!$C16*10,3))</f>
        <v>9.048</v>
      </c>
      <c r="L101" s="60" t="str">
        <f>IF(Wildert1!P16=(""),(""),ROUND(Wildert1!P16/Wildert1!$O16*10,3))</f>
        <v/>
      </c>
      <c r="M101" s="60">
        <f>IF(Wildert1!Q16=(""),(""),ROUND(Wildert1!Q16/Wildert1!$O16*10,3))</f>
        <v>10</v>
      </c>
      <c r="N101" s="60" t="str">
        <f>IF(Wildert1!R16=(""),(""),ROUND(Wildert1!R16/Wildert1!$O16*10,3))</f>
        <v/>
      </c>
      <c r="O101" s="60" t="str">
        <f>IF(Wildert1!S16=(""),(""),ROUND(Wildert1!S16/Wildert1!$O16*10,3))</f>
        <v/>
      </c>
      <c r="P101" s="60" t="str">
        <f>IF(Wildert1!T16=(""),(""),ROUND(Wildert1!T16/Wildert1!$O16*10,3))</f>
        <v/>
      </c>
      <c r="Q101" s="60" t="str">
        <f>IF(Wildert1!U16=(""),(""),ROUND(Wildert1!U16/Wildert1!$O16*10,3))</f>
        <v/>
      </c>
      <c r="R101" s="60" t="str">
        <f>IF(Wildert1!V16=(""),(""),ROUND(Wildert1!V16/Wildert1!$O16*10,3))</f>
        <v/>
      </c>
    </row>
    <row r="102" spans="1:18" ht="15" customHeight="1">
      <c r="A102" s="52">
        <f t="shared" si="16"/>
        <v>2</v>
      </c>
      <c r="B102" s="62" t="str">
        <f>Wildert1!B17</f>
        <v>Wetzer Rik  (ns)</v>
      </c>
      <c r="C102" s="55">
        <f>IF(Wildert1!AA17=0," ",SUM(E102:R102))</f>
        <v>13</v>
      </c>
      <c r="E102" s="60" t="str">
        <f>IF(Wildert1!D17=(""),(""),ROUND(Wildert1!D17/Wildert1!$C17*10,3))</f>
        <v/>
      </c>
      <c r="F102" s="98">
        <f>IF(Wildert1!E17=(""),(""),ROUND(Wildert1!E17/20*10,3))</f>
        <v>9</v>
      </c>
      <c r="G102" s="98">
        <f>IF(Wildert1!F17=(""),(""),ROUND(Wildert1!F17/20*10,3))</f>
        <v>4</v>
      </c>
      <c r="H102" s="60" t="str">
        <f>IF(Wildert1!G17=(""),(""),ROUND(Wildert1!G17/Wildert1!$C17*10,3))</f>
        <v/>
      </c>
      <c r="I102" s="60" t="str">
        <f>IF(Wildert1!H17=(""),(""),ROUND(Wildert1!H17/Wildert1!$C17*10,3))</f>
        <v/>
      </c>
      <c r="J102" s="60" t="str">
        <f>IF(Wildert1!I17=(""),(""),ROUND(Wildert1!I17/Wildert1!$C17*10,3))</f>
        <v/>
      </c>
      <c r="K102" s="60" t="str">
        <f>IF(Wildert1!J17=(""),(""),ROUND(Wildert1!J17/Wildert1!$C17*10,3))</f>
        <v/>
      </c>
      <c r="L102" s="60" t="str">
        <f>IF(Wildert1!P17=(""),(""),ROUND(Wildert1!P17/Wildert1!$O17*10,3))</f>
        <v/>
      </c>
      <c r="M102" s="60" t="str">
        <f>IF(Wildert1!Q17=(""),(""),ROUND(Wildert1!Q17/Wildert1!$O17*10,3))</f>
        <v/>
      </c>
      <c r="N102" s="60" t="str">
        <f>IF(Wildert1!R17=(""),(""),ROUND(Wildert1!R17/Wildert1!$O17*10,3))</f>
        <v/>
      </c>
      <c r="O102" s="60" t="str">
        <f>IF(Wildert1!S17=(""),(""),ROUND(Wildert1!S17/Wildert1!$O17*10,3))</f>
        <v/>
      </c>
      <c r="P102" s="60" t="str">
        <f>IF(Wildert1!T17=(""),(""),ROUND(Wildert1!T17/Wildert1!$O17*10,3))</f>
        <v/>
      </c>
      <c r="Q102" s="60" t="str">
        <f>IF(Wildert1!U17=(""),(""),ROUND(Wildert1!U17/Wildert1!$O17*10,3))</f>
        <v/>
      </c>
      <c r="R102" s="60" t="str">
        <f>IF(Wildert1!V17=(""),(""),ROUND(Wildert1!V17/Wildert1!$O17*10,3))</f>
        <v/>
      </c>
    </row>
    <row r="103" spans="1:18" ht="15" customHeight="1">
      <c r="A103" s="52">
        <f t="shared" si="16"/>
        <v>1</v>
      </c>
      <c r="B103" s="62" t="str">
        <f>Wildert1!B18</f>
        <v>Seymus Eddy (ns)</v>
      </c>
      <c r="C103" s="55">
        <f>IF(Wildert1!AA18=0," ",SUM(E103:R103))</f>
        <v>5.1429999999999998</v>
      </c>
      <c r="E103" s="60" t="str">
        <f>IF(Wildert1!D18=(""),(""),ROUND(Wildert1!D18/Wildert1!$C18*10,3))</f>
        <v/>
      </c>
      <c r="F103" s="98" t="str">
        <f>IF(Wildert1!E18=(""),(""),ROUND(Wildert1!E18/20*10,3))</f>
        <v/>
      </c>
      <c r="G103" s="98" t="str">
        <f>IF(Wildert1!F18=(""),(""),ROUND(Wildert1!F18/20*10,3))</f>
        <v/>
      </c>
      <c r="H103" s="60" t="str">
        <f>IF(Wildert1!G18=(""),(""),ROUND(Wildert1!G18/Wildert1!$C18*10,3))</f>
        <v/>
      </c>
      <c r="I103" s="60" t="str">
        <f>IF(Wildert1!H18=(""),(""),ROUND(Wildert1!H18/Wildert1!$C18*10,3))</f>
        <v/>
      </c>
      <c r="J103" s="60" t="str">
        <f>IF(Wildert1!I18=(""),(""),ROUND(Wildert1!I18/Wildert1!$C18*10,3))</f>
        <v/>
      </c>
      <c r="K103" s="60" t="str">
        <f>IF(Wildert1!J18=(""),(""),ROUND(Wildert1!J18/Wildert1!$C18*10,3))</f>
        <v/>
      </c>
      <c r="L103" s="60">
        <f>IF(Wildert1!P18=(""),(""),ROUND(Wildert1!P18/Wildert1!$O18*10,3))</f>
        <v>5.1429999999999998</v>
      </c>
      <c r="M103" s="60" t="str">
        <f>IF(Wildert1!Q18=(""),(""),ROUND(Wildert1!Q18/Wildert1!$O18*10,3))</f>
        <v/>
      </c>
      <c r="N103" s="60" t="str">
        <f>IF(Wildert1!R18=(""),(""),ROUND(Wildert1!R18/Wildert1!$O18*10,3))</f>
        <v/>
      </c>
      <c r="O103" s="60" t="str">
        <f>IF(Wildert1!S18=(""),(""),ROUND(Wildert1!S18/Wildert1!$O18*10,3))</f>
        <v/>
      </c>
      <c r="P103" s="60" t="str">
        <f>IF(Wildert1!T18=(""),(""),ROUND(Wildert1!T18/Wildert1!$O18*10,3))</f>
        <v/>
      </c>
      <c r="Q103" s="60" t="str">
        <f>IF(Wildert1!U18=(""),(""),ROUND(Wildert1!U18/Wildert1!$O18*10,3))</f>
        <v/>
      </c>
      <c r="R103" s="60" t="str">
        <f>IF(Wildert1!V18=(""),(""),ROUND(Wildert1!V18/Wildert1!$O18*10,3))</f>
        <v/>
      </c>
    </row>
    <row r="104" spans="1:18" ht="24" customHeight="1">
      <c r="C104" s="189" t="str">
        <f>B89</f>
        <v>WILDERT 1</v>
      </c>
      <c r="D104" s="59"/>
      <c r="E104" s="60">
        <f t="shared" ref="E104:R104" si="17">IF(SUM(E90:E103)=0,(" "),SUM(E90:E103))</f>
        <v>51.466000000000001</v>
      </c>
      <c r="F104" s="60">
        <f t="shared" si="17"/>
        <v>69.52600000000001</v>
      </c>
      <c r="G104" s="60">
        <f t="shared" si="17"/>
        <v>60.034000000000006</v>
      </c>
      <c r="H104" s="60">
        <f t="shared" si="17"/>
        <v>46.199999999999996</v>
      </c>
      <c r="I104" s="60">
        <f t="shared" si="17"/>
        <v>72.231999999999999</v>
      </c>
      <c r="J104" s="60">
        <f t="shared" si="17"/>
        <v>61.281999999999996</v>
      </c>
      <c r="K104" s="60">
        <f t="shared" si="17"/>
        <v>55.336000000000006</v>
      </c>
      <c r="L104" s="60">
        <f t="shared" si="17"/>
        <v>54.262</v>
      </c>
      <c r="M104" s="60">
        <f t="shared" si="17"/>
        <v>48.611000000000004</v>
      </c>
      <c r="N104" s="132" t="str">
        <f t="shared" si="17"/>
        <v xml:space="preserve"> </v>
      </c>
      <c r="O104" s="60" t="str">
        <f t="shared" si="17"/>
        <v xml:space="preserve"> </v>
      </c>
      <c r="P104" s="60" t="str">
        <f t="shared" si="17"/>
        <v xml:space="preserve"> </v>
      </c>
      <c r="Q104" s="60" t="str">
        <f t="shared" si="17"/>
        <v xml:space="preserve"> </v>
      </c>
      <c r="R104" s="60" t="str">
        <f t="shared" si="17"/>
        <v xml:space="preserve"> </v>
      </c>
    </row>
    <row r="105" spans="1:18" ht="15" customHeight="1">
      <c r="C105" s="65">
        <f>SUM(C90:C103)</f>
        <v>518.94900000000007</v>
      </c>
      <c r="D105" s="223" t="str">
        <f>B89</f>
        <v>WILDERT 1</v>
      </c>
      <c r="E105" s="64">
        <f>IF(E104=(" "),(" "),E104)</f>
        <v>51.466000000000001</v>
      </c>
      <c r="F105" s="64">
        <f t="shared" ref="F105:M105" si="18">IF(F104=(" "),(" "),E105+F104)</f>
        <v>120.99200000000002</v>
      </c>
      <c r="G105" s="64">
        <f t="shared" si="18"/>
        <v>181.02600000000001</v>
      </c>
      <c r="H105" s="64">
        <f t="shared" si="18"/>
        <v>227.226</v>
      </c>
      <c r="I105" s="64">
        <f t="shared" si="18"/>
        <v>299.45799999999997</v>
      </c>
      <c r="J105" s="64">
        <f t="shared" si="18"/>
        <v>360.73999999999995</v>
      </c>
      <c r="K105" s="64">
        <f t="shared" si="18"/>
        <v>416.07599999999996</v>
      </c>
      <c r="L105" s="64">
        <f t="shared" si="18"/>
        <v>470.33799999999997</v>
      </c>
      <c r="M105" s="64">
        <f t="shared" si="18"/>
        <v>518.94899999999996</v>
      </c>
      <c r="N105" s="64" t="str">
        <f>IF(N104=(" "),(" "),M105+N104)</f>
        <v xml:space="preserve"> </v>
      </c>
      <c r="O105" s="64" t="str">
        <f>IF(O104=(" "),(" "),N105+O104)</f>
        <v xml:space="preserve"> </v>
      </c>
      <c r="P105" s="64" t="str">
        <f>IF(P104=(" "),(" "),O105+P104)</f>
        <v xml:space="preserve"> </v>
      </c>
      <c r="Q105" s="64" t="str">
        <f>IF(Q104=(" "),(" "),P105+Q104)</f>
        <v xml:space="preserve"> </v>
      </c>
      <c r="R105" s="64" t="str">
        <f>IF(R104=(" "),(" "),Q105+R104)</f>
        <v xml:space="preserve"> </v>
      </c>
    </row>
    <row r="106" spans="1:18" ht="25.2" customHeight="1">
      <c r="C106" s="65"/>
      <c r="D106" s="63"/>
      <c r="E106" s="64"/>
      <c r="F106" s="64"/>
      <c r="G106" s="64"/>
      <c r="H106" s="64"/>
      <c r="I106" s="64"/>
      <c r="J106" s="64"/>
      <c r="K106" s="64"/>
      <c r="L106" s="64"/>
      <c r="M106" s="64"/>
      <c r="N106" s="133"/>
      <c r="O106" s="133"/>
      <c r="P106" s="133"/>
      <c r="Q106" s="133"/>
      <c r="R106" s="133"/>
    </row>
    <row r="107" spans="1:18" ht="15" customHeight="1">
      <c r="B107" s="54" t="s">
        <v>159</v>
      </c>
      <c r="C107" s="55"/>
      <c r="E107" s="52">
        <v>1</v>
      </c>
      <c r="F107" s="52">
        <v>2</v>
      </c>
      <c r="G107" s="52">
        <v>3</v>
      </c>
      <c r="H107" s="52">
        <v>4</v>
      </c>
      <c r="I107" s="52">
        <v>5</v>
      </c>
      <c r="J107" s="52">
        <v>6</v>
      </c>
      <c r="K107" s="52">
        <v>7</v>
      </c>
      <c r="L107" s="52">
        <v>8</v>
      </c>
      <c r="M107" s="52">
        <v>9</v>
      </c>
      <c r="N107" s="52">
        <v>10</v>
      </c>
      <c r="O107" s="52">
        <v>11</v>
      </c>
      <c r="P107" s="52">
        <v>12</v>
      </c>
      <c r="Q107" s="52">
        <v>13</v>
      </c>
      <c r="R107" s="52">
        <v>14</v>
      </c>
    </row>
    <row r="108" spans="1:18" ht="15" customHeight="1">
      <c r="A108" s="52">
        <f>IF(SUM(E108:R108)=0,(" "),COUNTIF(E108:R108,"&gt;0"))</f>
        <v>6</v>
      </c>
      <c r="B108" s="53" t="str">
        <f>Wildert2!B5</f>
        <v xml:space="preserve">Aernouts Johan  </v>
      </c>
      <c r="C108" s="55">
        <f>IF(Wildert2!AA5=0," ",SUM(E108:R108))</f>
        <v>50.869</v>
      </c>
      <c r="E108" s="60">
        <f>IF(Wildert2!D5=(""),(""),ROUND(Wildert2!D5/Wildert2!$C5*10,3))</f>
        <v>9.3480000000000008</v>
      </c>
      <c r="F108" s="60" t="str">
        <f>IF(Wildert2!E5=(""),(""),ROUND(Wildert2!E5/Wildert2!$C5*10,3))</f>
        <v/>
      </c>
      <c r="G108" s="60">
        <f>IF(Wildert2!F5=(""),(""),ROUND(Wildert2!F5/Wildert2!$C5*10,3))</f>
        <v>7.391</v>
      </c>
      <c r="H108" s="60">
        <f>IF(Wildert2!G5=(""),(""),ROUND(Wildert2!G5/Wildert2!$C5*10,3))</f>
        <v>2.8260000000000001</v>
      </c>
      <c r="I108" s="60" t="str">
        <f>IF(Wildert2!H5=(""),(""),ROUND(Wildert2!H5/Wildert2!$C5*10,3))</f>
        <v/>
      </c>
      <c r="J108" s="60" t="str">
        <f>IF(Wildert2!I5=(""),(""),ROUND(Wildert2!I5/Wildert2!$C5*10,3))</f>
        <v/>
      </c>
      <c r="K108" s="60">
        <f>IF(Wildert2!J5=(""),(""),ROUND(Wildert2!J5/Wildert2!$C5*10,3))</f>
        <v>8.4779999999999998</v>
      </c>
      <c r="L108" s="60">
        <f>IF(Wildert2!P5=(""),(""),ROUND(Wildert2!P5/Wildert2!$O5*10,3))</f>
        <v>14.565</v>
      </c>
      <c r="M108" s="60">
        <f>IF(Wildert2!Q5=(""),(""),ROUND(Wildert2!Q5/Wildert2!$O5*10,3))</f>
        <v>8.2609999999999992</v>
      </c>
      <c r="N108" s="60" t="str">
        <f>IF(Wildert2!R5=(""),(""),ROUND(Wildert2!R5/Wildert2!$O5*10,3))</f>
        <v/>
      </c>
      <c r="O108" s="60" t="str">
        <f>IF(Wildert2!S5=(""),(""),ROUND(Wildert2!S5/Wildert2!$O5*10,3))</f>
        <v/>
      </c>
      <c r="P108" s="60" t="str">
        <f>IF(Wildert2!T5=(""),(""),ROUND(Wildert2!T5/Wildert2!$O5*10,3))</f>
        <v/>
      </c>
      <c r="Q108" s="60" t="str">
        <f>IF(Wildert2!U5=(""),(""),ROUND(Wildert2!U5/Wildert2!$O5*10,3))</f>
        <v/>
      </c>
      <c r="R108" s="60" t="str">
        <f>IF(Wildert2!V5=(""),(""),ROUND(Wildert2!V5/Wildert2!$O5*10,3))</f>
        <v/>
      </c>
    </row>
    <row r="109" spans="1:18" ht="15" customHeight="1">
      <c r="A109" s="52">
        <f t="shared" ref="A109:A119" si="19">IF(SUM(E109:R109)=0,(" "),COUNTIF(E109:R109,"&gt;0"))</f>
        <v>7</v>
      </c>
      <c r="B109" s="53" t="str">
        <f>Wildert2!B6</f>
        <v>Eestermans René</v>
      </c>
      <c r="C109" s="55">
        <f>IF(Wildert2!AA6=0," ",SUM(E109:R109))</f>
        <v>87.930999999999997</v>
      </c>
      <c r="E109" s="60">
        <f>IF(Wildert2!D6=(""),(""),ROUND(Wildert2!D6/Wildert2!$C6*10,3))</f>
        <v>14.138</v>
      </c>
      <c r="F109" s="60" t="str">
        <f>IF(Wildert2!E6=(""),(""),ROUND(Wildert2!E6/Wildert2!$C6*10,3))</f>
        <v/>
      </c>
      <c r="G109" s="60">
        <f>IF(Wildert2!F6=(""),(""),ROUND(Wildert2!F6/Wildert2!$C6*10,3))</f>
        <v>4.1379999999999999</v>
      </c>
      <c r="H109" s="60">
        <f>IF(Wildert2!G6=(""),(""),ROUND(Wildert2!G6/Wildert2!$C6*10,3))</f>
        <v>20</v>
      </c>
      <c r="I109" s="60">
        <f>IF(Wildert2!H6=(""),(""),ROUND(Wildert2!H6/Wildert2!$C6*10,3))</f>
        <v>11.034000000000001</v>
      </c>
      <c r="J109" s="60" t="str">
        <f>IF(Wildert2!I6=(""),(""),ROUND(Wildert2!I6/Wildert2!$C6*10,3))</f>
        <v/>
      </c>
      <c r="K109" s="60">
        <f>IF(Wildert2!J6=(""),(""),ROUND(Wildert2!J6/Wildert2!$C6*10,3))</f>
        <v>11.379</v>
      </c>
      <c r="L109" s="60">
        <f>IF(Wildert2!P6=(""),(""),ROUND(Wildert2!P6/Wildert2!$O6*10,3))</f>
        <v>14.483000000000001</v>
      </c>
      <c r="M109" s="60">
        <f>IF(Wildert2!Q6=(""),(""),ROUND(Wildert2!Q6/Wildert2!$O6*10,3))</f>
        <v>12.759</v>
      </c>
      <c r="N109" s="60" t="str">
        <f>IF(Wildert2!R6=(""),(""),ROUND(Wildert2!R6/Wildert2!$O6*10,3))</f>
        <v/>
      </c>
      <c r="O109" s="60" t="str">
        <f>IF(Wildert2!S6=(""),(""),ROUND(Wildert2!S6/Wildert2!$O6*10,3))</f>
        <v/>
      </c>
      <c r="P109" s="60" t="str">
        <f>IF(Wildert2!T6=(""),(""),ROUND(Wildert2!T6/Wildert2!$O6*10,3))</f>
        <v/>
      </c>
      <c r="Q109" s="60" t="str">
        <f>IF(Wildert2!U6=(""),(""),ROUND(Wildert2!U6/Wildert2!$O6*10,3))</f>
        <v/>
      </c>
      <c r="R109" s="60" t="str">
        <f>IF(Wildert2!V6=(""),(""),ROUND(Wildert2!V6/Wildert2!$O6*10,3))</f>
        <v/>
      </c>
    </row>
    <row r="110" spans="1:18" ht="15" customHeight="1">
      <c r="A110" s="52">
        <f t="shared" si="19"/>
        <v>5</v>
      </c>
      <c r="B110" s="53" t="str">
        <f>Wildert2!B7</f>
        <v xml:space="preserve">Eijckholt Adrie              </v>
      </c>
      <c r="C110" s="55">
        <f>IF(Wildert2!AA7=0," ",SUM(E110:R110))</f>
        <v>44.324999999999996</v>
      </c>
      <c r="E110" s="60">
        <f>IF(Wildert2!D7=(""),(""),ROUND(Wildert2!D7/Wildert2!$C7*10,3))</f>
        <v>10.811</v>
      </c>
      <c r="F110" s="60">
        <f>IF(Wildert2!E7=(""),(""),ROUND(Wildert2!E7/Wildert2!$C7*10,3))</f>
        <v>8.9190000000000005</v>
      </c>
      <c r="G110" s="60" t="str">
        <f>IF(Wildert2!F7=(""),(""),ROUND(Wildert2!F7/Wildert2!$C7*10,3))</f>
        <v/>
      </c>
      <c r="H110" s="60">
        <f>IF(Wildert2!G7=(""),(""),ROUND(Wildert2!G7/Wildert2!$C7*10,3))</f>
        <v>8.6489999999999991</v>
      </c>
      <c r="I110" s="60">
        <f>IF(Wildert2!H7=(""),(""),ROUND(Wildert2!H7/Wildert2!$C7*10,3))</f>
        <v>8.1080000000000005</v>
      </c>
      <c r="J110" s="60" t="str">
        <f>IF(Wildert2!I7=(""),(""),ROUND(Wildert2!I7/Wildert2!$C7*10,3))</f>
        <v/>
      </c>
      <c r="K110" s="60" t="str">
        <f>IF(Wildert2!J7=(""),(""),ROUND(Wildert2!J7/Wildert2!$C7*10,3))</f>
        <v/>
      </c>
      <c r="L110" s="60" t="str">
        <f>IF(Wildert2!P7=(""),(""),ROUND(Wildert2!P7/Wildert2!$O7*10,3))</f>
        <v/>
      </c>
      <c r="M110" s="60">
        <f>IF(Wildert2!Q7=(""),(""),ROUND(Wildert2!Q7/Wildert2!$O7*10,3))</f>
        <v>7.8380000000000001</v>
      </c>
      <c r="N110" s="60" t="str">
        <f>IF(Wildert2!R7=(""),(""),ROUND(Wildert2!R7/Wildert2!$O7*10,3))</f>
        <v/>
      </c>
      <c r="O110" s="60" t="str">
        <f>IF(Wildert2!S7=(""),(""),ROUND(Wildert2!S7/Wildert2!$O7*10,3))</f>
        <v/>
      </c>
      <c r="P110" s="60" t="str">
        <f>IF(Wildert2!T7=(""),(""),ROUND(Wildert2!T7/Wildert2!$O7*10,3))</f>
        <v/>
      </c>
      <c r="Q110" s="60" t="str">
        <f>IF(Wildert2!U7=(""),(""),ROUND(Wildert2!U7/Wildert2!$O7*10,3))</f>
        <v/>
      </c>
      <c r="R110" s="60" t="str">
        <f>IF(Wildert2!V7=(""),(""),ROUND(Wildert2!V7/Wildert2!$O7*10,3))</f>
        <v/>
      </c>
    </row>
    <row r="111" spans="1:18" ht="15" customHeight="1">
      <c r="A111" s="52">
        <f t="shared" si="19"/>
        <v>7</v>
      </c>
      <c r="B111" s="53" t="str">
        <f>Wildert2!B8</f>
        <v>Francken Robert</v>
      </c>
      <c r="C111" s="55">
        <f>IF(Wildert2!AA8=0," ",SUM(E111:R111))</f>
        <v>73.48</v>
      </c>
      <c r="E111" s="60">
        <f>IF(Wildert2!D8=(""),(""),ROUND(Wildert2!D8/Wildert2!$C8*10,3))</f>
        <v>13.696</v>
      </c>
      <c r="F111" s="60">
        <f>IF(Wildert2!E8=(""),(""),ROUND(Wildert2!E8/Wildert2!$C8*10,3))</f>
        <v>10.87</v>
      </c>
      <c r="G111" s="60" t="str">
        <f>IF(Wildert2!F8=(""),(""),ROUND(Wildert2!F8/Wildert2!$C8*10,3))</f>
        <v/>
      </c>
      <c r="H111" s="60">
        <f>IF(Wildert2!G8=(""),(""),ROUND(Wildert2!G8/Wildert2!$C8*10,3))</f>
        <v>11.304</v>
      </c>
      <c r="I111" s="60">
        <f>IF(Wildert2!H8=(""),(""),ROUND(Wildert2!H8/Wildert2!$C8*10,3))</f>
        <v>6.5220000000000002</v>
      </c>
      <c r="J111" s="60">
        <f>IF(Wildert2!I8=(""),(""),ROUND(Wildert2!I8/Wildert2!$C8*10,3))</f>
        <v>7.609</v>
      </c>
      <c r="K111" s="60">
        <f>IF(Wildert2!J8=(""),(""),ROUND(Wildert2!J8/Wildert2!$C8*10,3))</f>
        <v>11.957000000000001</v>
      </c>
      <c r="L111" s="60" t="str">
        <f>IF(Wildert2!P8=(""),(""),ROUND(Wildert2!P8/Wildert2!$O8*10,3))</f>
        <v/>
      </c>
      <c r="M111" s="60">
        <f>IF(Wildert2!Q8=(""),(""),ROUND(Wildert2!Q8/Wildert2!$O8*10,3))</f>
        <v>11.522</v>
      </c>
      <c r="N111" s="60" t="str">
        <f>IF(Wildert2!R8=(""),(""),ROUND(Wildert2!R8/Wildert2!$O8*10,3))</f>
        <v/>
      </c>
      <c r="O111" s="60" t="str">
        <f>IF(Wildert2!S8=(""),(""),ROUND(Wildert2!S8/Wildert2!$O8*10,3))</f>
        <v/>
      </c>
      <c r="P111" s="60" t="str">
        <f>IF(Wildert2!T8=(""),(""),ROUND(Wildert2!T8/Wildert2!$O8*10,3))</f>
        <v/>
      </c>
      <c r="Q111" s="60" t="str">
        <f>IF(Wildert2!U8=(""),(""),ROUND(Wildert2!U8/Wildert2!$O8*10,3))</f>
        <v/>
      </c>
      <c r="R111" s="60" t="str">
        <f>IF(Wildert2!V8=(""),(""),ROUND(Wildert2!V8/Wildert2!$O8*10,3))</f>
        <v/>
      </c>
    </row>
    <row r="112" spans="1:18" ht="15" customHeight="1">
      <c r="A112" s="52">
        <f t="shared" si="19"/>
        <v>5</v>
      </c>
      <c r="B112" s="53" t="str">
        <f>Wildert2!B9</f>
        <v xml:space="preserve">Leys Herman </v>
      </c>
      <c r="C112" s="55">
        <f>IF(Wildert2!AA9=0," ",SUM(E112:R112))</f>
        <v>47.408000000000001</v>
      </c>
      <c r="E112" s="60">
        <f>IF(Wildert2!D9=(""),(""),ROUND(Wildert2!D9/Wildert2!$C9*10,3))</f>
        <v>10</v>
      </c>
      <c r="F112" s="60">
        <f>IF(Wildert2!E9=(""),(""),ROUND(Wildert2!E9/Wildert2!$C9*10,3))</f>
        <v>12.962999999999999</v>
      </c>
      <c r="G112" s="60" t="str">
        <f>IF(Wildert2!F9=(""),(""),ROUND(Wildert2!F9/Wildert2!$C9*10,3))</f>
        <v/>
      </c>
      <c r="H112" s="60" t="str">
        <f>IF(Wildert2!G9=(""),(""),ROUND(Wildert2!G9/Wildert2!$C9*10,3))</f>
        <v/>
      </c>
      <c r="I112" s="60">
        <f>IF(Wildert2!H9=(""),(""),ROUND(Wildert2!H9/Wildert2!$C9*10,3))</f>
        <v>5.556</v>
      </c>
      <c r="J112" s="60">
        <f>IF(Wildert2!I9=(""),(""),ROUND(Wildert2!I9/Wildert2!$C9*10,3))</f>
        <v>5.556</v>
      </c>
      <c r="K112" s="60" t="str">
        <f>IF(Wildert2!J9=(""),(""),ROUND(Wildert2!J9/Wildert2!$C9*10,3))</f>
        <v/>
      </c>
      <c r="L112" s="60" t="str">
        <f>IF(Wildert2!P9=(""),(""),ROUND(Wildert2!P9/Wildert2!$O9*10,3))</f>
        <v/>
      </c>
      <c r="M112" s="60">
        <f>IF(Wildert2!Q9=(""),(""),ROUND(Wildert2!Q9/Wildert2!$O9*10,3))</f>
        <v>13.333</v>
      </c>
      <c r="N112" s="60" t="str">
        <f>IF(Wildert2!R9=(""),(""),ROUND(Wildert2!R9/Wildert2!$O9*10,3))</f>
        <v/>
      </c>
      <c r="O112" s="60" t="str">
        <f>IF(Wildert2!S9=(""),(""),ROUND(Wildert2!S9/Wildert2!$O9*10,3))</f>
        <v/>
      </c>
      <c r="P112" s="60" t="str">
        <f>IF(Wildert2!T9=(""),(""),ROUND(Wildert2!T9/Wildert2!$O9*10,3))</f>
        <v/>
      </c>
      <c r="Q112" s="60" t="str">
        <f>IF(Wildert2!U9=(""),(""),ROUND(Wildert2!U9/Wildert2!$O9*10,3))</f>
        <v/>
      </c>
      <c r="R112" s="60" t="str">
        <f>IF(Wildert2!V9=(""),(""),ROUND(Wildert2!V9/Wildert2!$O9*10,3))</f>
        <v/>
      </c>
    </row>
    <row r="113" spans="1:22" ht="15" customHeight="1">
      <c r="A113" s="52" t="str">
        <f t="shared" si="19"/>
        <v xml:space="preserve"> </v>
      </c>
      <c r="B113" s="53" t="str">
        <f>Wildert2!B10</f>
        <v>Mutsters Louis</v>
      </c>
      <c r="C113" s="55" t="str">
        <f>IF(Wildert2!AA10=0," ",SUM(E113:R113))</f>
        <v xml:space="preserve"> </v>
      </c>
      <c r="E113" s="60" t="str">
        <f>IF(Wildert2!D10=(""),(""),ROUND(Wildert2!D10/Wildert2!$C10*10,3))</f>
        <v/>
      </c>
      <c r="F113" s="60" t="str">
        <f>IF(Wildert2!E10=(""),(""),ROUND(Wildert2!E10/Wildert2!$C10*10,3))</f>
        <v/>
      </c>
      <c r="G113" s="60" t="str">
        <f>IF(Wildert2!F10=(""),(""),ROUND(Wildert2!F10/Wildert2!$C10*10,3))</f>
        <v/>
      </c>
      <c r="H113" s="60" t="str">
        <f>IF(Wildert2!G10=(""),(""),ROUND(Wildert2!G10/Wildert2!$C10*10,3))</f>
        <v/>
      </c>
      <c r="I113" s="60" t="str">
        <f>IF(Wildert2!H10=(""),(""),ROUND(Wildert2!H10/Wildert2!$C10*10,3))</f>
        <v/>
      </c>
      <c r="J113" s="60" t="str">
        <f>IF(Wildert2!I10=(""),(""),ROUND(Wildert2!I10/Wildert2!$C10*10,3))</f>
        <v/>
      </c>
      <c r="K113" s="60" t="str">
        <f>IF(Wildert2!J10=(""),(""),ROUND(Wildert2!J10/Wildert2!$C10*10,3))</f>
        <v/>
      </c>
      <c r="L113" s="60" t="str">
        <f>IF(Wildert2!P10=(""),(""),ROUND(Wildert2!P10/Wildert2!$O10*10,3))</f>
        <v/>
      </c>
      <c r="M113" s="60" t="str">
        <f>IF(Wildert2!Q10=(""),(""),ROUND(Wildert2!Q10/Wildert2!$O10*10,3))</f>
        <v/>
      </c>
      <c r="N113" s="60" t="str">
        <f>IF(Wildert2!R10=(""),(""),ROUND(Wildert2!R10/Wildert2!$O10*10,3))</f>
        <v/>
      </c>
      <c r="O113" s="60" t="str">
        <f>IF(Wildert2!S10=(""),(""),ROUND(Wildert2!S10/Wildert2!$O10*10,3))</f>
        <v/>
      </c>
      <c r="P113" s="60" t="str">
        <f>IF(Wildert2!T10=(""),(""),ROUND(Wildert2!T10/Wildert2!$O10*10,3))</f>
        <v/>
      </c>
      <c r="Q113" s="60" t="str">
        <f>IF(Wildert2!U10=(""),(""),ROUND(Wildert2!U10/Wildert2!$O10*10,3))</f>
        <v/>
      </c>
      <c r="R113" s="60" t="str">
        <f>IF(Wildert2!V10=(""),(""),ROUND(Wildert2!V10/Wildert2!$O10*10,3))</f>
        <v/>
      </c>
    </row>
    <row r="114" spans="1:22" ht="15" customHeight="1">
      <c r="A114" s="52">
        <f t="shared" si="19"/>
        <v>1</v>
      </c>
      <c r="B114" s="62" t="str">
        <f>Wildert2!B11</f>
        <v>Peeters Hugo   (ns)</v>
      </c>
      <c r="C114" s="55">
        <f>IF(Wildert2!AA11=0," ",SUM(E114:R114))</f>
        <v>14.722</v>
      </c>
      <c r="E114" s="60" t="str">
        <f>IF(Wildert2!D11=(""),(""),ROUND(Wildert2!D11/Wildert2!$C11*10,3))</f>
        <v/>
      </c>
      <c r="F114" s="60" t="str">
        <f>IF(Wildert2!E11=(""),(""),ROUND(Wildert2!E11/Wildert2!$C11*10,3))</f>
        <v/>
      </c>
      <c r="G114" s="98">
        <f>IF(Wildert2!F11=(""),(""),ROUND(Wildert2!F11/36*10,3))</f>
        <v>14.722</v>
      </c>
      <c r="H114" s="60" t="str">
        <f>IF(Wildert2!G11=(""),(""),ROUND(Wildert2!G11/Wildert2!$C11*10,3))</f>
        <v/>
      </c>
      <c r="I114" s="60" t="str">
        <f>IF(Wildert2!H11=(""),(""),ROUND(Wildert2!H11/Wildert2!$C11*10,3))</f>
        <v/>
      </c>
      <c r="J114" s="60" t="str">
        <f>IF(Wildert2!I11=(""),(""),ROUND(Wildert2!I11/Wildert2!$C11*10,3))</f>
        <v/>
      </c>
      <c r="K114" s="60" t="str">
        <f>IF(Wildert2!J11=(""),(""),ROUND(Wildert2!J11/Wildert2!$C11*10,3))</f>
        <v/>
      </c>
      <c r="L114" s="60" t="str">
        <f>IF(Wildert2!P11=(""),(""),ROUND(Wildert2!P11/Wildert2!$O11*10,3))</f>
        <v/>
      </c>
      <c r="M114" s="60" t="str">
        <f>IF(Wildert2!Q11=(""),(""),ROUND(Wildert2!Q11/Wildert2!$O11*10,3))</f>
        <v/>
      </c>
      <c r="N114" s="60" t="str">
        <f>IF(Wildert2!R11=(""),(""),ROUND(Wildert2!R11/Wildert2!$O11*10,3))</f>
        <v/>
      </c>
      <c r="O114" s="60" t="str">
        <f>IF(Wildert2!S11=(""),(""),ROUND(Wildert2!S11/Wildert2!$O11*10,3))</f>
        <v/>
      </c>
      <c r="P114" s="60" t="str">
        <f>IF(Wildert2!T11=(""),(""),ROUND(Wildert2!T11/Wildert2!$O11*10,3))</f>
        <v/>
      </c>
      <c r="Q114" s="60" t="str">
        <f>IF(Wildert2!U11=(""),(""),ROUND(Wildert2!U11/Wildert2!$O11*10,3))</f>
        <v/>
      </c>
      <c r="R114" s="60" t="str">
        <f>IF(Wildert2!V11=(""),(""),ROUND(Wildert2!V11/Wildert2!$O11*10,3))</f>
        <v/>
      </c>
    </row>
    <row r="115" spans="1:22" ht="15" customHeight="1">
      <c r="A115" s="52">
        <f t="shared" si="19"/>
        <v>7</v>
      </c>
      <c r="B115" s="62" t="str">
        <f>Wildert2!B12</f>
        <v>Scholtis Vic [NS 49]</v>
      </c>
      <c r="C115" s="55">
        <f>IF(Wildert2!AA12=0," ",SUM(E115:R115))</f>
        <v>68.921999999999997</v>
      </c>
      <c r="E115" s="98">
        <f>IF(Wildert2!D12=(""),(""),ROUND(Wildert2!D12/49*10,3))</f>
        <v>7.3470000000000004</v>
      </c>
      <c r="F115" s="98">
        <f>IF(Wildert2!E12=(""),(""),ROUND(Wildert2!E12/49*10,3))</f>
        <v>7.5510000000000002</v>
      </c>
      <c r="G115" s="98">
        <f>IF(Wildert2!F12=(""),(""),ROUND(Wildert2!F12/49*10,3))</f>
        <v>16.530999999999999</v>
      </c>
      <c r="H115" s="60" t="str">
        <f>IF(Wildert2!G12=(""),(""),ROUND(Wildert2!G12/Wildert2!$C12*10,3))</f>
        <v/>
      </c>
      <c r="I115" s="60">
        <f>IF(Wildert2!H12=(""),(""),ROUND(Wildert2!H12/Wildert2!$C12*10,3))</f>
        <v>4.7060000000000004</v>
      </c>
      <c r="J115" s="60">
        <f>IF(Wildert2!I12=(""),(""),ROUND(Wildert2!I12/Wildert2!$C12*10,3))</f>
        <v>5.8819999999999997</v>
      </c>
      <c r="K115" s="60" t="str">
        <f>IF(Wildert2!J12=(""),(""),ROUND(Wildert2!J12/Wildert2!$C12*10,3))</f>
        <v/>
      </c>
      <c r="L115" s="60">
        <f>IF(Wildert2!P12=(""),(""),ROUND(Wildert2!P12/Wildert2!$O12*10,3))</f>
        <v>10.476000000000001</v>
      </c>
      <c r="M115" s="60">
        <f>IF(Wildert2!Q12=(""),(""),ROUND(Wildert2!Q12/Wildert2!$O12*10,3))</f>
        <v>16.428999999999998</v>
      </c>
      <c r="N115" s="60" t="str">
        <f>IF(Wildert2!R12=(""),(""),ROUND(Wildert2!R12/Wildert2!$O12*10,3))</f>
        <v/>
      </c>
      <c r="O115" s="60" t="str">
        <f>IF(Wildert2!S12=(""),(""),ROUND(Wildert2!S12/Wildert2!$O12*10,3))</f>
        <v/>
      </c>
      <c r="P115" s="60" t="str">
        <f>IF(Wildert2!T12=(""),(""),ROUND(Wildert2!T12/Wildert2!$O12*10,3))</f>
        <v/>
      </c>
      <c r="Q115" s="60" t="str">
        <f>IF(Wildert2!U12=(""),(""),ROUND(Wildert2!U12/Wildert2!$O12*10,3))</f>
        <v/>
      </c>
      <c r="R115" s="60" t="str">
        <f>IF(Wildert2!V12=(""),(""),ROUND(Wildert2!V12/Wildert2!$O12*10,3))</f>
        <v/>
      </c>
    </row>
    <row r="116" spans="1:22" ht="15" customHeight="1">
      <c r="A116" s="52">
        <f t="shared" si="19"/>
        <v>2</v>
      </c>
      <c r="B116" s="53" t="str">
        <f>Wildert2!B13</f>
        <v>Van Den Bergh Jacky</v>
      </c>
      <c r="C116" s="55">
        <f>IF(Wildert2!AA13=0," ",SUM(E116:R116))</f>
        <v>16.355</v>
      </c>
      <c r="E116" s="60" t="str">
        <f>IF(Wildert2!D13=(""),(""),ROUND(Wildert2!D13/Wildert2!$C13*10,3))</f>
        <v/>
      </c>
      <c r="F116" s="60">
        <f>IF(Wildert2!E13=(""),(""),ROUND(Wildert2!E13/Wildert2!$C13*10,3))</f>
        <v>10</v>
      </c>
      <c r="G116" s="60" t="str">
        <f>IF(Wildert2!F13=(""),(""),ROUND(Wildert2!F13/Wildert2!$C13*10,3))</f>
        <v/>
      </c>
      <c r="H116" s="60" t="str">
        <f>IF(Wildert2!G13=(""),(""),ROUND(Wildert2!G13/Wildert2!$C13*10,3))</f>
        <v/>
      </c>
      <c r="I116" s="60" t="str">
        <f>IF(Wildert2!H13=(""),(""),ROUND(Wildert2!H13/Wildert2!$C13*10,3))</f>
        <v/>
      </c>
      <c r="J116" s="60">
        <f>IF(Wildert2!I13=(""),(""),ROUND(Wildert2!I13/Wildert2!$C13*10,3))</f>
        <v>6.3550000000000004</v>
      </c>
      <c r="K116" s="60" t="str">
        <f>IF(Wildert2!J13=(""),(""),ROUND(Wildert2!J13/Wildert2!$C13*10,3))</f>
        <v/>
      </c>
      <c r="L116" s="60" t="str">
        <f>IF(Wildert2!P13=(""),(""),ROUND(Wildert2!P13/Wildert2!$O13*10,3))</f>
        <v/>
      </c>
      <c r="M116" s="60" t="str">
        <f>IF(Wildert2!Q13=(""),(""),ROUND(Wildert2!Q13/Wildert2!$O13*10,3))</f>
        <v/>
      </c>
      <c r="N116" s="60" t="str">
        <f>IF(Wildert2!R13=(""),(""),ROUND(Wildert2!R13/Wildert2!$O13*10,3))</f>
        <v/>
      </c>
      <c r="O116" s="60" t="str">
        <f>IF(Wildert2!S13=(""),(""),ROUND(Wildert2!S13/Wildert2!$O13*10,3))</f>
        <v/>
      </c>
      <c r="P116" s="60" t="str">
        <f>IF(Wildert2!T13=(""),(""),ROUND(Wildert2!T13/Wildert2!$O13*10,3))</f>
        <v/>
      </c>
      <c r="Q116" s="60" t="str">
        <f>IF(Wildert2!U13=(""),(""),ROUND(Wildert2!U13/Wildert2!$O13*10,3))</f>
        <v/>
      </c>
      <c r="R116" s="60" t="str">
        <f>IF(Wildert2!V13=(""),(""),ROUND(Wildert2!V13/Wildert2!$O13*10,3))</f>
        <v/>
      </c>
    </row>
    <row r="117" spans="1:22" ht="15" customHeight="1">
      <c r="A117" s="52">
        <f t="shared" si="19"/>
        <v>4</v>
      </c>
      <c r="B117" s="53" t="str">
        <f>Wildert2!B14</f>
        <v xml:space="preserve">Van Ginneken Ludo </v>
      </c>
      <c r="C117" s="55">
        <f>IF(Wildert2!AA14=0," ",SUM(E117:R117))</f>
        <v>39.524000000000001</v>
      </c>
      <c r="E117" s="60" t="str">
        <f>IF(Wildert2!D14=(""),(""),ROUND(Wildert2!D14/Wildert2!$C14*10,3))</f>
        <v/>
      </c>
      <c r="F117" s="60" t="str">
        <f>IF(Wildert2!E14=(""),(""),ROUND(Wildert2!E14/Wildert2!$C14*10,3))</f>
        <v/>
      </c>
      <c r="G117" s="60">
        <f>IF(Wildert2!F14=(""),(""),ROUND(Wildert2!F14/Wildert2!$C14*10,3))</f>
        <v>8.81</v>
      </c>
      <c r="H117" s="60" t="str">
        <f>IF(Wildert2!G14=(""),(""),ROUND(Wildert2!G14/Wildert2!$C14*10,3))</f>
        <v/>
      </c>
      <c r="I117" s="60" t="str">
        <f>IF(Wildert2!H14=(""),(""),ROUND(Wildert2!H14/Wildert2!$C14*10,3))</f>
        <v/>
      </c>
      <c r="J117" s="60">
        <f>IF(Wildert2!I14=(""),(""),ROUND(Wildert2!I14/Wildert2!$C14*10,3))</f>
        <v>7.6189999999999998</v>
      </c>
      <c r="K117" s="60">
        <f>IF(Wildert2!J14=(""),(""),ROUND(Wildert2!J14/Wildert2!$C14*10,3))</f>
        <v>12.619</v>
      </c>
      <c r="L117" s="60">
        <f>IF(Wildert2!P14=(""),(""),ROUND(Wildert2!P14/Wildert2!$O14*10,3))</f>
        <v>10.476000000000001</v>
      </c>
      <c r="M117" s="60" t="str">
        <f>IF(Wildert2!Q14=(""),(""),ROUND(Wildert2!Q14/Wildert2!$O14*10,3))</f>
        <v/>
      </c>
      <c r="N117" s="60" t="str">
        <f>IF(Wildert2!R14=(""),(""),ROUND(Wildert2!R14/Wildert2!$O14*10,3))</f>
        <v/>
      </c>
      <c r="O117" s="60" t="str">
        <f>IF(Wildert2!S14=(""),(""),ROUND(Wildert2!S14/Wildert2!$O14*10,3))</f>
        <v/>
      </c>
      <c r="P117" s="60" t="str">
        <f>IF(Wildert2!T14=(""),(""),ROUND(Wildert2!T14/Wildert2!$O14*10,3))</f>
        <v/>
      </c>
      <c r="Q117" s="60" t="str">
        <f>IF(Wildert2!U14=(""),(""),ROUND(Wildert2!U14/Wildert2!$O14*10,3))</f>
        <v/>
      </c>
      <c r="R117" s="60" t="str">
        <f>IF(Wildert2!V14=(""),(""),ROUND(Wildert2!V14/Wildert2!$O14*10,3))</f>
        <v/>
      </c>
    </row>
    <row r="118" spans="1:22" ht="15" customHeight="1">
      <c r="A118" s="52">
        <f t="shared" si="19"/>
        <v>4</v>
      </c>
      <c r="B118" s="53" t="str">
        <f>Wildert2!B15</f>
        <v>Van Hooydonck Swa</v>
      </c>
      <c r="C118" s="55">
        <f>IF(Wildert2!AA15=0," ",SUM(E118:R118))</f>
        <v>49.641999999999996</v>
      </c>
      <c r="E118" s="60" t="str">
        <f>IF(Wildert2!D15=(""),(""),ROUND(Wildert2!D15/Wildert2!$C15*10,3))</f>
        <v/>
      </c>
      <c r="F118" s="60" t="str">
        <f>IF(Wildert2!E15=(""),(""),ROUND(Wildert2!E15/Wildert2!$C15*10,3))</f>
        <v/>
      </c>
      <c r="G118" s="60" t="str">
        <f>IF(Wildert2!F15=(""),(""),ROUND(Wildert2!F15/Wildert2!$C15*10,3))</f>
        <v/>
      </c>
      <c r="H118" s="60">
        <f>IF(Wildert2!G15=(""),(""),ROUND(Wildert2!G15/Wildert2!$C15*10,3))</f>
        <v>13.214</v>
      </c>
      <c r="I118" s="60" t="str">
        <f>IF(Wildert2!H15=(""),(""),ROUND(Wildert2!H15/Wildert2!$C15*10,3))</f>
        <v/>
      </c>
      <c r="J118" s="60">
        <f>IF(Wildert2!I15=(""),(""),ROUND(Wildert2!I15/Wildert2!$C15*10,3))</f>
        <v>13.571</v>
      </c>
      <c r="K118" s="60">
        <f>IF(Wildert2!J15=(""),(""),ROUND(Wildert2!J15/Wildert2!$C15*10,3))</f>
        <v>14.643000000000001</v>
      </c>
      <c r="L118" s="60">
        <f>IF(Wildert2!P15=(""),(""),ROUND(Wildert2!P15/Wildert2!$O15*10,3))</f>
        <v>8.2140000000000004</v>
      </c>
      <c r="M118" s="60" t="str">
        <f>IF(Wildert2!Q15=(""),(""),ROUND(Wildert2!Q15/Wildert2!$O15*10,3))</f>
        <v/>
      </c>
      <c r="N118" s="60" t="str">
        <f>IF(Wildert2!R15=(""),(""),ROUND(Wildert2!R15/Wildert2!$O15*10,3))</f>
        <v/>
      </c>
      <c r="O118" s="60" t="str">
        <f>IF(Wildert2!S15=(""),(""),ROUND(Wildert2!S15/Wildert2!$O15*10,3))</f>
        <v/>
      </c>
      <c r="P118" s="60" t="str">
        <f>IF(Wildert2!T15=(""),(""),ROUND(Wildert2!T15/Wildert2!$O15*10,3))</f>
        <v/>
      </c>
      <c r="Q118" s="60" t="str">
        <f>IF(Wildert2!U15=(""),(""),ROUND(Wildert2!U15/Wildert2!$O15*10,3))</f>
        <v/>
      </c>
      <c r="R118" s="60" t="str">
        <f>IF(Wildert2!V15=(""),(""),ROUND(Wildert2!V15/Wildert2!$O15*10,3))</f>
        <v/>
      </c>
    </row>
    <row r="119" spans="1:22" ht="15" customHeight="1">
      <c r="A119" s="52">
        <f t="shared" si="19"/>
        <v>6</v>
      </c>
      <c r="B119" s="53" t="str">
        <f>Wildert2!B16</f>
        <v>Wiericx Herman</v>
      </c>
      <c r="C119" s="55">
        <f>IF(Wildert2!AA16=0," ",SUM(E119:R119))</f>
        <v>51.915000000000006</v>
      </c>
      <c r="E119" s="60" t="str">
        <f>IF(Wildert2!D16=(""),(""),ROUND(Wildert2!D16/Wildert2!$C16*10,3))</f>
        <v/>
      </c>
      <c r="F119" s="60">
        <f>IF(Wildert2!E16=(""),(""),ROUND(Wildert2!E16/Wildert2!$C16*10,3))</f>
        <v>9.3620000000000001</v>
      </c>
      <c r="G119" s="60">
        <f>IF(Wildert2!F16=(""),(""),ROUND(Wildert2!F16/Wildert2!$C16*10,3))</f>
        <v>11.489000000000001</v>
      </c>
      <c r="H119" s="60">
        <f>IF(Wildert2!G16=(""),(""),ROUND(Wildert2!G16/Wildert2!$C16*10,3))</f>
        <v>10</v>
      </c>
      <c r="I119" s="60">
        <f>IF(Wildert2!H16=(""),(""),ROUND(Wildert2!H16/Wildert2!$C16*10,3))</f>
        <v>7.4470000000000001</v>
      </c>
      <c r="J119" s="60" t="str">
        <f>IF(Wildert2!I16=(""),(""),ROUND(Wildert2!I16/Wildert2!$C16*10,3))</f>
        <v/>
      </c>
      <c r="K119" s="60">
        <f>IF(Wildert2!J16=(""),(""),ROUND(Wildert2!J16/Wildert2!$C16*10,3))</f>
        <v>4.468</v>
      </c>
      <c r="L119" s="60">
        <f>IF(Wildert2!P16=(""),(""),ROUND(Wildert2!P16/Wildert2!$O16*10,3))</f>
        <v>9.1489999999999991</v>
      </c>
      <c r="M119" s="60" t="str">
        <f>IF(Wildert2!Q16=(""),(""),ROUND(Wildert2!Q16/Wildert2!$O16*10,3))</f>
        <v/>
      </c>
      <c r="N119" s="60" t="str">
        <f>IF(Wildert2!R16=(""),(""),ROUND(Wildert2!R16/Wildert2!$O16*10,3))</f>
        <v/>
      </c>
      <c r="O119" s="60" t="str">
        <f>IF(Wildert2!S16=(""),(""),ROUND(Wildert2!S16/Wildert2!$O16*10,3))</f>
        <v/>
      </c>
      <c r="P119" s="60" t="str">
        <f>IF(Wildert2!T16=(""),(""),ROUND(Wildert2!T16/Wildert2!$O16*10,3))</f>
        <v/>
      </c>
      <c r="Q119" s="60" t="str">
        <f>IF(Wildert2!U16=(""),(""),ROUND(Wildert2!U16/Wildert2!$O16*10,3))</f>
        <v/>
      </c>
      <c r="R119" s="60" t="str">
        <f>IF(Wildert2!V16=(""),(""),ROUND(Wildert2!V16/Wildert2!$O16*10,3))</f>
        <v/>
      </c>
    </row>
    <row r="120" spans="1:22" ht="24" customHeight="1">
      <c r="A120" s="57"/>
      <c r="B120" s="58"/>
      <c r="C120" s="188" t="str">
        <f>B107</f>
        <v>WILDERT 2</v>
      </c>
      <c r="D120" s="59"/>
      <c r="E120" s="60">
        <f t="shared" ref="E120:R120" si="20">IF(SUM(E108:E119)=0,(" "),SUM(E108:E119))</f>
        <v>65.339999999999989</v>
      </c>
      <c r="F120" s="60">
        <f t="shared" si="20"/>
        <v>59.665000000000006</v>
      </c>
      <c r="G120" s="60">
        <f t="shared" si="20"/>
        <v>63.081000000000003</v>
      </c>
      <c r="H120" s="60">
        <f t="shared" si="20"/>
        <v>65.992999999999995</v>
      </c>
      <c r="I120" s="60">
        <f t="shared" si="20"/>
        <v>43.373000000000005</v>
      </c>
      <c r="J120" s="60">
        <f t="shared" si="20"/>
        <v>46.591999999999999</v>
      </c>
      <c r="K120" s="60">
        <f t="shared" si="20"/>
        <v>63.543999999999997</v>
      </c>
      <c r="L120" s="60">
        <f t="shared" si="20"/>
        <v>67.363</v>
      </c>
      <c r="M120" s="60">
        <f t="shared" si="20"/>
        <v>70.141999999999996</v>
      </c>
      <c r="N120" s="132" t="str">
        <f t="shared" si="20"/>
        <v xml:space="preserve"> </v>
      </c>
      <c r="O120" s="132" t="str">
        <f t="shared" si="20"/>
        <v xml:space="preserve"> </v>
      </c>
      <c r="P120" s="132" t="str">
        <f t="shared" si="20"/>
        <v xml:space="preserve"> </v>
      </c>
      <c r="Q120" s="132" t="str">
        <f t="shared" si="20"/>
        <v xml:space="preserve"> </v>
      </c>
      <c r="R120" s="132" t="str">
        <f t="shared" si="20"/>
        <v xml:space="preserve"> </v>
      </c>
    </row>
    <row r="121" spans="1:22" ht="15" customHeight="1">
      <c r="A121" s="61"/>
      <c r="B121" s="62"/>
      <c r="C121" s="65">
        <f>SUM(C108:C119)</f>
        <v>545.09300000000007</v>
      </c>
      <c r="D121" s="223" t="str">
        <f>B107</f>
        <v>WILDERT 2</v>
      </c>
      <c r="E121" s="64">
        <f>IF(E120=(" "),(" "),E120)</f>
        <v>65.339999999999989</v>
      </c>
      <c r="F121" s="64">
        <f t="shared" ref="F121:R121" si="21">IF(F120=(" "),(" "),E121+F120)</f>
        <v>125.005</v>
      </c>
      <c r="G121" s="64">
        <f t="shared" si="21"/>
        <v>188.08600000000001</v>
      </c>
      <c r="H121" s="64">
        <f t="shared" si="21"/>
        <v>254.07900000000001</v>
      </c>
      <c r="I121" s="64">
        <f t="shared" si="21"/>
        <v>297.452</v>
      </c>
      <c r="J121" s="64">
        <f t="shared" si="21"/>
        <v>344.04399999999998</v>
      </c>
      <c r="K121" s="64">
        <f t="shared" si="21"/>
        <v>407.58799999999997</v>
      </c>
      <c r="L121" s="64">
        <f t="shared" si="21"/>
        <v>474.95099999999996</v>
      </c>
      <c r="M121" s="64">
        <f t="shared" si="21"/>
        <v>545.09299999999996</v>
      </c>
      <c r="N121" s="133" t="str">
        <f t="shared" si="21"/>
        <v xml:space="preserve"> </v>
      </c>
      <c r="O121" s="133" t="str">
        <f t="shared" si="21"/>
        <v xml:space="preserve"> </v>
      </c>
      <c r="P121" s="133" t="str">
        <f t="shared" si="21"/>
        <v xml:space="preserve"> </v>
      </c>
      <c r="Q121" s="133" t="str">
        <f t="shared" si="21"/>
        <v xml:space="preserve"> </v>
      </c>
      <c r="R121" s="133" t="str">
        <f t="shared" si="21"/>
        <v xml:space="preserve"> </v>
      </c>
    </row>
    <row r="122" spans="1:22" ht="25.2" customHeight="1"/>
    <row r="123" spans="1:22" ht="25.2" customHeight="1"/>
    <row r="125" spans="1:22" ht="15" customHeight="1">
      <c r="B125" s="54" t="s">
        <v>198</v>
      </c>
      <c r="E125" s="52">
        <v>1</v>
      </c>
      <c r="F125" s="52">
        <v>2</v>
      </c>
      <c r="G125" s="52">
        <v>3</v>
      </c>
      <c r="H125" s="52">
        <v>4</v>
      </c>
      <c r="I125" s="52">
        <v>5</v>
      </c>
      <c r="J125" s="52">
        <v>6</v>
      </c>
      <c r="K125" s="52">
        <v>7</v>
      </c>
      <c r="L125" s="52">
        <v>8</v>
      </c>
      <c r="M125" s="52">
        <v>9</v>
      </c>
      <c r="N125" s="52">
        <v>10</v>
      </c>
      <c r="O125" s="52">
        <v>11</v>
      </c>
      <c r="P125" s="52">
        <v>12</v>
      </c>
      <c r="Q125" s="52">
        <v>13</v>
      </c>
      <c r="R125" s="52">
        <v>14</v>
      </c>
    </row>
    <row r="126" spans="1:22" ht="15" customHeight="1">
      <c r="A126" s="52">
        <f>IF(SUM(E126:R126)=0,(" "),COUNTIF(E126:R126,"&gt;0"))</f>
        <v>6</v>
      </c>
      <c r="B126" s="53" t="str">
        <f>DeSpil!B5</f>
        <v>Dekkers Kees</v>
      </c>
      <c r="C126" s="55">
        <f>IF(DeSpil!AA5=0," ",SUM(E126:R126))</f>
        <v>53.599999999999994</v>
      </c>
      <c r="E126" s="60" t="str">
        <f>IF(DeSpil!D5=(""),(""),ROUND(DeSpil!D5/DeSpil!$C5*10,3))</f>
        <v/>
      </c>
      <c r="F126" s="60">
        <f>IF(DeSpil!E5=(""),(""),ROUND(DeSpil!E5/DeSpil!$C5*10,3))</f>
        <v>9.6</v>
      </c>
      <c r="G126" s="60">
        <f>IF(DeSpil!F5=(""),(""),ROUND(DeSpil!F5/DeSpil!$C5*10,3))</f>
        <v>11.2</v>
      </c>
      <c r="H126" s="60">
        <f>IF(DeSpil!G5=(""),(""),ROUND(DeSpil!G5/DeSpil!$C5*10,3))</f>
        <v>7.6</v>
      </c>
      <c r="I126" s="60" t="str">
        <f>IF(DeSpil!H5=(""),(""),ROUND(DeSpil!H5/DeSpil!$C5*10,3))</f>
        <v/>
      </c>
      <c r="J126" s="60">
        <f>IF(DeSpil!I5=(""),(""),ROUND(DeSpil!I5/DeSpil!$C5*10,3))</f>
        <v>11.2</v>
      </c>
      <c r="K126" s="60" t="str">
        <f>IF(DeSpil!J5=(""),(""),ROUND(DeSpil!J5/DeSpil!$C5*10,3))</f>
        <v/>
      </c>
      <c r="L126" s="60">
        <f>IF(DeSpil!P5=(""),(""),ROUND(DeSpil!P5/DeSpil!$O5*10,3))</f>
        <v>5.2</v>
      </c>
      <c r="M126" s="60">
        <f>IF(DeSpil!Q5=(""),(""),ROUND(DeSpil!Q5/DeSpil!$O5*10,3))</f>
        <v>8.8000000000000007</v>
      </c>
      <c r="N126" s="60" t="str">
        <f>IF(DeSpil!R5=(""),(""),ROUND(DeSpil!R5/DeSpil!$O5*10,3))</f>
        <v/>
      </c>
      <c r="O126" s="60" t="str">
        <f>IF(DeSpil!S5=(""),(""),ROUND(DeSpil!S5/DeSpil!$O5*10,3))</f>
        <v/>
      </c>
      <c r="P126" s="60" t="str">
        <f>IF(DeSpil!T5=(""),(""),ROUND(DeSpil!T5/DeSpil!$O5*10,3))</f>
        <v/>
      </c>
      <c r="Q126" s="60" t="str">
        <f>IF(DeSpil!U5=(""),(""),ROUND(DeSpil!U5/DeSpil!$O5*10,3))</f>
        <v/>
      </c>
      <c r="R126" s="60" t="str">
        <f>IF(DeSpil!V5=(""),(""),ROUND(DeSpil!V5/DeSpil!$O5*10,3))</f>
        <v/>
      </c>
    </row>
    <row r="127" spans="1:22" ht="15" customHeight="1">
      <c r="A127" s="52">
        <f t="shared" ref="A127:A135" si="22">IF(SUM(E127:R127)=0,(" "),COUNTIF(E127:R127,"&gt;0"))</f>
        <v>4</v>
      </c>
      <c r="B127" s="53" t="str">
        <f>DeSpil!B6</f>
        <v>Elst Jack</v>
      </c>
      <c r="C127" s="55">
        <f>IF(DeSpil!AA6=0," ",SUM(E127:R127))</f>
        <v>37.777999999999999</v>
      </c>
      <c r="E127" s="60">
        <f>IF(DeSpil!D6=(""),(""),ROUND(DeSpil!D6/DeSpil!$C6*10,3))</f>
        <v>10</v>
      </c>
      <c r="F127" s="60">
        <f>IF(DeSpil!E6=(""),(""),ROUND(DeSpil!E6/DeSpil!$C6*10,3))</f>
        <v>6.1109999999999998</v>
      </c>
      <c r="G127" s="60" t="str">
        <f>IF(DeSpil!F6=(""),(""),ROUND(DeSpil!F6/DeSpil!$C6*10,3))</f>
        <v/>
      </c>
      <c r="H127" s="60" t="str">
        <f>IF(DeSpil!G6=(""),(""),ROUND(DeSpil!G6/DeSpil!$C6*10,3))</f>
        <v/>
      </c>
      <c r="I127" s="60">
        <f>IF(DeSpil!H6=(""),(""),ROUND(DeSpil!H6/DeSpil!$C6*10,3))</f>
        <v>8.8889999999999993</v>
      </c>
      <c r="J127" s="60" t="str">
        <f>IF(DeSpil!I6=(""),(""),ROUND(DeSpil!I6/DeSpil!$C6*10,3))</f>
        <v/>
      </c>
      <c r="K127" s="60">
        <f>IF(DeSpil!J6=(""),(""),ROUND(DeSpil!J6/DeSpil!$C6*10,3))</f>
        <v>12.778</v>
      </c>
      <c r="L127" s="60" t="str">
        <f>IF(DeSpil!P6=(""),(""),ROUND(DeSpil!P6/DeSpil!$O6*10,3))</f>
        <v/>
      </c>
      <c r="M127" s="60" t="str">
        <f>IF(DeSpil!Q6=(""),(""),ROUND(DeSpil!Q6/DeSpil!$O6*10,3))</f>
        <v/>
      </c>
      <c r="N127" s="60" t="str">
        <f>IF(DeSpil!R6=(""),(""),ROUND(DeSpil!R6/DeSpil!$O6*10,3))</f>
        <v/>
      </c>
      <c r="O127" s="60" t="str">
        <f>IF(DeSpil!S6=(""),(""),ROUND(DeSpil!S6/DeSpil!$O6*10,3))</f>
        <v/>
      </c>
      <c r="P127" s="60" t="str">
        <f>IF(DeSpil!T6=(""),(""),ROUND(DeSpil!T6/DeSpil!$O6*10,3))</f>
        <v/>
      </c>
      <c r="Q127" s="60" t="str">
        <f>IF(DeSpil!U6=(""),(""),ROUND(DeSpil!U6/DeSpil!$O6*10,3))</f>
        <v/>
      </c>
      <c r="R127" s="60" t="str">
        <f>IF(DeSpil!V6=(""),(""),ROUND(DeSpil!V6/DeSpil!$O6*10,3))</f>
        <v/>
      </c>
    </row>
    <row r="128" spans="1:22" s="59" customFormat="1" ht="15" customHeight="1">
      <c r="A128" s="52">
        <f t="shared" si="22"/>
        <v>7</v>
      </c>
      <c r="B128" s="53" t="str">
        <f>DeSpil!B7</f>
        <v>Elst Jan</v>
      </c>
      <c r="C128" s="55">
        <f>IF(DeSpil!AA7=0," ",SUM(E128:R128))</f>
        <v>84.167000000000002</v>
      </c>
      <c r="D128"/>
      <c r="E128" s="60">
        <f>IF(DeSpil!D7=(""),(""),ROUND(DeSpil!D7/DeSpil!$C7*10,3))</f>
        <v>13.75</v>
      </c>
      <c r="F128" s="60" t="str">
        <f>IF(DeSpil!E7=(""),(""),ROUND(DeSpil!E7/DeSpil!$C7*10,3))</f>
        <v/>
      </c>
      <c r="G128" s="60">
        <f>IF(DeSpil!F7=(""),(""),ROUND(DeSpil!F7/DeSpil!$C7*10,3))</f>
        <v>18.75</v>
      </c>
      <c r="H128" s="60">
        <f>IF(DeSpil!G7=(""),(""),ROUND(DeSpil!G7/DeSpil!$C7*10,3))</f>
        <v>9.5830000000000002</v>
      </c>
      <c r="I128" s="60" t="str">
        <f>IF(DeSpil!H7=(""),(""),ROUND(DeSpil!H7/DeSpil!$C7*10,3))</f>
        <v/>
      </c>
      <c r="J128" s="60">
        <f>IF(DeSpil!I7=(""),(""),ROUND(DeSpil!I7/DeSpil!$C7*10,3))</f>
        <v>10.417</v>
      </c>
      <c r="K128" s="60">
        <f>IF(DeSpil!J7=(""),(""),ROUND(DeSpil!J7/DeSpil!$C7*10,3))</f>
        <v>9.1669999999999998</v>
      </c>
      <c r="L128" s="60">
        <f>IF(DeSpil!P7=(""),(""),ROUND(DeSpil!P7/DeSpil!$O7*10,3))</f>
        <v>12.5</v>
      </c>
      <c r="M128" s="60">
        <f>IF(DeSpil!Q7=(""),(""),ROUND(DeSpil!Q7/DeSpil!$O7*10,3))</f>
        <v>10</v>
      </c>
      <c r="N128" s="60" t="str">
        <f>IF(DeSpil!R7=(""),(""),ROUND(DeSpil!R7/DeSpil!$O7*10,3))</f>
        <v/>
      </c>
      <c r="O128" s="60" t="str">
        <f>IF(DeSpil!S7=(""),(""),ROUND(DeSpil!S7/DeSpil!$O7*10,3))</f>
        <v/>
      </c>
      <c r="P128" s="60" t="str">
        <f>IF(DeSpil!T7=(""),(""),ROUND(DeSpil!T7/DeSpil!$O7*10,3))</f>
        <v/>
      </c>
      <c r="Q128" s="60" t="str">
        <f>IF(DeSpil!U7=(""),(""),ROUND(DeSpil!U7/DeSpil!$O7*10,3))</f>
        <v/>
      </c>
      <c r="R128" s="60" t="str">
        <f>IF(DeSpil!V7=(""),(""),ROUND(DeSpil!V7/DeSpil!$O7*10,3))</f>
        <v/>
      </c>
      <c r="U128"/>
      <c r="V128"/>
    </row>
    <row r="129" spans="1:22" s="63" customFormat="1" ht="15" customHeight="1">
      <c r="A129" s="52">
        <f t="shared" si="22"/>
        <v>5</v>
      </c>
      <c r="B129" s="53" t="str">
        <f>DeSpil!B8</f>
        <v>Huijsmans Marion</v>
      </c>
      <c r="C129" s="55">
        <f>IF(DeSpil!AA8=0," ",SUM(E129:R129))</f>
        <v>46.097999999999999</v>
      </c>
      <c r="D129"/>
      <c r="E129" s="60" t="str">
        <f>IF(DeSpil!D8=(""),(""),ROUND(DeSpil!D8/DeSpil!$C8*10,3))</f>
        <v/>
      </c>
      <c r="F129" s="60">
        <f>IF(DeSpil!E8=(""),(""),ROUND(DeSpil!E8/DeSpil!$C8*10,3))</f>
        <v>7.3170000000000002</v>
      </c>
      <c r="G129" s="60">
        <f>IF(DeSpil!F8=(""),(""),ROUND(DeSpil!F8/DeSpil!$C8*10,3))</f>
        <v>8.0489999999999995</v>
      </c>
      <c r="H129" s="60" t="str">
        <f>IF(DeSpil!G8=(""),(""),ROUND(DeSpil!G8/DeSpil!$C8*10,3))</f>
        <v/>
      </c>
      <c r="I129" s="60">
        <f>IF(DeSpil!H8=(""),(""),ROUND(DeSpil!H8/DeSpil!$C8*10,3))</f>
        <v>6.8289999999999997</v>
      </c>
      <c r="J129" s="60" t="str">
        <f>IF(DeSpil!I8=(""),(""),ROUND(DeSpil!I8/DeSpil!$C8*10,3))</f>
        <v/>
      </c>
      <c r="K129" s="60">
        <f>IF(DeSpil!J8=(""),(""),ROUND(DeSpil!J8/DeSpil!$C8*10,3))</f>
        <v>8.5370000000000008</v>
      </c>
      <c r="L129" s="60" t="str">
        <f>IF(DeSpil!P8=(""),(""),ROUND(DeSpil!P8/DeSpil!$O8*10,3))</f>
        <v/>
      </c>
      <c r="M129" s="60">
        <f>IF(DeSpil!Q8=(""),(""),ROUND(DeSpil!Q8/DeSpil!$O8*10,3))</f>
        <v>15.366</v>
      </c>
      <c r="N129" s="60" t="str">
        <f>IF(DeSpil!R8=(""),(""),ROUND(DeSpil!R8/DeSpil!$O8*10,3))</f>
        <v/>
      </c>
      <c r="O129" s="60" t="str">
        <f>IF(DeSpil!S8=(""),(""),ROUND(DeSpil!S8/DeSpil!$O8*10,3))</f>
        <v/>
      </c>
      <c r="P129" s="60" t="str">
        <f>IF(DeSpil!T8=(""),(""),ROUND(DeSpil!T8/DeSpil!$O8*10,3))</f>
        <v/>
      </c>
      <c r="Q129" s="60" t="str">
        <f>IF(DeSpil!U8=(""),(""),ROUND(DeSpil!U8/DeSpil!$O8*10,3))</f>
        <v/>
      </c>
      <c r="R129" s="60" t="str">
        <f>IF(DeSpil!V8=(""),(""),ROUND(DeSpil!V8/DeSpil!$O8*10,3))</f>
        <v/>
      </c>
      <c r="U129"/>
      <c r="V129"/>
    </row>
    <row r="130" spans="1:22" s="63" customFormat="1" ht="15" customHeight="1">
      <c r="A130" s="52">
        <f t="shared" si="22"/>
        <v>5</v>
      </c>
      <c r="B130" s="62" t="str">
        <f>DeSpil!B9</f>
        <v>Kerstens Ad [NS 31]</v>
      </c>
      <c r="C130" s="55">
        <f>IF(DeSpil!AA9=0," ",SUM(E130:R130))</f>
        <v>47.847999999999999</v>
      </c>
      <c r="D130"/>
      <c r="E130" s="60" t="str">
        <f>IF(DeSpil!D9=(""),(""),ROUND(DeSpil!D9/DeSpil!$C9*10,3))</f>
        <v/>
      </c>
      <c r="F130" s="60" t="str">
        <f>IF(DeSpil!E9=(""),(""),ROUND(DeSpil!E9/DeSpil!$C9*10,3))</f>
        <v/>
      </c>
      <c r="G130" s="98">
        <f>IF(DeSpil!F9=(""),(""),ROUND(DeSpil!F9/31*10,3))</f>
        <v>8.0649999999999995</v>
      </c>
      <c r="H130" s="98">
        <f>IF(DeSpil!G9=(""),(""),ROUND(DeSpil!G9/31*10,3))</f>
        <v>8.0649999999999995</v>
      </c>
      <c r="I130" s="98">
        <f>IF(DeSpil!H9=(""),(""),ROUND(DeSpil!H9/31*10,3))</f>
        <v>9.3550000000000004</v>
      </c>
      <c r="J130" s="60">
        <f>IF(DeSpil!I9=(""),(""),ROUND(DeSpil!I9/DeSpil!$C9*10,3))</f>
        <v>13.077</v>
      </c>
      <c r="K130" s="60" t="str">
        <f>IF(DeSpil!J9=(""),(""),ROUND(DeSpil!J9/DeSpil!$C9*10,3))</f>
        <v/>
      </c>
      <c r="L130" s="60">
        <f>IF(DeSpil!P9=(""),(""),ROUND(DeSpil!P9/DeSpil!$O9*10,3))</f>
        <v>9.2859999999999996</v>
      </c>
      <c r="M130" s="60" t="str">
        <f>IF(DeSpil!Q9=(""),(""),ROUND(DeSpil!Q9/DeSpil!$O9*10,3))</f>
        <v/>
      </c>
      <c r="N130" s="60" t="str">
        <f>IF(DeSpil!R9=(""),(""),ROUND(DeSpil!R9/DeSpil!$O9*10,3))</f>
        <v/>
      </c>
      <c r="O130" s="60" t="str">
        <f>IF(DeSpil!S9=(""),(""),ROUND(DeSpil!S9/DeSpil!$O9*10,3))</f>
        <v/>
      </c>
      <c r="P130" s="60" t="str">
        <f>IF(DeSpil!T9=(""),(""),ROUND(DeSpil!T9/DeSpil!$O9*10,3))</f>
        <v/>
      </c>
      <c r="Q130" s="60" t="str">
        <f>IF(DeSpil!U9=(""),(""),ROUND(DeSpil!U9/DeSpil!$O9*10,3))</f>
        <v/>
      </c>
      <c r="R130" s="60" t="str">
        <f>IF(DeSpil!V9=(""),(""),ROUND(DeSpil!V9/DeSpil!$O9*10,3))</f>
        <v/>
      </c>
      <c r="U130"/>
      <c r="V130"/>
    </row>
    <row r="131" spans="1:22" s="63" customFormat="1" ht="15" customHeight="1">
      <c r="A131" s="52">
        <f t="shared" si="22"/>
        <v>4</v>
      </c>
      <c r="B131" s="62" t="str">
        <f>DeSpil!B10</f>
        <v>Meijers Jan [NS 23]</v>
      </c>
      <c r="C131" s="55">
        <f>IF(DeSpil!AA10=0," ",SUM(E131:R131))</f>
        <v>36.701999999999998</v>
      </c>
      <c r="D131"/>
      <c r="E131" s="98">
        <f>IF(DeSpil!D10=(""),(""),ROUND(DeSpil!D10/23*10,3))</f>
        <v>11.304</v>
      </c>
      <c r="F131" s="98">
        <f>IF(DeSpil!E10=(""),(""),ROUND(DeSpil!E10/23*10,3))</f>
        <v>6.5220000000000002</v>
      </c>
      <c r="G131" s="60" t="str">
        <f>IF(DeSpil!F10=(""),(""),ROUND(DeSpil!F10/DeSpil!$C10*10,3))</f>
        <v/>
      </c>
      <c r="H131" s="60" t="str">
        <f>IF(DeSpil!G10=(""),(""),ROUND(DeSpil!G10/DeSpil!$C10*10,3))</f>
        <v/>
      </c>
      <c r="I131" s="98">
        <f>IF(DeSpil!H10=(""),(""),ROUND(DeSpil!H10/23*10,3))</f>
        <v>13.042999999999999</v>
      </c>
      <c r="J131" s="60" t="str">
        <f>IF(DeSpil!I10=(""),(""),ROUND(DeSpil!I10/DeSpil!$C10*10,3))</f>
        <v/>
      </c>
      <c r="K131" s="60" t="str">
        <f>IF(DeSpil!J10=(""),(""),ROUND(DeSpil!J10/DeSpil!$C10*10,3))</f>
        <v/>
      </c>
      <c r="L131" s="60" t="str">
        <f>IF(DeSpil!P10=(""),(""),ROUND(DeSpil!P10/DeSpil!$O10*10,3))</f>
        <v/>
      </c>
      <c r="M131" s="60">
        <f>IF(DeSpil!Q10=(""),(""),ROUND(DeSpil!Q10/DeSpil!$O10*10,3))</f>
        <v>5.8330000000000002</v>
      </c>
      <c r="N131" s="60" t="str">
        <f>IF(DeSpil!R10=(""),(""),ROUND(DeSpil!R10/DeSpil!$O10*10,3))</f>
        <v/>
      </c>
      <c r="O131" s="60" t="str">
        <f>IF(DeSpil!S10=(""),(""),ROUND(DeSpil!S10/DeSpil!$O10*10,3))</f>
        <v/>
      </c>
      <c r="P131" s="60" t="str">
        <f>IF(DeSpil!T10=(""),(""),ROUND(DeSpil!T10/DeSpil!$O10*10,3))</f>
        <v/>
      </c>
      <c r="Q131" s="60" t="str">
        <f>IF(DeSpil!U10=(""),(""),ROUND(DeSpil!U10/DeSpil!$O10*10,3))</f>
        <v/>
      </c>
      <c r="R131" s="60" t="str">
        <f>IF(DeSpil!V10=(""),(""),ROUND(DeSpil!V10/DeSpil!$O10*10,3))</f>
        <v/>
      </c>
      <c r="U131"/>
      <c r="V131"/>
    </row>
    <row r="132" spans="1:22" s="63" customFormat="1" ht="15" customHeight="1">
      <c r="A132" s="52">
        <f t="shared" si="22"/>
        <v>4</v>
      </c>
      <c r="B132" s="53" t="str">
        <f>DeSpil!B11</f>
        <v>Raaymakers Adrie</v>
      </c>
      <c r="C132" s="55">
        <f>IF(DeSpil!AA11=0," ",SUM(E132:R132))</f>
        <v>17.399999999999999</v>
      </c>
      <c r="D132"/>
      <c r="E132" s="60">
        <f>IF(DeSpil!D11=(""),(""),ROUND(DeSpil!D11/DeSpil!$C11*10,3))</f>
        <v>2.8</v>
      </c>
      <c r="F132" s="60">
        <f>IF(DeSpil!E11=(""),(""),ROUND(DeSpil!E11/DeSpil!$C11*10,3))</f>
        <v>2.8</v>
      </c>
      <c r="G132" s="60">
        <f>IF(DeSpil!F11=(""),(""),ROUND(DeSpil!F11/DeSpil!$C11*10,3))</f>
        <v>4.8</v>
      </c>
      <c r="H132" s="60">
        <f>IF(DeSpil!G11=(""),(""),ROUND(DeSpil!G11/DeSpil!$C11*10,3))</f>
        <v>7</v>
      </c>
      <c r="I132" s="60" t="str">
        <f>IF(DeSpil!H11=(""),(""),ROUND(DeSpil!H11/DeSpil!$C11*10,3))</f>
        <v/>
      </c>
      <c r="J132" s="60" t="str">
        <f>IF(DeSpil!I11=(""),(""),ROUND(DeSpil!I11/DeSpil!$C11*10,3))</f>
        <v/>
      </c>
      <c r="K132" s="60" t="str">
        <f>IF(DeSpil!J11=(""),(""),ROUND(DeSpil!J11/DeSpil!$C11*10,3))</f>
        <v/>
      </c>
      <c r="L132" s="60" t="str">
        <f>IF(DeSpil!P11=(""),(""),ROUND(DeSpil!P11/DeSpil!$O11*10,3))</f>
        <v/>
      </c>
      <c r="M132" s="60" t="str">
        <f>IF(DeSpil!Q11=(""),(""),ROUND(DeSpil!Q11/DeSpil!$O11*10,3))</f>
        <v/>
      </c>
      <c r="N132" s="60" t="str">
        <f>IF(DeSpil!R11=(""),(""),ROUND(DeSpil!R11/DeSpil!$O11*10,3))</f>
        <v/>
      </c>
      <c r="O132" s="60" t="str">
        <f>IF(DeSpil!S11=(""),(""),ROUND(DeSpil!S11/DeSpil!$O11*10,3))</f>
        <v/>
      </c>
      <c r="P132" s="60" t="str">
        <f>IF(DeSpil!T11=(""),(""),ROUND(DeSpil!T11/DeSpil!$O11*10,3))</f>
        <v/>
      </c>
      <c r="Q132" s="60" t="str">
        <f>IF(DeSpil!U11=(""),(""),ROUND(DeSpil!U11/DeSpil!$O11*10,3))</f>
        <v/>
      </c>
      <c r="R132" s="60" t="str">
        <f>IF(DeSpil!V11=(""),(""),ROUND(DeSpil!V11/DeSpil!$O11*10,3))</f>
        <v/>
      </c>
      <c r="U132"/>
      <c r="V132"/>
    </row>
    <row r="133" spans="1:22" s="63" customFormat="1" ht="15" customHeight="1">
      <c r="A133" s="52">
        <f t="shared" si="22"/>
        <v>4</v>
      </c>
      <c r="B133" s="53" t="str">
        <f>DeSpil!B12</f>
        <v xml:space="preserve">Stok Adrie            </v>
      </c>
      <c r="C133" s="55">
        <f>IF(DeSpil!AA12=0," ",SUM(E133:R133))</f>
        <v>41.795000000000002</v>
      </c>
      <c r="D133"/>
      <c r="E133" s="60" t="str">
        <f>IF(DeSpil!D12=(""),(""),ROUND(DeSpil!D12/DeSpil!$C12*10,3))</f>
        <v/>
      </c>
      <c r="F133" s="60">
        <f>IF(DeSpil!E12=(""),(""),ROUND(DeSpil!E12/DeSpil!$C12*10,3))</f>
        <v>11.026</v>
      </c>
      <c r="G133" s="60" t="str">
        <f>IF(DeSpil!F12=(""),(""),ROUND(DeSpil!F12/DeSpil!$C12*10,3))</f>
        <v/>
      </c>
      <c r="H133" s="60">
        <f>IF(DeSpil!G12=(""),(""),ROUND(DeSpil!G12/DeSpil!$C12*10,3))</f>
        <v>6.923</v>
      </c>
      <c r="I133" s="60" t="str">
        <f>IF(DeSpil!H12=(""),(""),ROUND(DeSpil!H12/DeSpil!$C12*10,3))</f>
        <v/>
      </c>
      <c r="J133" s="60" t="str">
        <f>IF(DeSpil!I12=(""),(""),ROUND(DeSpil!I12/DeSpil!$C12*10,3))</f>
        <v/>
      </c>
      <c r="K133" s="60">
        <f>IF(DeSpil!J12=(""),(""),ROUND(DeSpil!J12/DeSpil!$C12*10,3))</f>
        <v>10.256</v>
      </c>
      <c r="L133" s="60" t="str">
        <f>IF(DeSpil!P12=(""),(""),ROUND(DeSpil!P12/DeSpil!$O12*10,3))</f>
        <v/>
      </c>
      <c r="M133" s="60">
        <f>IF(DeSpil!Q12=(""),(""),ROUND(DeSpil!Q12/DeSpil!$O12*10,3))</f>
        <v>13.59</v>
      </c>
      <c r="N133" s="60" t="str">
        <f>IF(DeSpil!R12=(""),(""),ROUND(DeSpil!R12/DeSpil!$O12*10,3))</f>
        <v/>
      </c>
      <c r="O133" s="60" t="str">
        <f>IF(DeSpil!S12=(""),(""),ROUND(DeSpil!S12/DeSpil!$O12*10,3))</f>
        <v/>
      </c>
      <c r="P133" s="60" t="str">
        <f>IF(DeSpil!T12=(""),(""),ROUND(DeSpil!T12/DeSpil!$O12*10,3))</f>
        <v/>
      </c>
      <c r="Q133" s="60" t="str">
        <f>IF(DeSpil!U12=(""),(""),ROUND(DeSpil!U12/DeSpil!$O12*10,3))</f>
        <v/>
      </c>
      <c r="R133" s="60" t="str">
        <f>IF(DeSpil!V12=(""),(""),ROUND(DeSpil!V12/DeSpil!$O12*10,3))</f>
        <v/>
      </c>
      <c r="U133"/>
      <c r="V133"/>
    </row>
    <row r="134" spans="1:22" s="63" customFormat="1" ht="15" customHeight="1">
      <c r="A134" s="52">
        <f t="shared" si="22"/>
        <v>5</v>
      </c>
      <c r="B134" s="53" t="str">
        <f>DeSpil!B13</f>
        <v>Uitdewillegen Harry</v>
      </c>
      <c r="C134" s="55">
        <f>IF(DeSpil!AA13=0," ",SUM(E134:R134))</f>
        <v>49.643000000000001</v>
      </c>
      <c r="D134"/>
      <c r="E134" s="60">
        <f>IF(DeSpil!D13=(""),(""),ROUND(DeSpil!D13/DeSpil!$C13*10,3))</f>
        <v>7.1429999999999998</v>
      </c>
      <c r="F134" s="60" t="str">
        <f>IF(DeSpil!E13=(""),(""),ROUND(DeSpil!E13/DeSpil!$C13*10,3))</f>
        <v/>
      </c>
      <c r="G134" s="60">
        <f>IF(DeSpil!F13=(""),(""),ROUND(DeSpil!F13/DeSpil!$C13*10,3))</f>
        <v>8.9290000000000003</v>
      </c>
      <c r="H134" s="60" t="str">
        <f>IF(DeSpil!G13=(""),(""),ROUND(DeSpil!G13/DeSpil!$C13*10,3))</f>
        <v/>
      </c>
      <c r="I134" s="60">
        <f>IF(DeSpil!H13=(""),(""),ROUND(DeSpil!H13/DeSpil!$C13*10,3))</f>
        <v>10.356999999999999</v>
      </c>
      <c r="J134" s="60">
        <f>IF(DeSpil!I13=(""),(""),ROUND(DeSpil!I13/DeSpil!$C13*10,3))</f>
        <v>8.5709999999999997</v>
      </c>
      <c r="K134" s="60" t="str">
        <f>IF(DeSpil!J13=(""),(""),ROUND(DeSpil!J13/DeSpil!$C13*10,3))</f>
        <v/>
      </c>
      <c r="L134" s="60">
        <f>IF(DeSpil!P13=(""),(""),ROUND(DeSpil!P13/DeSpil!$O13*10,3))</f>
        <v>14.643000000000001</v>
      </c>
      <c r="M134" s="60" t="str">
        <f>IF(DeSpil!Q13=(""),(""),ROUND(DeSpil!Q13/DeSpil!$O13*10,3))</f>
        <v/>
      </c>
      <c r="N134" s="60" t="str">
        <f>IF(DeSpil!R13=(""),(""),ROUND(DeSpil!R13/DeSpil!$O13*10,3))</f>
        <v/>
      </c>
      <c r="O134" s="60" t="str">
        <f>IF(DeSpil!S13=(""),(""),ROUND(DeSpil!S13/DeSpil!$O13*10,3))</f>
        <v/>
      </c>
      <c r="P134" s="60" t="str">
        <f>IF(DeSpil!T13=(""),(""),ROUND(DeSpil!T13/DeSpil!$O13*10,3))</f>
        <v/>
      </c>
      <c r="Q134" s="60" t="str">
        <f>IF(DeSpil!U13=(""),(""),ROUND(DeSpil!U13/DeSpil!$O13*10,3))</f>
        <v/>
      </c>
      <c r="R134" s="60" t="str">
        <f>IF(DeSpil!V13=(""),(""),ROUND(DeSpil!V13/DeSpil!$O13*10,3))</f>
        <v/>
      </c>
      <c r="U134"/>
      <c r="V134"/>
    </row>
    <row r="135" spans="1:22" s="63" customFormat="1" ht="15" customHeight="1">
      <c r="A135" s="52">
        <f t="shared" si="22"/>
        <v>5</v>
      </c>
      <c r="B135" s="53" t="str">
        <f>DeSpil!B14</f>
        <v>Van Gastel Jac</v>
      </c>
      <c r="C135" s="213">
        <f>IF(DeSpil!AA14=0," ",SUM(E135:R135))</f>
        <v>50</v>
      </c>
      <c r="D135"/>
      <c r="E135" s="60" t="str">
        <f>IF(DeSpil!D14=(""),(""),ROUND(DeSpil!D14/DeSpil!$C14*10,3))</f>
        <v/>
      </c>
      <c r="F135" s="60" t="str">
        <f>IF(DeSpil!E14=(""),(""),ROUND(DeSpil!E14/DeSpil!$C14*10,3))</f>
        <v/>
      </c>
      <c r="G135" s="60" t="str">
        <f>IF(DeSpil!F14=(""),(""),ROUND(DeSpil!F14/DeSpil!$C14*10,3))</f>
        <v/>
      </c>
      <c r="H135" s="60" t="str">
        <f>IF(DeSpil!G14=(""),(""),ROUND(DeSpil!G14/DeSpil!$C14*10,3))</f>
        <v/>
      </c>
      <c r="I135" s="60">
        <f>IF(DeSpil!H14=(""),(""),ROUND(DeSpil!H14/DeSpil!$C14*10,3))</f>
        <v>10</v>
      </c>
      <c r="J135" s="60">
        <f>IF(DeSpil!I14=(""),(""),ROUND(DeSpil!I14/DeSpil!$C14*10,3))</f>
        <v>10.476000000000001</v>
      </c>
      <c r="K135" s="60">
        <f>IF(DeSpil!J14=(""),(""),ROUND(DeSpil!J14/DeSpil!$C14*10,3))</f>
        <v>9.048</v>
      </c>
      <c r="L135" s="60">
        <f>IF(DeSpil!P14=(""),(""),ROUND(DeSpil!P14/DeSpil!$O14*10,3))</f>
        <v>10.476000000000001</v>
      </c>
      <c r="M135" s="60">
        <f>IF(DeSpil!Q14=(""),(""),ROUND(DeSpil!Q14/DeSpil!$O14*10,3))</f>
        <v>10</v>
      </c>
      <c r="N135" s="60" t="str">
        <f>IF(DeSpil!R14=(""),(""),ROUND(DeSpil!R14/DeSpil!$O14*10,3))</f>
        <v/>
      </c>
      <c r="O135" s="60" t="str">
        <f>IF(DeSpil!S14=(""),(""),ROUND(DeSpil!S14/DeSpil!$O14*10,3))</f>
        <v/>
      </c>
      <c r="P135" s="60" t="str">
        <f>IF(DeSpil!T14=(""),(""),ROUND(DeSpil!T14/DeSpil!$O14*10,3))</f>
        <v/>
      </c>
      <c r="Q135" s="60" t="str">
        <f>IF(DeSpil!U14=(""),(""),ROUND(DeSpil!U14/DeSpil!$O14*10,3))</f>
        <v/>
      </c>
      <c r="R135" s="60" t="str">
        <f>IF(DeSpil!V14=(""),(""),ROUND(DeSpil!V14/DeSpil!$O14*10,3))</f>
        <v/>
      </c>
      <c r="U135"/>
      <c r="V135"/>
    </row>
    <row r="136" spans="1:22" s="63" customFormat="1" ht="15" customHeight="1">
      <c r="A136" s="52">
        <f>IF(SUM(E136:R136)=0,(" "),COUNTIF(E136:R136,"&gt;0"))</f>
        <v>5</v>
      </c>
      <c r="B136" s="53" t="str">
        <f>DeSpil!B15</f>
        <v xml:space="preserve">Van Limpt Wim </v>
      </c>
      <c r="C136" s="213">
        <f>IF(DeSpil!AA15=0," ",SUM(E136:R136))</f>
        <v>43.635999999999996</v>
      </c>
      <c r="D136"/>
      <c r="E136" s="60">
        <f>IF(DeSpil!D15=(""),(""),ROUND(DeSpil!D15/DeSpil!$C15*10,3))</f>
        <v>5.9089999999999998</v>
      </c>
      <c r="F136" s="60" t="str">
        <f>IF(DeSpil!E15=(""),(""),ROUND(DeSpil!E15/DeSpil!$C15*10,3))</f>
        <v/>
      </c>
      <c r="G136" s="60" t="str">
        <f>IF(DeSpil!F15=(""),(""),ROUND(DeSpil!F15/DeSpil!$C15*10,3))</f>
        <v/>
      </c>
      <c r="H136" s="60">
        <f>IF(DeSpil!G15=(""),(""),ROUND(DeSpil!G15/DeSpil!$C15*10,3))</f>
        <v>12.727</v>
      </c>
      <c r="I136" s="60" t="str">
        <f>IF(DeSpil!H15=(""),(""),ROUND(DeSpil!H15/DeSpil!$C15*10,3))</f>
        <v/>
      </c>
      <c r="J136" s="60">
        <f>IF(DeSpil!I15=(""),(""),ROUND(DeSpil!I15/DeSpil!$C15*10,3))</f>
        <v>6.8179999999999996</v>
      </c>
      <c r="K136" s="60">
        <f>IF(DeSpil!J15=(""),(""),ROUND(DeSpil!J15/DeSpil!$C15*10,3))</f>
        <v>7.7270000000000003</v>
      </c>
      <c r="L136" s="60">
        <f>IF(DeSpil!P15=(""),(""),ROUND(DeSpil!P15/DeSpil!$O15*10,3))</f>
        <v>10.455</v>
      </c>
      <c r="M136" s="60" t="str">
        <f>IF(DeSpil!Q15=(""),(""),ROUND(DeSpil!Q15/DeSpil!$O15*10,3))</f>
        <v/>
      </c>
      <c r="N136" s="60" t="str">
        <f>IF(DeSpil!R15=(""),(""),ROUND(DeSpil!R15/DeSpil!$O15*10,3))</f>
        <v/>
      </c>
      <c r="O136" s="60" t="str">
        <f>IF(DeSpil!S15=(""),(""),ROUND(DeSpil!S15/DeSpil!$O15*10,3))</f>
        <v/>
      </c>
      <c r="P136" s="60" t="str">
        <f>IF(DeSpil!T15=(""),(""),ROUND(DeSpil!T15/DeSpil!$O15*10,3))</f>
        <v/>
      </c>
      <c r="Q136" s="60" t="str">
        <f>IF(DeSpil!U15=(""),(""),ROUND(DeSpil!U15/DeSpil!$O15*10,3))</f>
        <v/>
      </c>
      <c r="R136" s="60" t="str">
        <f>IF(DeSpil!V15=(""),(""),ROUND(DeSpil!V15/DeSpil!$O15*10,3))</f>
        <v/>
      </c>
      <c r="U136"/>
      <c r="V136"/>
    </row>
    <row r="137" spans="1:22" s="63" customFormat="1" ht="15" customHeight="1">
      <c r="A137" s="52" t="str">
        <f>IF(SUM(E137:R137)=0,(" "),COUNTIF(E137:R137,"&gt;0"))</f>
        <v xml:space="preserve"> </v>
      </c>
      <c r="B137" s="62"/>
      <c r="C137" s="213" t="str">
        <f>IF(DeSpil!AA16=0," ",SUM(E137:R137))</f>
        <v xml:space="preserve"> </v>
      </c>
      <c r="D137"/>
      <c r="E137" s="60" t="str">
        <f>IF(DeSpil!D16=(""),(""),ROUND(DeSpil!D16/DeSpil!$C16*10,3))</f>
        <v/>
      </c>
      <c r="F137" s="60" t="str">
        <f>IF(DeSpil!E16=(""),(""),ROUND(DeSpil!E16/DeSpil!$C16*10,3))</f>
        <v/>
      </c>
      <c r="G137" s="60" t="str">
        <f>IF(DeSpil!F16=(""),(""),ROUND(DeSpil!F16/DeSpil!$C16*10,3))</f>
        <v/>
      </c>
      <c r="H137" s="60" t="str">
        <f>IF(DeSpil!G16=(""),(""),ROUND(DeSpil!G16/DeSpil!$C16*10,3))</f>
        <v/>
      </c>
      <c r="I137" s="60" t="str">
        <f>IF(DeSpil!H16=(""),(""),ROUND(DeSpil!H16/DeSpil!$C16*10,3))</f>
        <v/>
      </c>
      <c r="J137" s="60" t="str">
        <f>IF(DeSpil!I16=(""),(""),ROUND(DeSpil!I16/DeSpil!$C16*10,3))</f>
        <v/>
      </c>
      <c r="K137" s="60" t="str">
        <f>IF(DeSpil!J16=(""),(""),ROUND(DeSpil!J16/DeSpil!$C16*10,3))</f>
        <v/>
      </c>
      <c r="L137" s="60" t="str">
        <f>IF(DeSpil!P16=(""),(""),ROUND(DeSpil!P16/DeSpil!$O16*10,3))</f>
        <v/>
      </c>
      <c r="M137" s="60" t="str">
        <f>IF(DeSpil!Q16=(""),(""),ROUND(DeSpil!Q16/DeSpil!$O16*10,3))</f>
        <v/>
      </c>
      <c r="N137" s="60" t="str">
        <f>IF(DeSpil!R16=(""),(""),ROUND(DeSpil!R16/DeSpil!$O16*10,3))</f>
        <v/>
      </c>
      <c r="O137" s="60" t="str">
        <f>IF(DeSpil!S16=(""),(""),ROUND(DeSpil!S16/DeSpil!$O16*10,3))</f>
        <v/>
      </c>
      <c r="P137" s="60" t="str">
        <f>IF(DeSpil!T16=(""),(""),ROUND(DeSpil!T16/DeSpil!$O16*10,3))</f>
        <v/>
      </c>
      <c r="Q137" s="60" t="str">
        <f>IF(DeSpil!U16=(""),(""),ROUND(DeSpil!U16/DeSpil!$O16*10,3))</f>
        <v/>
      </c>
      <c r="R137" s="60" t="str">
        <f>IF(DeSpil!V16=(""),(""),ROUND(DeSpil!V16/DeSpil!$O16*10,3))</f>
        <v/>
      </c>
      <c r="U137"/>
      <c r="V137"/>
    </row>
    <row r="138" spans="1:22" s="66" customFormat="1" ht="24" customHeight="1">
      <c r="A138" s="170"/>
      <c r="B138" s="171"/>
      <c r="C138" s="188" t="str">
        <f>B125</f>
        <v>DE SPIL</v>
      </c>
      <c r="D138" s="170"/>
      <c r="E138" s="60">
        <f t="shared" ref="E138:R138" si="23">IF(SUM(E126:E136)=0,(" "),SUM(E126:E136))</f>
        <v>50.905999999999999</v>
      </c>
      <c r="F138" s="60">
        <f t="shared" si="23"/>
        <v>43.375999999999991</v>
      </c>
      <c r="G138" s="60">
        <f t="shared" si="23"/>
        <v>59.792999999999992</v>
      </c>
      <c r="H138" s="60">
        <f t="shared" si="23"/>
        <v>51.897999999999996</v>
      </c>
      <c r="I138" s="60">
        <f t="shared" si="23"/>
        <v>58.472999999999999</v>
      </c>
      <c r="J138" s="60">
        <f t="shared" si="23"/>
        <v>60.55899999999999</v>
      </c>
      <c r="K138" s="60">
        <f t="shared" si="23"/>
        <v>57.513000000000005</v>
      </c>
      <c r="L138" s="60">
        <f t="shared" si="23"/>
        <v>62.559999999999995</v>
      </c>
      <c r="M138" s="60">
        <f>IF(SUM(M126:M136)=0,(" "),SUM(M126:M136))</f>
        <v>63.588999999999999</v>
      </c>
      <c r="N138" s="60" t="str">
        <f>IF(SUM(N126:N136)=0,(" "),SUM(N126:N136))</f>
        <v xml:space="preserve"> </v>
      </c>
      <c r="O138" s="60" t="str">
        <f t="shared" si="23"/>
        <v xml:space="preserve"> </v>
      </c>
      <c r="P138" s="60" t="str">
        <f t="shared" si="23"/>
        <v xml:space="preserve"> </v>
      </c>
      <c r="Q138" s="60" t="str">
        <f t="shared" si="23"/>
        <v xml:space="preserve"> </v>
      </c>
      <c r="R138" s="60" t="str">
        <f t="shared" si="23"/>
        <v xml:space="preserve"> </v>
      </c>
    </row>
    <row r="139" spans="1:22" s="66" customFormat="1" ht="15" customHeight="1">
      <c r="A139" s="172"/>
      <c r="B139" s="173"/>
      <c r="C139" s="65">
        <f>SUM(C126:C137)</f>
        <v>508.66699999999992</v>
      </c>
      <c r="D139" s="224" t="str">
        <f>B125</f>
        <v>DE SPIL</v>
      </c>
      <c r="E139" s="64">
        <f>IF(E138=(" "),(" "),E138)</f>
        <v>50.905999999999999</v>
      </c>
      <c r="F139" s="64">
        <f t="shared" ref="F139:R139" si="24">IF(F138=(" "),(" "),E139+F138)</f>
        <v>94.281999999999982</v>
      </c>
      <c r="G139" s="64">
        <f t="shared" si="24"/>
        <v>154.07499999999999</v>
      </c>
      <c r="H139" s="64">
        <f t="shared" si="24"/>
        <v>205.97299999999998</v>
      </c>
      <c r="I139" s="64">
        <f t="shared" si="24"/>
        <v>264.44599999999997</v>
      </c>
      <c r="J139" s="64">
        <f t="shared" si="24"/>
        <v>325.00499999999994</v>
      </c>
      <c r="K139" s="64">
        <f t="shared" si="24"/>
        <v>382.51799999999992</v>
      </c>
      <c r="L139" s="64">
        <f t="shared" si="24"/>
        <v>445.07799999999992</v>
      </c>
      <c r="M139" s="64">
        <f t="shared" si="24"/>
        <v>508.66699999999992</v>
      </c>
      <c r="N139" s="64" t="str">
        <f t="shared" si="24"/>
        <v xml:space="preserve"> </v>
      </c>
      <c r="O139" s="64" t="str">
        <f t="shared" si="24"/>
        <v xml:space="preserve"> </v>
      </c>
      <c r="P139" s="64" t="str">
        <f t="shared" si="24"/>
        <v xml:space="preserve"> </v>
      </c>
      <c r="Q139" s="64" t="str">
        <f t="shared" si="24"/>
        <v xml:space="preserve"> </v>
      </c>
      <c r="R139" s="64" t="str">
        <f t="shared" si="24"/>
        <v xml:space="preserve"> </v>
      </c>
    </row>
    <row r="140" spans="1:22" ht="24" customHeight="1"/>
    <row r="149" spans="1:18" ht="15" customHeight="1">
      <c r="A149" s="52" t="str">
        <f t="shared" ref="A149:A160" si="25">IF(SUM(E150:R150)=0,(" "),COUNTIF(E150:R150,"&gt;0"))</f>
        <v xml:space="preserve"> </v>
      </c>
      <c r="B149" s="54" t="s">
        <v>141</v>
      </c>
      <c r="E149" s="52">
        <v>1</v>
      </c>
      <c r="F149" s="52">
        <v>2</v>
      </c>
      <c r="G149" s="52">
        <v>3</v>
      </c>
      <c r="H149" s="52">
        <v>4</v>
      </c>
      <c r="I149" s="52">
        <v>5</v>
      </c>
      <c r="J149" s="52">
        <v>6</v>
      </c>
      <c r="K149" s="52">
        <v>7</v>
      </c>
      <c r="L149" s="52">
        <v>8</v>
      </c>
      <c r="M149" s="52">
        <v>9</v>
      </c>
      <c r="N149" s="52">
        <v>10</v>
      </c>
      <c r="O149" s="52">
        <v>11</v>
      </c>
      <c r="P149" s="52">
        <v>12</v>
      </c>
      <c r="Q149" s="52">
        <v>13</v>
      </c>
      <c r="R149" s="52">
        <v>14</v>
      </c>
    </row>
    <row r="150" spans="1:18" ht="15" customHeight="1">
      <c r="A150" s="52" t="str">
        <f t="shared" si="25"/>
        <v xml:space="preserve"> </v>
      </c>
      <c r="B150" s="53">
        <f>Reserve1!A4</f>
        <v>0</v>
      </c>
      <c r="C150" s="55" t="str">
        <f>IF(Reserve1!AD4=0," ",SUM(E150:R150))</f>
        <v xml:space="preserve"> </v>
      </c>
      <c r="E150" s="56" t="str">
        <f>IF(Reserve1!C4=(""),(""),Reserve1!C4/Reserve1!$B4*10)</f>
        <v/>
      </c>
      <c r="F150" s="56" t="str">
        <f>IF(Reserve1!D4=(""),(""),Reserve1!D4/Reserve1!$B4*10)</f>
        <v/>
      </c>
      <c r="G150" s="56" t="str">
        <f>IF(Reserve1!E4=(""),(""),Reserve1!E4/Reserve1!$B4*10)</f>
        <v/>
      </c>
      <c r="H150" s="56" t="str">
        <f>IF(Reserve1!F4=(""),(""),Reserve1!F4/Reserve1!$B4*10)</f>
        <v/>
      </c>
      <c r="I150" s="56" t="str">
        <f>IF(Reserve1!G4=(""),(""),Reserve1!G4/Reserve1!$B4*10)</f>
        <v/>
      </c>
      <c r="J150" s="56" t="str">
        <f>IF(Reserve1!H4=(""),(""),Reserve1!H4/Reserve1!$B4*10)</f>
        <v/>
      </c>
      <c r="K150" s="56" t="str">
        <f>IF(Reserve1!I4=(""),(""),Reserve1!I4/Reserve1!$B4*10)</f>
        <v/>
      </c>
      <c r="L150" s="56" t="str">
        <f>IF(Reserve1!J4=(""),(""),Reserve1!J4/Reserve1!$P4*10)</f>
        <v/>
      </c>
      <c r="M150" s="56" t="str">
        <f>IF(Reserve1!K4=(""),(""),Reserve1!K4/Reserve1!$P4*10)</f>
        <v/>
      </c>
      <c r="N150" s="55" t="str">
        <f>IF(Reserve1!Q4=(""),(""),Reserve1!Q4/Reserve1!$P4*10)</f>
        <v/>
      </c>
      <c r="O150" s="56" t="str">
        <f>IF(Reserve1!R4=(""),(""),Reserve1!R4/Reserve1!$P4*10)</f>
        <v/>
      </c>
      <c r="P150" s="56" t="str">
        <f>IF(Reserve1!S4=(""),(""),Reserve1!S4/Reserve1!$P4*10)</f>
        <v/>
      </c>
      <c r="Q150" s="56" t="str">
        <f>IF(Reserve1!T4=(""),(""),Reserve1!T4/Reserve1!$P4*10)</f>
        <v/>
      </c>
      <c r="R150" s="56" t="str">
        <f>IF(Reserve1!U4=(""),(""),Reserve1!U4/Reserve1!$P4*10)</f>
        <v/>
      </c>
    </row>
    <row r="151" spans="1:18" ht="15" customHeight="1">
      <c r="A151" s="52" t="str">
        <f t="shared" si="25"/>
        <v xml:space="preserve"> </v>
      </c>
      <c r="B151" s="53">
        <f>Reserve1!A5</f>
        <v>0</v>
      </c>
      <c r="C151" s="55" t="str">
        <f>IF(Reserve1!AD5=0," ",SUM(E151:R151))</f>
        <v xml:space="preserve"> </v>
      </c>
      <c r="E151" s="56" t="str">
        <f>IF(Reserve1!C5=(""),(""),Reserve1!C5/Reserve1!$B5*10)</f>
        <v/>
      </c>
      <c r="F151" s="56" t="str">
        <f>IF(Reserve1!D5=(""),(""),Reserve1!D5/Reserve1!$B5*10)</f>
        <v/>
      </c>
      <c r="G151" s="56" t="str">
        <f>IF(Reserve1!E5=(""),(""),Reserve1!E5/Reserve1!$B5*10)</f>
        <v/>
      </c>
      <c r="H151" s="56" t="str">
        <f>IF(Reserve1!F5=(""),(""),Reserve1!F5/Reserve1!$B5*10)</f>
        <v/>
      </c>
      <c r="I151" s="56" t="str">
        <f>IF(Reserve1!G5=(""),(""),Reserve1!G5/Reserve1!$B5*10)</f>
        <v/>
      </c>
      <c r="J151" s="56" t="str">
        <f>IF(Reserve1!H5=(""),(""),Reserve1!H5/Reserve1!$B5*10)</f>
        <v/>
      </c>
      <c r="K151" s="56" t="str">
        <f>IF(Reserve1!I5=(""),(""),Reserve1!I5/Reserve1!$B5*10)</f>
        <v/>
      </c>
      <c r="L151" s="56" t="str">
        <f>IF(Reserve1!J5=(""),(""),Reserve1!J5/Reserve1!$P5*10)</f>
        <v/>
      </c>
      <c r="M151" s="56" t="str">
        <f>IF(Reserve1!K5=(""),(""),Reserve1!K5/Reserve1!$P5*10)</f>
        <v/>
      </c>
      <c r="N151" s="55" t="str">
        <f>IF(Reserve1!Q5=(""),(""),Reserve1!Q5/Reserve1!$P5*10)</f>
        <v/>
      </c>
      <c r="O151" s="56" t="str">
        <f>IF(Reserve1!R5=(""),(""),Reserve1!R5/Reserve1!$P5*10)</f>
        <v/>
      </c>
      <c r="P151" s="56" t="str">
        <f>IF(Reserve1!S5=(""),(""),Reserve1!S5/Reserve1!$P5*10)</f>
        <v/>
      </c>
      <c r="Q151" s="56" t="str">
        <f>IF(Reserve1!T5=(""),(""),Reserve1!T5/Reserve1!$P5*10)</f>
        <v/>
      </c>
      <c r="R151" s="56" t="str">
        <f>IF(Reserve1!U5=(""),(""),Reserve1!U5/Reserve1!$P5*10)</f>
        <v/>
      </c>
    </row>
    <row r="152" spans="1:18" ht="15" customHeight="1">
      <c r="A152" s="52" t="str">
        <f t="shared" si="25"/>
        <v xml:space="preserve"> </v>
      </c>
      <c r="B152" s="53">
        <f>Reserve1!A6</f>
        <v>0</v>
      </c>
      <c r="C152" s="55" t="str">
        <f>IF(Reserve1!AD6=0," ",SUM(E152:R152))</f>
        <v xml:space="preserve"> </v>
      </c>
      <c r="E152" s="56" t="str">
        <f>IF(Reserve1!C6=(""),(""),Reserve1!C6/Reserve1!$B6*10)</f>
        <v/>
      </c>
      <c r="F152" s="56" t="str">
        <f>IF(Reserve1!D6=(""),(""),Reserve1!D6/Reserve1!$B6*10)</f>
        <v/>
      </c>
      <c r="G152" s="56" t="str">
        <f>IF(Reserve1!E6=(""),(""),Reserve1!E6/Reserve1!$B6*10)</f>
        <v/>
      </c>
      <c r="H152" s="56" t="str">
        <f>IF(Reserve1!F6=(""),(""),Reserve1!F6/Reserve1!$B6*10)</f>
        <v/>
      </c>
      <c r="I152" s="56" t="str">
        <f>IF(Reserve1!G6=(""),(""),Reserve1!G6/Reserve1!$B6*10)</f>
        <v/>
      </c>
      <c r="J152" s="56" t="str">
        <f>IF(Reserve1!H6=(""),(""),Reserve1!H6/Reserve1!$B6*10)</f>
        <v/>
      </c>
      <c r="K152" s="56" t="str">
        <f>IF(Reserve1!I6=(""),(""),Reserve1!I6/Reserve1!$B6*10)</f>
        <v/>
      </c>
      <c r="L152" s="56" t="str">
        <f>IF(Reserve1!J6=(""),(""),Reserve1!J6/Reserve1!$P6*10)</f>
        <v/>
      </c>
      <c r="M152" s="56" t="str">
        <f>IF(Reserve1!K6=(""),(""),Reserve1!K6/Reserve1!$P6*10)</f>
        <v/>
      </c>
      <c r="N152" s="55" t="str">
        <f>IF(Reserve1!Q6=(""),(""),Reserve1!Q6/Reserve1!$P6*10)</f>
        <v/>
      </c>
      <c r="O152" s="56" t="str">
        <f>IF(Reserve1!R6=(""),(""),Reserve1!R6/Reserve1!$P6*10)</f>
        <v/>
      </c>
      <c r="P152" s="56" t="str">
        <f>IF(Reserve1!S6=(""),(""),Reserve1!S6/Reserve1!$P6*10)</f>
        <v/>
      </c>
      <c r="Q152" s="56" t="str">
        <f>IF(Reserve1!T6=(""),(""),Reserve1!T6/Reserve1!$P6*10)</f>
        <v/>
      </c>
      <c r="R152" s="56" t="str">
        <f>IF(Reserve1!U6=(""),(""),Reserve1!U6/Reserve1!$P6*10)</f>
        <v/>
      </c>
    </row>
    <row r="153" spans="1:18" ht="15" customHeight="1">
      <c r="A153" s="52" t="str">
        <f t="shared" si="25"/>
        <v xml:space="preserve"> </v>
      </c>
      <c r="B153" s="53">
        <f>Reserve1!A7</f>
        <v>0</v>
      </c>
      <c r="C153" s="55" t="str">
        <f>IF(Reserve1!AD7=0," ",SUM(E153:R153))</f>
        <v xml:space="preserve"> </v>
      </c>
      <c r="E153" s="56" t="str">
        <f>IF(Reserve1!C7=(""),(""),Reserve1!C7/Reserve1!$B7*10)</f>
        <v/>
      </c>
      <c r="F153" s="56" t="str">
        <f>IF(Reserve1!D7=(""),(""),Reserve1!D7/Reserve1!$B7*10)</f>
        <v/>
      </c>
      <c r="G153" s="56" t="str">
        <f>IF(Reserve1!E7=(""),(""),Reserve1!E7/Reserve1!$B7*10)</f>
        <v/>
      </c>
      <c r="H153" s="56" t="str">
        <f>IF(Reserve1!F7=(""),(""),Reserve1!F7/Reserve1!$B7*10)</f>
        <v/>
      </c>
      <c r="I153" s="56" t="str">
        <f>IF(Reserve1!G7=(""),(""),Reserve1!G7/Reserve1!$B7*10)</f>
        <v/>
      </c>
      <c r="J153" s="56" t="str">
        <f>IF(Reserve1!H7=(""),(""),Reserve1!H7/Reserve1!$B7*10)</f>
        <v/>
      </c>
      <c r="K153" s="56" t="str">
        <f>IF(Reserve1!I7=(""),(""),Reserve1!I7/Reserve1!$B7*10)</f>
        <v/>
      </c>
      <c r="L153" s="56" t="str">
        <f>IF(Reserve1!J7=(""),(""),Reserve1!J7/Reserve1!$P7*10)</f>
        <v/>
      </c>
      <c r="M153" s="56" t="str">
        <f>IF(Reserve1!K7=(""),(""),Reserve1!K7/Reserve1!$P7*10)</f>
        <v/>
      </c>
      <c r="N153" s="55" t="str">
        <f>IF(Reserve1!Q7=(""),(""),Reserve1!Q7/Reserve1!$P7*10)</f>
        <v/>
      </c>
      <c r="O153" s="56" t="str">
        <f>IF(Reserve1!R7=(""),(""),Reserve1!R7/Reserve1!$P7*10)</f>
        <v/>
      </c>
      <c r="P153" s="56" t="str">
        <f>IF(Reserve1!S7=(""),(""),Reserve1!S7/Reserve1!$P7*10)</f>
        <v/>
      </c>
      <c r="Q153" s="56" t="str">
        <f>IF(Reserve1!T7=(""),(""),Reserve1!T7/Reserve1!$P7*10)</f>
        <v/>
      </c>
      <c r="R153" s="56" t="str">
        <f>IF(Reserve1!U7=(""),(""),Reserve1!U7/Reserve1!$P7*10)</f>
        <v/>
      </c>
    </row>
    <row r="154" spans="1:18" ht="15" customHeight="1">
      <c r="A154" s="52" t="str">
        <f t="shared" si="25"/>
        <v xml:space="preserve"> </v>
      </c>
      <c r="B154" s="53">
        <f>Reserve1!A8</f>
        <v>0</v>
      </c>
      <c r="C154" s="55" t="str">
        <f>IF(Reserve1!AD8=0," ",SUM(E154:R154))</f>
        <v xml:space="preserve"> </v>
      </c>
      <c r="E154" s="56" t="str">
        <f>IF(Reserve1!C8=(""),(""),Reserve1!C8/Reserve1!$B8*10)</f>
        <v/>
      </c>
      <c r="F154" s="56" t="str">
        <f>IF(Reserve1!D8=(""),(""),Reserve1!D8/Reserve1!$B8*10)</f>
        <v/>
      </c>
      <c r="G154" s="56" t="str">
        <f>IF(Reserve1!E8=(""),(""),Reserve1!E8/Reserve1!$B8*10)</f>
        <v/>
      </c>
      <c r="H154" s="56" t="str">
        <f>IF(Reserve1!F8=(""),(""),Reserve1!F8/Reserve1!$B8*10)</f>
        <v/>
      </c>
      <c r="I154" s="56" t="str">
        <f>IF(Reserve1!G8=(""),(""),Reserve1!G8/Reserve1!$B8*10)</f>
        <v/>
      </c>
      <c r="J154" s="56" t="str">
        <f>IF(Reserve1!H8=(""),(""),Reserve1!H8/Reserve1!$B8*10)</f>
        <v/>
      </c>
      <c r="K154" s="56" t="str">
        <f>IF(Reserve1!I8=(""),(""),Reserve1!I8/Reserve1!$B8*10)</f>
        <v/>
      </c>
      <c r="L154" s="56" t="str">
        <f>IF(Reserve1!J8=(""),(""),Reserve1!J8/Reserve1!$P8*10)</f>
        <v/>
      </c>
      <c r="M154" s="56" t="str">
        <f>IF(Reserve1!K8=(""),(""),Reserve1!K8/Reserve1!$P8*10)</f>
        <v/>
      </c>
      <c r="N154" s="55" t="str">
        <f>IF(Reserve1!Q8=(""),(""),Reserve1!Q8/Reserve1!$P8*10)</f>
        <v/>
      </c>
      <c r="O154" s="56" t="str">
        <f>IF(Reserve1!R8=(""),(""),Reserve1!R8/Reserve1!$P8*10)</f>
        <v/>
      </c>
      <c r="P154" s="56" t="str">
        <f>IF(Reserve1!S8=(""),(""),Reserve1!S8/Reserve1!$P8*10)</f>
        <v/>
      </c>
      <c r="Q154" s="56" t="str">
        <f>IF(Reserve1!T8=(""),(""),Reserve1!T8/Reserve1!$P8*10)</f>
        <v/>
      </c>
      <c r="R154" s="56" t="str">
        <f>IF(Reserve1!U8=(""),(""),Reserve1!U8/Reserve1!$P8*10)</f>
        <v/>
      </c>
    </row>
    <row r="155" spans="1:18" ht="15" customHeight="1">
      <c r="A155" s="52" t="str">
        <f t="shared" si="25"/>
        <v xml:space="preserve"> </v>
      </c>
      <c r="B155" s="53">
        <f>Reserve1!A9</f>
        <v>0</v>
      </c>
      <c r="C155" s="55" t="str">
        <f>IF(Reserve1!AD9=0," ",SUM(E155:R155))</f>
        <v xml:space="preserve"> </v>
      </c>
      <c r="E155" s="56" t="str">
        <f>IF(Reserve1!C9=(""),(""),Reserve1!C9/Reserve1!$B9*10)</f>
        <v/>
      </c>
      <c r="F155" s="56" t="str">
        <f>IF(Reserve1!D9=(""),(""),Reserve1!D9/Reserve1!$B9*10)</f>
        <v/>
      </c>
      <c r="G155" s="56" t="str">
        <f>IF(Reserve1!E9=(""),(""),Reserve1!E9/Reserve1!$B9*10)</f>
        <v/>
      </c>
      <c r="H155" s="56" t="str">
        <f>IF(Reserve1!F9=(""),(""),Reserve1!F9/Reserve1!$B9*10)</f>
        <v/>
      </c>
      <c r="I155" s="56" t="str">
        <f>IF(Reserve1!G9=(""),(""),Reserve1!G9/Reserve1!$B9*10)</f>
        <v/>
      </c>
      <c r="J155" s="56" t="str">
        <f>IF(Reserve1!H9=(""),(""),Reserve1!H9/Reserve1!$B9*10)</f>
        <v/>
      </c>
      <c r="K155" s="56" t="str">
        <f>IF(Reserve1!I9=(""),(""),Reserve1!I9/Reserve1!$B9*10)</f>
        <v/>
      </c>
      <c r="L155" s="56" t="str">
        <f>IF(Reserve1!J9=(""),(""),Reserve1!J9/Reserve1!$P9*10)</f>
        <v/>
      </c>
      <c r="M155" s="56" t="str">
        <f>IF(Reserve1!K9=(""),(""),Reserve1!K9/Reserve1!$P9*10)</f>
        <v/>
      </c>
      <c r="N155" s="55" t="str">
        <f>IF(Reserve1!Q9=(""),(""),Reserve1!Q9/Reserve1!$P9*10)</f>
        <v/>
      </c>
      <c r="O155" s="56" t="str">
        <f>IF(Reserve1!R9=(""),(""),Reserve1!R9/Reserve1!$P9*10)</f>
        <v/>
      </c>
      <c r="P155" s="56" t="str">
        <f>IF(Reserve1!S9=(""),(""),Reserve1!S9/Reserve1!$P9*10)</f>
        <v/>
      </c>
      <c r="Q155" s="56" t="str">
        <f>IF(Reserve1!T9=(""),(""),Reserve1!T9/Reserve1!$P9*10)</f>
        <v/>
      </c>
      <c r="R155" s="56" t="str">
        <f>IF(Reserve1!U9=(""),(""),Reserve1!U9/Reserve1!$P9*10)</f>
        <v/>
      </c>
    </row>
    <row r="156" spans="1:18" ht="15" customHeight="1">
      <c r="A156" s="52" t="str">
        <f t="shared" si="25"/>
        <v xml:space="preserve"> </v>
      </c>
      <c r="B156" s="53">
        <f>Reserve1!A10</f>
        <v>0</v>
      </c>
      <c r="C156" s="55" t="str">
        <f>IF(Reserve1!AD10=0," ",SUM(E156:R156))</f>
        <v xml:space="preserve"> </v>
      </c>
      <c r="E156" s="56" t="str">
        <f>IF(Reserve1!C10=(""),(""),Reserve1!C10/Reserve1!$B10*10)</f>
        <v/>
      </c>
      <c r="F156" s="56" t="str">
        <f>IF(Reserve1!D10=(""),(""),Reserve1!D10/Reserve1!$B10*10)</f>
        <v/>
      </c>
      <c r="G156" s="56" t="str">
        <f>IF(Reserve1!E10=(""),(""),Reserve1!E10/Reserve1!$B10*10)</f>
        <v/>
      </c>
      <c r="H156" s="56" t="str">
        <f>IF(Reserve1!F10=(""),(""),Reserve1!F10/Reserve1!$B10*10)</f>
        <v/>
      </c>
      <c r="I156" s="56" t="str">
        <f>IF(Reserve1!G10=(""),(""),Reserve1!G10/Reserve1!$B10*10)</f>
        <v/>
      </c>
      <c r="J156" s="56" t="str">
        <f>IF(Reserve1!H10=(""),(""),Reserve1!H10/Reserve1!$B10*10)</f>
        <v/>
      </c>
      <c r="K156" s="56" t="str">
        <f>IF(Reserve1!I10=(""),(""),Reserve1!I10/Reserve1!$B10*10)</f>
        <v/>
      </c>
      <c r="L156" s="56" t="str">
        <f>IF(Reserve1!J10=(""),(""),Reserve1!J10/Reserve1!$P10*10)</f>
        <v/>
      </c>
      <c r="M156" s="56" t="str">
        <f>IF(Reserve1!K10=(""),(""),Reserve1!K10/Reserve1!$P10*10)</f>
        <v/>
      </c>
      <c r="N156" s="55" t="str">
        <f>IF(Reserve1!Q10=(""),(""),Reserve1!Q10/Reserve1!$P10*10)</f>
        <v/>
      </c>
      <c r="O156" s="56" t="str">
        <f>IF(Reserve1!R10=(""),(""),Reserve1!R10/Reserve1!$P10*10)</f>
        <v/>
      </c>
      <c r="P156" s="56" t="str">
        <f>IF(Reserve1!S10=(""),(""),Reserve1!S10/Reserve1!$P10*10)</f>
        <v/>
      </c>
      <c r="Q156" s="56" t="str">
        <f>IF(Reserve1!T10=(""),(""),Reserve1!T10/Reserve1!$P10*10)</f>
        <v/>
      </c>
      <c r="R156" s="56" t="str">
        <f>IF(Reserve1!U10=(""),(""),Reserve1!U10/Reserve1!$P10*10)</f>
        <v/>
      </c>
    </row>
    <row r="157" spans="1:18" ht="15" customHeight="1">
      <c r="A157" s="52" t="str">
        <f t="shared" si="25"/>
        <v xml:space="preserve"> </v>
      </c>
      <c r="B157" s="53">
        <f>Reserve1!A11</f>
        <v>0</v>
      </c>
      <c r="C157" s="55" t="str">
        <f>IF(Reserve1!AD11=0," ",SUM(E157:R157))</f>
        <v xml:space="preserve"> </v>
      </c>
      <c r="E157" s="56" t="str">
        <f>IF(Reserve1!C11=(""),(""),Reserve1!C11/Reserve1!$B11*10)</f>
        <v/>
      </c>
      <c r="F157" s="56" t="str">
        <f>IF(Reserve1!D11=(""),(""),Reserve1!D11/Reserve1!$B11*10)</f>
        <v/>
      </c>
      <c r="G157" s="56" t="str">
        <f>IF(Reserve1!E11=(""),(""),Reserve1!E11/Reserve1!$B11*10)</f>
        <v/>
      </c>
      <c r="H157" s="56" t="str">
        <f>IF(Reserve1!F11=(""),(""),Reserve1!F11/Reserve1!$B11*10)</f>
        <v/>
      </c>
      <c r="I157" s="56" t="str">
        <f>IF(Reserve1!G11=(""),(""),Reserve1!G11/Reserve1!$B11*10)</f>
        <v/>
      </c>
      <c r="J157" s="56" t="str">
        <f>IF(Reserve1!H11=(""),(""),Reserve1!H11/Reserve1!$B11*10)</f>
        <v/>
      </c>
      <c r="K157" s="56" t="str">
        <f>IF(Reserve1!I11=(""),(""),Reserve1!I11/Reserve1!$B11*10)</f>
        <v/>
      </c>
      <c r="L157" s="56" t="str">
        <f>IF(Reserve1!J11=(""),(""),Reserve1!J11/Reserve1!$P11*10)</f>
        <v/>
      </c>
      <c r="M157" s="56" t="str">
        <f>IF(Reserve1!K11=(""),(""),Reserve1!K11/Reserve1!$P11*10)</f>
        <v/>
      </c>
      <c r="N157" s="55" t="str">
        <f>IF(Reserve1!Q11=(""),(""),Reserve1!Q11/Reserve1!$P11*10)</f>
        <v/>
      </c>
      <c r="O157" s="56" t="str">
        <f>IF(Reserve1!R11=(""),(""),Reserve1!R11/Reserve1!$P11*10)</f>
        <v/>
      </c>
      <c r="P157" s="56" t="str">
        <f>IF(Reserve1!S11=(""),(""),Reserve1!S11/Reserve1!$P11*10)</f>
        <v/>
      </c>
      <c r="Q157" s="56" t="str">
        <f>IF(Reserve1!T11=(""),(""),Reserve1!T11/Reserve1!$P11*10)</f>
        <v/>
      </c>
      <c r="R157" s="56" t="str">
        <f>IF(Reserve1!U11=(""),(""),Reserve1!U11/Reserve1!$P11*10)</f>
        <v/>
      </c>
    </row>
    <row r="158" spans="1:18" ht="15" customHeight="1">
      <c r="A158" s="52" t="str">
        <f t="shared" si="25"/>
        <v xml:space="preserve"> </v>
      </c>
      <c r="B158" s="53">
        <f>Reserve1!A12</f>
        <v>0</v>
      </c>
      <c r="C158" s="55" t="str">
        <f>IF(Reserve1!AD12=0," ",SUM(E158:R158))</f>
        <v xml:space="preserve"> </v>
      </c>
      <c r="E158" s="56" t="str">
        <f>IF(Reserve1!C12=(""),(""),Reserve1!C12/Reserve1!$B12*10)</f>
        <v/>
      </c>
      <c r="F158" s="56" t="str">
        <f>IF(Reserve1!D12=(""),(""),Reserve1!D12/Reserve1!$B12*10)</f>
        <v/>
      </c>
      <c r="G158" s="56" t="str">
        <f>IF(Reserve1!E12=(""),(""),Reserve1!E12/Reserve1!$B12*10)</f>
        <v/>
      </c>
      <c r="H158" s="56" t="str">
        <f>IF(Reserve1!F12=(""),(""),Reserve1!F12/Reserve1!$B12*10)</f>
        <v/>
      </c>
      <c r="I158" s="56" t="str">
        <f>IF(Reserve1!G12=(""),(""),Reserve1!G12/Reserve1!$B12*10)</f>
        <v/>
      </c>
      <c r="J158" s="56" t="str">
        <f>IF(Reserve1!H12=(""),(""),Reserve1!H12/Reserve1!$B12*10)</f>
        <v/>
      </c>
      <c r="K158" s="56" t="str">
        <f>IF(Reserve1!I12=(""),(""),Reserve1!I12/Reserve1!$B12*10)</f>
        <v/>
      </c>
      <c r="L158" s="56" t="str">
        <f>IF(Reserve1!J12=(""),(""),Reserve1!J12/Reserve1!$P12*10)</f>
        <v/>
      </c>
      <c r="M158" s="56" t="str">
        <f>IF(Reserve1!K12=(""),(""),Reserve1!K12/Reserve1!$P12*10)</f>
        <v/>
      </c>
      <c r="N158" s="55" t="str">
        <f>IF(Reserve1!Q12=(""),(""),Reserve1!Q12/Reserve1!$P12*10)</f>
        <v/>
      </c>
      <c r="O158" s="56" t="str">
        <f>IF(Reserve1!R12=(""),(""),Reserve1!R12/Reserve1!$P12*10)</f>
        <v/>
      </c>
      <c r="P158" s="56" t="str">
        <f>IF(Reserve1!S12=(""),(""),Reserve1!S12/Reserve1!$P12*10)</f>
        <v/>
      </c>
      <c r="Q158" s="56" t="str">
        <f>IF(Reserve1!T12=(""),(""),Reserve1!T12/Reserve1!$P12*10)</f>
        <v/>
      </c>
      <c r="R158" s="56" t="str">
        <f>IF(Reserve1!U12=(""),(""),Reserve1!U12/Reserve1!$P12*10)</f>
        <v/>
      </c>
    </row>
    <row r="159" spans="1:18" ht="15" customHeight="1">
      <c r="A159" s="52" t="str">
        <f t="shared" si="25"/>
        <v xml:space="preserve"> </v>
      </c>
      <c r="B159" s="53">
        <f>Reserve1!A13</f>
        <v>0</v>
      </c>
      <c r="C159" s="55" t="str">
        <f>IF(Reserve1!AD13=0," ",SUM(E159:R159))</f>
        <v xml:space="preserve"> </v>
      </c>
      <c r="E159" s="56" t="str">
        <f>IF(Reserve1!C13=(""),(""),Reserve1!C13/Reserve1!$B13*10)</f>
        <v/>
      </c>
      <c r="F159" s="56" t="str">
        <f>IF(Reserve1!D13=(""),(""),Reserve1!D13/Reserve1!$B13*10)</f>
        <v/>
      </c>
      <c r="G159" s="56" t="str">
        <f>IF(Reserve1!E13=(""),(""),Reserve1!E13/Reserve1!$B13*10)</f>
        <v/>
      </c>
      <c r="H159" s="56" t="str">
        <f>IF(Reserve1!F13=(""),(""),Reserve1!F13/Reserve1!$B13*10)</f>
        <v/>
      </c>
      <c r="I159" s="56" t="str">
        <f>IF(Reserve1!G13=(""),(""),Reserve1!G13/Reserve1!$B13*10)</f>
        <v/>
      </c>
      <c r="J159" s="56" t="str">
        <f>IF(Reserve1!H13=(""),(""),Reserve1!H13/Reserve1!$B13*10)</f>
        <v/>
      </c>
      <c r="K159" s="56" t="str">
        <f>IF(Reserve1!I13=(""),(""),Reserve1!I13/Reserve1!$B13*10)</f>
        <v/>
      </c>
      <c r="L159" s="56" t="str">
        <f>IF(Reserve1!J13=(""),(""),Reserve1!J13/Reserve1!$P13*10)</f>
        <v/>
      </c>
      <c r="M159" s="56" t="str">
        <f>IF(Reserve1!K13=(""),(""),Reserve1!K13/Reserve1!$P13*10)</f>
        <v/>
      </c>
      <c r="N159" s="55" t="str">
        <f>IF(Reserve1!Q13=(""),(""),Reserve1!Q13/Reserve1!$P13*10)</f>
        <v/>
      </c>
      <c r="O159" s="56" t="str">
        <f>IF(Reserve1!R13=(""),(""),Reserve1!R13/Reserve1!$P13*10)</f>
        <v/>
      </c>
      <c r="P159" s="56" t="str">
        <f>IF(Reserve1!S13=(""),(""),Reserve1!S13/Reserve1!$P13*10)</f>
        <v/>
      </c>
      <c r="Q159" s="56" t="str">
        <f>IF(Reserve1!T13=(""),(""),Reserve1!T13/Reserve1!$P13*10)</f>
        <v/>
      </c>
      <c r="R159" s="56" t="str">
        <f>IF(Reserve1!U13=(""),(""),Reserve1!U13/Reserve1!$P13*10)</f>
        <v/>
      </c>
    </row>
    <row r="160" spans="1:18" ht="15" customHeight="1">
      <c r="A160" s="52" t="str">
        <f t="shared" si="25"/>
        <v xml:space="preserve"> </v>
      </c>
      <c r="B160" s="53">
        <f>Reserve1!A14</f>
        <v>0</v>
      </c>
      <c r="C160" s="55" t="str">
        <f>IF(Reserve1!AD14=0," ",SUM(E160:R160))</f>
        <v xml:space="preserve"> </v>
      </c>
      <c r="E160" s="56" t="str">
        <f>IF(Reserve1!C14=(""),(""),Reserve1!C14/Reserve1!$B14*10)</f>
        <v/>
      </c>
      <c r="F160" s="56" t="str">
        <f>IF(Reserve1!D14=(""),(""),Reserve1!D14/Reserve1!$B14*10)</f>
        <v/>
      </c>
      <c r="G160" s="56" t="str">
        <f>IF(Reserve1!E14=(""),(""),Reserve1!E14/Reserve1!$B14*10)</f>
        <v/>
      </c>
      <c r="H160" s="56" t="str">
        <f>IF(Reserve1!F14=(""),(""),Reserve1!F14/Reserve1!$B14*10)</f>
        <v/>
      </c>
      <c r="I160" s="56" t="str">
        <f>IF(Reserve1!G14=(""),(""),Reserve1!G14/Reserve1!$B14*10)</f>
        <v/>
      </c>
      <c r="J160" s="56" t="str">
        <f>IF(Reserve1!H14=(""),(""),Reserve1!H14/Reserve1!$B14*10)</f>
        <v/>
      </c>
      <c r="K160" s="56" t="str">
        <f>IF(Reserve1!I14=(""),(""),Reserve1!I14/Reserve1!$B14*10)</f>
        <v/>
      </c>
      <c r="L160" s="56" t="str">
        <f>IF(Reserve1!J14=(""),(""),Reserve1!J14/Reserve1!$P14*10)</f>
        <v/>
      </c>
      <c r="M160" s="56" t="str">
        <f>IF(Reserve1!K14=(""),(""),Reserve1!K14/Reserve1!$P14*10)</f>
        <v/>
      </c>
      <c r="N160" s="55" t="str">
        <f>IF(Reserve1!Q14=(""),(""),Reserve1!Q14/Reserve1!$P14*10)</f>
        <v/>
      </c>
      <c r="O160" s="56" t="str">
        <f>IF(Reserve1!R14=(""),(""),Reserve1!R14/Reserve1!$P14*10)</f>
        <v/>
      </c>
      <c r="P160" s="56" t="str">
        <f>IF(Reserve1!S14=(""),(""),Reserve1!S14/Reserve1!$P14*10)</f>
        <v/>
      </c>
      <c r="Q160" s="56" t="str">
        <f>IF(Reserve1!T14=(""),(""),Reserve1!T14/Reserve1!$P14*10)</f>
        <v/>
      </c>
      <c r="R160" s="56" t="str">
        <f>IF(Reserve1!U14=(""),(""),Reserve1!U14/Reserve1!$P14*10)</f>
        <v/>
      </c>
    </row>
    <row r="161" spans="1:18" ht="15" customHeight="1">
      <c r="B161" s="53">
        <f>Reserve1!A15</f>
        <v>0</v>
      </c>
      <c r="C161" s="55" t="str">
        <f>IF(Reserve1!AD15=0," ",SUM(E161:R161))</f>
        <v xml:space="preserve"> </v>
      </c>
      <c r="E161" s="56" t="str">
        <f>IF(Reserve1!C15=(""),(""),Reserve1!C15/Reserve1!$B15*10)</f>
        <v/>
      </c>
      <c r="F161" s="56" t="str">
        <f>IF(Reserve1!D15=(""),(""),Reserve1!D15/Reserve1!$B15*10)</f>
        <v/>
      </c>
      <c r="G161" s="56" t="str">
        <f>IF(Reserve1!E15=(""),(""),Reserve1!E15/Reserve1!$B15*10)</f>
        <v/>
      </c>
      <c r="H161" s="56" t="str">
        <f>IF(Reserve1!F15=(""),(""),Reserve1!F15/Reserve1!$B15*10)</f>
        <v/>
      </c>
      <c r="I161" s="56" t="str">
        <f>IF(Reserve1!G15=(""),(""),Reserve1!G15/Reserve1!$B15*10)</f>
        <v/>
      </c>
      <c r="J161" s="56" t="str">
        <f>IF(Reserve1!H15=(""),(""),Reserve1!H15/Reserve1!$B15*10)</f>
        <v/>
      </c>
      <c r="K161" s="56" t="str">
        <f>IF(Reserve1!I15=(""),(""),Reserve1!I15/Reserve1!$B15*10)</f>
        <v/>
      </c>
      <c r="L161" s="56" t="str">
        <f>IF(Reserve1!J15=(""),(""),Reserve1!J15/Reserve1!$P15*10)</f>
        <v/>
      </c>
      <c r="M161" s="56" t="str">
        <f>IF(Reserve1!K15=(""),(""),Reserve1!K15/Reserve1!$P15*10)</f>
        <v/>
      </c>
      <c r="N161" s="55" t="str">
        <f>IF(Reserve1!Q15=(""),(""),Reserve1!Q15/Reserve1!$P15*10)</f>
        <v/>
      </c>
      <c r="O161" s="56" t="str">
        <f>IF(Reserve1!R15=(""),(""),Reserve1!R15/Reserve1!$P15*10)</f>
        <v/>
      </c>
      <c r="P161" s="56" t="str">
        <f>IF(Reserve1!S15=(""),(""),Reserve1!S15/Reserve1!$P15*10)</f>
        <v/>
      </c>
      <c r="Q161" s="56" t="str">
        <f>IF(Reserve1!T15=(""),(""),Reserve1!T15/Reserve1!$P15*10)</f>
        <v/>
      </c>
      <c r="R161" s="56" t="str">
        <f>IF(Reserve1!U15=(""),(""),Reserve1!U15/Reserve1!$P15*10)</f>
        <v/>
      </c>
    </row>
    <row r="162" spans="1:18" ht="15" customHeight="1">
      <c r="C162" s="57"/>
      <c r="D162" s="59"/>
      <c r="E162" s="60">
        <f>SUM(E150:E161)</f>
        <v>0</v>
      </c>
      <c r="F162" s="60" t="str">
        <f>IF(SUM(F150:F160)=0,(" "),SUM(F150:F161))</f>
        <v xml:space="preserve"> </v>
      </c>
      <c r="G162" s="60" t="str">
        <f t="shared" ref="G162:R162" si="26">IF(SUM(G150:G160)=0,(" "),SUM(G150:G161))</f>
        <v xml:space="preserve"> </v>
      </c>
      <c r="H162" s="60" t="str">
        <f t="shared" si="26"/>
        <v xml:space="preserve"> </v>
      </c>
      <c r="I162" s="60" t="str">
        <f t="shared" si="26"/>
        <v xml:space="preserve"> </v>
      </c>
      <c r="J162" s="60" t="str">
        <f t="shared" si="26"/>
        <v xml:space="preserve"> </v>
      </c>
      <c r="K162" s="60" t="str">
        <f t="shared" si="26"/>
        <v xml:space="preserve"> </v>
      </c>
      <c r="L162" s="60" t="str">
        <f t="shared" si="26"/>
        <v xml:space="preserve"> </v>
      </c>
      <c r="M162" s="60" t="str">
        <f t="shared" si="26"/>
        <v xml:space="preserve"> </v>
      </c>
      <c r="N162" s="132" t="str">
        <f t="shared" si="26"/>
        <v xml:space="preserve"> </v>
      </c>
      <c r="O162" s="60" t="str">
        <f t="shared" si="26"/>
        <v xml:space="preserve"> </v>
      </c>
      <c r="P162" s="60" t="str">
        <f t="shared" si="26"/>
        <v xml:space="preserve"> </v>
      </c>
      <c r="Q162" s="60" t="str">
        <f t="shared" si="26"/>
        <v xml:space="preserve"> </v>
      </c>
      <c r="R162" s="60" t="str">
        <f t="shared" si="26"/>
        <v xml:space="preserve"> </v>
      </c>
    </row>
    <row r="163" spans="1:18" ht="15" customHeight="1">
      <c r="C163" s="65">
        <f>SUM(C150:C161)</f>
        <v>0</v>
      </c>
      <c r="D163" s="63"/>
      <c r="E163" s="64">
        <f>SUM(E150:E161)</f>
        <v>0</v>
      </c>
      <c r="F163" s="64" t="str">
        <f>IF(F162=(" "),(" "),E163+F162)</f>
        <v xml:space="preserve"> </v>
      </c>
      <c r="G163" s="64" t="str">
        <f t="shared" ref="G163:O163" si="27">IF(G162=(" "),(" "),F163+G162)</f>
        <v xml:space="preserve"> </v>
      </c>
      <c r="H163" s="64" t="str">
        <f t="shared" si="27"/>
        <v xml:space="preserve"> </v>
      </c>
      <c r="I163" s="64" t="str">
        <f t="shared" si="27"/>
        <v xml:space="preserve"> </v>
      </c>
      <c r="J163" s="64" t="str">
        <f t="shared" si="27"/>
        <v xml:space="preserve"> </v>
      </c>
      <c r="K163" s="64" t="str">
        <f t="shared" si="27"/>
        <v xml:space="preserve"> </v>
      </c>
      <c r="L163" s="64" t="str">
        <f>IF(L162=(" "),(" "),K163+L162)</f>
        <v xml:space="preserve"> </v>
      </c>
      <c r="M163" s="64" t="str">
        <f t="shared" si="27"/>
        <v xml:space="preserve"> </v>
      </c>
      <c r="N163" s="133" t="str">
        <f t="shared" si="27"/>
        <v xml:space="preserve"> </v>
      </c>
      <c r="O163" s="64" t="str">
        <f t="shared" si="27"/>
        <v xml:space="preserve"> </v>
      </c>
      <c r="P163" s="64" t="str">
        <f>IF(P162=(" "),(" "),O163+P162)</f>
        <v xml:space="preserve"> </v>
      </c>
      <c r="Q163" s="64" t="str">
        <f>IF(Q162=(" "),(" "),P163+Q162)</f>
        <v xml:space="preserve"> </v>
      </c>
      <c r="R163" s="64" t="str">
        <f>IF(R162=(" "),(" "),Q163+R162)</f>
        <v xml:space="preserve"> </v>
      </c>
    </row>
    <row r="165" spans="1:18" ht="15" customHeight="1">
      <c r="A165" s="52" t="str">
        <f t="shared" ref="A165:A176" si="28">IF(SUM(E166:R166)=0,(" "),COUNTIF(E166:R166,"&gt;0"))</f>
        <v xml:space="preserve"> </v>
      </c>
      <c r="B165" s="54" t="s">
        <v>93</v>
      </c>
      <c r="E165" s="52">
        <v>1</v>
      </c>
      <c r="F165" s="52">
        <v>2</v>
      </c>
      <c r="G165" s="52">
        <v>3</v>
      </c>
      <c r="H165" s="52">
        <v>4</v>
      </c>
      <c r="I165" s="52">
        <v>5</v>
      </c>
      <c r="J165" s="52">
        <v>6</v>
      </c>
      <c r="K165" s="52">
        <v>7</v>
      </c>
      <c r="L165" s="52">
        <v>8</v>
      </c>
      <c r="M165" s="52">
        <v>9</v>
      </c>
      <c r="N165" s="52">
        <v>10</v>
      </c>
      <c r="O165" s="52">
        <v>11</v>
      </c>
      <c r="P165" s="52">
        <v>12</v>
      </c>
      <c r="Q165" s="52">
        <v>13</v>
      </c>
      <c r="R165" s="52">
        <v>14</v>
      </c>
    </row>
    <row r="166" spans="1:18" ht="15" customHeight="1">
      <c r="A166" s="52" t="str">
        <f t="shared" si="28"/>
        <v xml:space="preserve"> </v>
      </c>
      <c r="B166" s="53">
        <f>Reserve2!A4</f>
        <v>0</v>
      </c>
      <c r="C166" s="55" t="str">
        <f>IF(Reserve2!Z4=0," ",SUM(E166:R166))</f>
        <v xml:space="preserve"> </v>
      </c>
      <c r="E166" s="56" t="str">
        <f>IF(Reserve2!C4=(""),(""),Reserve2!C4/Reserve2!$B4*10)</f>
        <v/>
      </c>
      <c r="F166" s="56" t="str">
        <f>IF(Reserve2!D4=(""),(""),Reserve2!D4/Reserve2!$B4*10)</f>
        <v/>
      </c>
      <c r="G166" s="56" t="str">
        <f>IF(Reserve2!E4=(""),(""),Reserve2!E4/Reserve2!$B4*10)</f>
        <v/>
      </c>
      <c r="H166" s="56" t="str">
        <f>IF(Reserve2!F4=(""),(""),Reserve2!F4/Reserve2!$B4*10)</f>
        <v/>
      </c>
      <c r="I166" s="56" t="str">
        <f>IF(Reserve2!G4=(""),(""),Reserve2!G4/Reserve2!$B4*10)</f>
        <v/>
      </c>
      <c r="J166" s="56" t="str">
        <f>IF(Reserve2!H4=(""),(""),Reserve2!H4/Reserve2!$B4*10)</f>
        <v/>
      </c>
      <c r="K166" s="56" t="str">
        <f>IF(Reserve2!I4=(""),(""),Reserve2!I4/Reserve2!$B4*10)</f>
        <v/>
      </c>
      <c r="L166" s="56" t="str">
        <f>IF(Reserve2!O4=(""),(""),Reserve2!O4/Reserve2!$N4*10)</f>
        <v/>
      </c>
      <c r="M166" s="56" t="str">
        <f>IF(Reserve2!P4=(""),(""),Reserve2!P4/Reserve2!$N4*10)</f>
        <v/>
      </c>
      <c r="N166" s="55" t="str">
        <f>IF(Reserve2!Q4=(""),(""),Reserve2!Q4/Reserve2!$N4*10)</f>
        <v/>
      </c>
      <c r="O166" s="56" t="str">
        <f>IF(Reserve2!R4=(""),(""),Reserve2!R4/Reserve2!$N4*10)</f>
        <v/>
      </c>
      <c r="P166" s="56" t="str">
        <f>IF(Reserve2!S4=(""),(""),Reserve2!S4/Reserve2!$N4*10)</f>
        <v/>
      </c>
      <c r="Q166" s="56" t="str">
        <f>IF(Reserve2!T4=(""),(""),Reserve2!T4/Reserve2!$N4*10)</f>
        <v/>
      </c>
      <c r="R166" s="56" t="str">
        <f>IF(Reserve2!U4=(""),(""),Reserve2!U4/Reserve2!$N4*10)</f>
        <v/>
      </c>
    </row>
    <row r="167" spans="1:18" ht="15" customHeight="1">
      <c r="A167" s="52" t="str">
        <f t="shared" si="28"/>
        <v xml:space="preserve"> </v>
      </c>
      <c r="B167" s="53">
        <f>Reserve2!A5</f>
        <v>0</v>
      </c>
      <c r="C167" s="55" t="str">
        <f>IF(Reserve2!Z5=0," ",SUM(E167:R167))</f>
        <v xml:space="preserve"> </v>
      </c>
      <c r="E167" s="56" t="str">
        <f>IF(Reserve2!C5=(""),(""),Reserve2!C5/Reserve2!$B5*10)</f>
        <v/>
      </c>
      <c r="F167" s="56" t="str">
        <f>IF(Reserve2!D5=(""),(""),Reserve2!D5/Reserve2!$B5*10)</f>
        <v/>
      </c>
      <c r="G167" s="56" t="str">
        <f>IF(Reserve2!E5=(""),(""),Reserve2!E5/Reserve2!$B5*10)</f>
        <v/>
      </c>
      <c r="H167" s="56" t="str">
        <f>IF(Reserve2!F5=(""),(""),Reserve2!F5/Reserve2!$B5*10)</f>
        <v/>
      </c>
      <c r="I167" s="56" t="str">
        <f>IF(Reserve2!G5=(""),(""),Reserve2!G5/Reserve2!$B5*10)</f>
        <v/>
      </c>
      <c r="J167" s="56" t="str">
        <f>IF(Reserve2!H5=(""),(""),Reserve2!H5/Reserve2!$B5*10)</f>
        <v/>
      </c>
      <c r="K167" s="56" t="str">
        <f>IF(Reserve2!I5=(""),(""),Reserve2!I5/Reserve2!$B5*10)</f>
        <v/>
      </c>
      <c r="L167" s="56" t="str">
        <f>IF(Reserve2!O5=(""),(""),Reserve2!O5/Reserve2!$N5*10)</f>
        <v/>
      </c>
      <c r="M167" s="56" t="str">
        <f>IF(Reserve2!P5=(""),(""),Reserve2!P5/Reserve2!$N5*10)</f>
        <v/>
      </c>
      <c r="N167" s="55" t="str">
        <f>IF(Reserve2!Q5=(""),(""),Reserve2!Q5/Reserve2!$N5*10)</f>
        <v/>
      </c>
      <c r="O167" s="56" t="str">
        <f>IF(Reserve2!R5=(""),(""),Reserve2!R5/Reserve2!$N5*10)</f>
        <v/>
      </c>
      <c r="P167" s="56" t="str">
        <f>IF(Reserve2!S5=(""),(""),Reserve2!S5/Reserve2!$N5*10)</f>
        <v/>
      </c>
      <c r="Q167" s="56" t="str">
        <f>IF(Reserve2!T5=(""),(""),Reserve2!T5/Reserve2!$N5*10)</f>
        <v/>
      </c>
      <c r="R167" s="56" t="str">
        <f>IF(Reserve2!U5=(""),(""),Reserve2!U5/Reserve2!$N5*10)</f>
        <v/>
      </c>
    </row>
    <row r="168" spans="1:18" ht="15" customHeight="1">
      <c r="A168" s="52" t="str">
        <f t="shared" si="28"/>
        <v xml:space="preserve"> </v>
      </c>
      <c r="B168" s="100">
        <f>Reserve2!A6</f>
        <v>0</v>
      </c>
      <c r="C168" s="55" t="str">
        <f>IF(Reserve2!Z6=0," ",SUM(E168:R168))</f>
        <v xml:space="preserve"> </v>
      </c>
      <c r="E168" s="56" t="str">
        <f>IF(Reserve2!C6=(""),(""),Reserve2!C6/Reserve2!$B6*10)</f>
        <v/>
      </c>
      <c r="F168" s="56" t="str">
        <f>IF(Reserve2!D6=(""),(""),Reserve2!D6/Reserve2!$B6*10)</f>
        <v/>
      </c>
      <c r="G168" s="56" t="str">
        <f>IF(Reserve2!E6=(""),(""),Reserve2!E6/Reserve2!$B6*10)</f>
        <v/>
      </c>
      <c r="H168" s="56" t="str">
        <f>IF(Reserve2!F6=(""),(""),Reserve2!F6/Reserve2!$B6*10)</f>
        <v/>
      </c>
      <c r="I168" s="56" t="str">
        <f>IF(Reserve2!G6=(""),(""),Reserve2!G6/Reserve2!$B6*10)</f>
        <v/>
      </c>
      <c r="J168" s="56" t="str">
        <f>IF(Reserve2!H6=(""),(""),Reserve2!H6/Reserve2!$B6*10)</f>
        <v/>
      </c>
      <c r="K168" s="56" t="str">
        <f>IF(Reserve2!I6=(""),(""),Reserve2!I6/Reserve2!$B6*10)</f>
        <v/>
      </c>
      <c r="L168" s="56" t="str">
        <f>IF(Reserve2!O6=(""),(""),Reserve2!O6/Reserve2!$N6*10)</f>
        <v/>
      </c>
      <c r="M168" s="56" t="str">
        <f>IF(Reserve2!P6=(""),(""),Reserve2!P6/Reserve2!$N6*10)</f>
        <v/>
      </c>
      <c r="N168" s="55" t="str">
        <f>IF(Reserve2!Q6=(""),(""),Reserve2!Q6/Reserve2!$N6*10)</f>
        <v/>
      </c>
      <c r="O168" s="56" t="str">
        <f>IF(Reserve2!R6=(""),(""),Reserve2!R6/Reserve2!$N6*10)</f>
        <v/>
      </c>
      <c r="P168" s="56" t="str">
        <f>IF(Reserve2!S6=(""),(""),Reserve2!S6/Reserve2!$N6*10)</f>
        <v/>
      </c>
      <c r="Q168" s="56" t="str">
        <f>IF(Reserve2!T6=(""),(""),Reserve2!T6/Reserve2!$N6*10)</f>
        <v/>
      </c>
      <c r="R168" s="56" t="str">
        <f>IF(Reserve2!U6=(""),(""),Reserve2!U6/Reserve2!$N6*10)</f>
        <v/>
      </c>
    </row>
    <row r="169" spans="1:18" ht="15" customHeight="1">
      <c r="A169" s="52" t="str">
        <f t="shared" si="28"/>
        <v xml:space="preserve"> </v>
      </c>
      <c r="B169" s="53">
        <f>Reserve2!A7</f>
        <v>0</v>
      </c>
      <c r="C169" s="55" t="str">
        <f>IF(Reserve2!Z7=0," ",SUM(E169:R169))</f>
        <v xml:space="preserve"> </v>
      </c>
      <c r="E169" s="56" t="str">
        <f>IF(Reserve2!C7=(""),(""),Reserve2!C7/Reserve2!$B7*10)</f>
        <v/>
      </c>
      <c r="F169" s="56" t="str">
        <f>IF(Reserve2!D7=(""),(""),Reserve2!D7/Reserve2!$B7*10)</f>
        <v/>
      </c>
      <c r="G169" s="56" t="str">
        <f>IF(Reserve2!E7=(""),(""),Reserve2!E7/Reserve2!$B7*10)</f>
        <v/>
      </c>
      <c r="H169" s="56" t="str">
        <f>IF(Reserve2!F7=(""),(""),Reserve2!F7/Reserve2!$B7*10)</f>
        <v/>
      </c>
      <c r="I169" s="56" t="str">
        <f>IF(Reserve2!G7=(""),(""),Reserve2!G7/Reserve2!$B7*10)</f>
        <v/>
      </c>
      <c r="J169" s="56" t="str">
        <f>IF(Reserve2!H7=(""),(""),Reserve2!H7/Reserve2!$B7*10)</f>
        <v/>
      </c>
      <c r="K169" s="56" t="str">
        <f>IF(Reserve2!I7=(""),(""),Reserve2!I7/Reserve2!$B7*10)</f>
        <v/>
      </c>
      <c r="L169" s="56" t="str">
        <f>IF(Reserve2!O7=(""),(""),Reserve2!O7/Reserve2!$N7*10)</f>
        <v/>
      </c>
      <c r="M169" s="56" t="str">
        <f>IF(Reserve2!P7=(""),(""),Reserve2!P7/Reserve2!$N7*10)</f>
        <v/>
      </c>
      <c r="N169" s="55" t="str">
        <f>IF(Reserve2!Q7=(""),(""),Reserve2!Q7/Reserve2!$N7*10)</f>
        <v/>
      </c>
      <c r="O169" s="56" t="str">
        <f>IF(Reserve2!R7=(""),(""),Reserve2!R7/Reserve2!$N7*10)</f>
        <v/>
      </c>
      <c r="P169" s="56" t="str">
        <f>IF(Reserve2!S7=(""),(""),Reserve2!S7/Reserve2!$N7*10)</f>
        <v/>
      </c>
      <c r="Q169" s="56" t="str">
        <f>IF(Reserve2!T7=(""),(""),Reserve2!T7/Reserve2!$N7*10)</f>
        <v/>
      </c>
      <c r="R169" s="56" t="str">
        <f>IF(Reserve2!U7=(""),(""),Reserve2!U7/Reserve2!$N7*10)</f>
        <v/>
      </c>
    </row>
    <row r="170" spans="1:18" ht="15" customHeight="1">
      <c r="A170" s="52" t="str">
        <f t="shared" si="28"/>
        <v xml:space="preserve"> </v>
      </c>
      <c r="B170" s="53">
        <f>Reserve2!A8</f>
        <v>0</v>
      </c>
      <c r="C170" s="55" t="str">
        <f>IF(Reserve2!Z8=0," ",SUM(E170:R170))</f>
        <v xml:space="preserve"> </v>
      </c>
      <c r="E170" s="56" t="str">
        <f>IF(Reserve2!C8=(""),(""),Reserve2!C8/Reserve2!$B8*10)</f>
        <v/>
      </c>
      <c r="F170" s="56" t="str">
        <f>IF(Reserve2!D8=(""),(""),Reserve2!D8/Reserve2!$B8*10)</f>
        <v/>
      </c>
      <c r="G170" s="56" t="str">
        <f>IF(Reserve2!E8=(""),(""),Reserve2!E8/Reserve2!$B8*10)</f>
        <v/>
      </c>
      <c r="H170" s="56" t="str">
        <f>IF(Reserve2!F8=(""),(""),Reserve2!F8/Reserve2!$B8*10)</f>
        <v/>
      </c>
      <c r="I170" s="56" t="str">
        <f>IF(Reserve2!G8=(""),(""),Reserve2!G8/Reserve2!$B8*10)</f>
        <v/>
      </c>
      <c r="J170" s="56" t="str">
        <f>IF(Reserve2!H8=(""),(""),Reserve2!H8/Reserve2!$B8*10)</f>
        <v/>
      </c>
      <c r="K170" s="56" t="str">
        <f>IF(Reserve2!I8=(""),(""),Reserve2!I8/Reserve2!$B8*10)</f>
        <v/>
      </c>
      <c r="L170" s="56" t="str">
        <f>IF(Reserve2!O8=(""),(""),Reserve2!O8/Reserve2!$N8*10)</f>
        <v/>
      </c>
      <c r="M170" s="56" t="str">
        <f>IF(Reserve2!P8=(""),(""),Reserve2!P8/Reserve2!$N8*10)</f>
        <v/>
      </c>
      <c r="N170" s="55" t="str">
        <f>IF(Reserve2!Q8=(""),(""),Reserve2!Q8/Reserve2!$N8*10)</f>
        <v/>
      </c>
      <c r="O170" s="56" t="str">
        <f>IF(Reserve2!R8=(""),(""),Reserve2!R8/Reserve2!$N8*10)</f>
        <v/>
      </c>
      <c r="P170" s="56" t="str">
        <f>IF(Reserve2!S8=(""),(""),Reserve2!S8/Reserve2!$N8*10)</f>
        <v/>
      </c>
      <c r="Q170" s="56" t="str">
        <f>IF(Reserve2!T8=(""),(""),Reserve2!T8/Reserve2!$N8*10)</f>
        <v/>
      </c>
      <c r="R170" s="56" t="str">
        <f>IF(Reserve2!U8=(""),(""),Reserve2!U8/Reserve2!$N8*10)</f>
        <v/>
      </c>
    </row>
    <row r="171" spans="1:18" ht="15" customHeight="1">
      <c r="A171" s="52" t="str">
        <f t="shared" si="28"/>
        <v xml:space="preserve"> </v>
      </c>
      <c r="B171" s="53">
        <f>Reserve2!A9</f>
        <v>0</v>
      </c>
      <c r="C171" s="55" t="str">
        <f>IF(Reserve2!Z9=0," ",SUM(E171:R171))</f>
        <v xml:space="preserve"> </v>
      </c>
      <c r="E171" s="56" t="str">
        <f>IF(Reserve2!C9=(""),(""),Reserve2!C9/Reserve2!$B9*10)</f>
        <v/>
      </c>
      <c r="F171" s="56" t="str">
        <f>IF(Reserve2!D9=(""),(""),Reserve2!D9/Reserve2!$B9*10)</f>
        <v/>
      </c>
      <c r="G171" s="56" t="str">
        <f>IF(Reserve2!E9=(""),(""),Reserve2!E9/Reserve2!$B9*10)</f>
        <v/>
      </c>
      <c r="H171" s="56" t="str">
        <f>IF(Reserve2!F9=(""),(""),Reserve2!F9/Reserve2!$B9*10)</f>
        <v/>
      </c>
      <c r="I171" s="56" t="str">
        <f>IF(Reserve2!G9=(""),(""),Reserve2!G9/Reserve2!$B9*10)</f>
        <v/>
      </c>
      <c r="J171" s="56" t="str">
        <f>IF(Reserve2!H9=(""),(""),Reserve2!H9/Reserve2!$B9*10)</f>
        <v/>
      </c>
      <c r="K171" s="56" t="str">
        <f>IF(Reserve2!I9=(""),(""),Reserve2!I9/Reserve2!$B9*10)</f>
        <v/>
      </c>
      <c r="L171" s="56" t="str">
        <f>IF(Reserve2!O9=(""),(""),Reserve2!O9/Reserve2!$N9*10)</f>
        <v/>
      </c>
      <c r="M171" s="56" t="str">
        <f>IF(Reserve2!P9=(""),(""),Reserve2!P9/Reserve2!$N9*10)</f>
        <v/>
      </c>
      <c r="N171" s="55" t="str">
        <f>IF(Reserve2!Q9=(""),(""),Reserve2!Q9/Reserve2!$N9*10)</f>
        <v/>
      </c>
      <c r="O171" s="56" t="str">
        <f>IF(Reserve2!R9=(""),(""),Reserve2!R9/Reserve2!$N9*10)</f>
        <v/>
      </c>
      <c r="P171" s="56" t="str">
        <f>IF(Reserve2!S9=(""),(""),Reserve2!S9/Reserve2!$N9*10)</f>
        <v/>
      </c>
      <c r="Q171" s="56" t="str">
        <f>IF(Reserve2!T9=(""),(""),Reserve2!T9/Reserve2!$N9*10)</f>
        <v/>
      </c>
      <c r="R171" s="56" t="str">
        <f>IF(Reserve2!U9=(""),(""),Reserve2!U9/Reserve2!$N9*10)</f>
        <v/>
      </c>
    </row>
    <row r="172" spans="1:18" ht="15" customHeight="1">
      <c r="A172" s="52" t="str">
        <f t="shared" si="28"/>
        <v xml:space="preserve"> </v>
      </c>
      <c r="B172" s="53">
        <f>Reserve2!A10</f>
        <v>0</v>
      </c>
      <c r="C172" s="55" t="str">
        <f>IF(Reserve2!Z10=0," ",SUM(E172:R172))</f>
        <v xml:space="preserve"> </v>
      </c>
      <c r="E172" s="56" t="str">
        <f>IF(Reserve2!C10=(""),(""),Reserve2!C10/Reserve2!$B10*10)</f>
        <v/>
      </c>
      <c r="F172" s="56" t="str">
        <f>IF(Reserve2!D10=(""),(""),Reserve2!D10/Reserve2!$B10*10)</f>
        <v/>
      </c>
      <c r="G172" s="56" t="str">
        <f>IF(Reserve2!E10=(""),(""),Reserve2!E10/Reserve2!$B10*10)</f>
        <v/>
      </c>
      <c r="H172" s="56" t="str">
        <f>IF(Reserve2!F10=(""),(""),Reserve2!F10/Reserve2!$B10*10)</f>
        <v/>
      </c>
      <c r="I172" s="56" t="str">
        <f>IF(Reserve2!G10=(""),(""),Reserve2!G10/Reserve2!$B10*10)</f>
        <v/>
      </c>
      <c r="J172" s="56" t="str">
        <f>IF(Reserve2!H10=(""),(""),Reserve2!H10/Reserve2!$B10*10)</f>
        <v/>
      </c>
      <c r="K172" s="56" t="str">
        <f>IF(Reserve2!I10=(""),(""),Reserve2!I10/Reserve2!$B10*10)</f>
        <v/>
      </c>
      <c r="L172" s="56" t="str">
        <f>IF(Reserve2!O10=(""),(""),Reserve2!O10/Reserve2!$N10*10)</f>
        <v/>
      </c>
      <c r="M172" s="56" t="str">
        <f>IF(Reserve2!P10=(""),(""),Reserve2!P10/Reserve2!$N10*10)</f>
        <v/>
      </c>
      <c r="N172" s="55" t="str">
        <f>IF(Reserve2!Q10=(""),(""),Reserve2!Q10/Reserve2!$N10*10)</f>
        <v/>
      </c>
      <c r="O172" s="56" t="str">
        <f>IF(Reserve2!R10=(""),(""),Reserve2!R10/Reserve2!$N10*10)</f>
        <v/>
      </c>
      <c r="P172" s="56" t="str">
        <f>IF(Reserve2!S10=(""),(""),Reserve2!S10/Reserve2!$N10*10)</f>
        <v/>
      </c>
      <c r="Q172" s="56" t="str">
        <f>IF(Reserve2!T10=(""),(""),Reserve2!T10/Reserve2!$N10*10)</f>
        <v/>
      </c>
      <c r="R172" s="56" t="str">
        <f>IF(Reserve2!U10=(""),(""),Reserve2!U10/Reserve2!$N10*10)</f>
        <v/>
      </c>
    </row>
    <row r="173" spans="1:18" ht="15" customHeight="1">
      <c r="A173" s="52" t="str">
        <f t="shared" si="28"/>
        <v xml:space="preserve"> </v>
      </c>
      <c r="B173" s="53">
        <f>Reserve2!A11</f>
        <v>0</v>
      </c>
      <c r="C173" s="55" t="str">
        <f>IF(Reserve2!Z11=0," ",SUM(E173:R173))</f>
        <v xml:space="preserve"> </v>
      </c>
      <c r="E173" s="56" t="str">
        <f>IF(Reserve2!C11=(""),(""),Reserve2!C11/Reserve2!$B11*10)</f>
        <v/>
      </c>
      <c r="F173" s="56" t="str">
        <f>IF(Reserve2!D11=(""),(""),Reserve2!D11/Reserve2!$B11*10)</f>
        <v/>
      </c>
      <c r="G173" s="56" t="str">
        <f>IF(Reserve2!E11=(""),(""),Reserve2!E11/Reserve2!$B11*10)</f>
        <v/>
      </c>
      <c r="H173" s="56" t="str">
        <f>IF(Reserve2!F11=(""),(""),Reserve2!F11/Reserve2!$B11*10)</f>
        <v/>
      </c>
      <c r="I173" s="56" t="str">
        <f>IF(Reserve2!G11=(""),(""),Reserve2!G11/Reserve2!$B11*10)</f>
        <v/>
      </c>
      <c r="J173" s="56" t="str">
        <f>IF(Reserve2!H11=(""),(""),Reserve2!H11/Reserve2!$B11*10)</f>
        <v/>
      </c>
      <c r="K173" s="56" t="str">
        <f>IF(Reserve2!I11=(""),(""),Reserve2!I11/Reserve2!$B11*10)</f>
        <v/>
      </c>
      <c r="L173" s="56" t="str">
        <f>IF(Reserve2!O11=(""),(""),Reserve2!O11/Reserve2!$N11*10)</f>
        <v/>
      </c>
      <c r="M173" s="56" t="str">
        <f>IF(Reserve2!P11=(""),(""),Reserve2!P11/Reserve2!$N11*10)</f>
        <v/>
      </c>
      <c r="N173" s="55" t="str">
        <f>IF(Reserve2!Q11=(""),(""),Reserve2!Q11/Reserve2!$N11*10)</f>
        <v/>
      </c>
      <c r="O173" s="56" t="str">
        <f>IF(Reserve2!R11=(""),(""),Reserve2!R11/Reserve2!$N11*10)</f>
        <v/>
      </c>
      <c r="P173" s="56" t="str">
        <f>IF(Reserve2!S11=(""),(""),Reserve2!S11/Reserve2!$N11*10)</f>
        <v/>
      </c>
      <c r="Q173" s="56" t="str">
        <f>IF(Reserve2!T11=(""),(""),Reserve2!T11/Reserve2!$N11*10)</f>
        <v/>
      </c>
      <c r="R173" s="56" t="str">
        <f>IF(Reserve2!U11=(""),(""),Reserve2!U11/Reserve2!$N11*10)</f>
        <v/>
      </c>
    </row>
    <row r="174" spans="1:18" ht="15" customHeight="1">
      <c r="A174" s="52" t="str">
        <f t="shared" si="28"/>
        <v xml:space="preserve"> </v>
      </c>
      <c r="B174" s="53">
        <f>Reserve2!A12</f>
        <v>0</v>
      </c>
      <c r="C174" s="55" t="str">
        <f>IF(Reserve2!Z12=0," ",SUM(E174:R174))</f>
        <v xml:space="preserve"> </v>
      </c>
      <c r="E174" s="56" t="str">
        <f>IF(Reserve2!C12=(""),(""),Reserve2!C12/Reserve2!$B12*10)</f>
        <v/>
      </c>
      <c r="F174" s="56" t="str">
        <f>IF(Reserve2!D12=(""),(""),Reserve2!D12/Reserve2!$B12*10)</f>
        <v/>
      </c>
      <c r="G174" s="56" t="str">
        <f>IF(Reserve2!E12=(""),(""),Reserve2!E12/Reserve2!$B12*10)</f>
        <v/>
      </c>
      <c r="H174" s="56" t="str">
        <f>IF(Reserve2!F12=(""),(""),Reserve2!F12/Reserve2!$B12*10)</f>
        <v/>
      </c>
      <c r="I174" s="56" t="str">
        <f>IF(Reserve2!G12=(""),(""),Reserve2!G12/Reserve2!$B12*10)</f>
        <v/>
      </c>
      <c r="J174" s="56" t="str">
        <f>IF(Reserve2!H12=(""),(""),Reserve2!H12/Reserve2!$B12*10)</f>
        <v/>
      </c>
      <c r="K174" s="56" t="str">
        <f>IF(Reserve2!I12=(""),(""),Reserve2!I12/Reserve2!$B12*10)</f>
        <v/>
      </c>
      <c r="L174" s="56" t="str">
        <f>IF(Reserve2!O12=(""),(""),Reserve2!O12/Reserve2!$N12*10)</f>
        <v/>
      </c>
      <c r="M174" s="56" t="str">
        <f>IF(Reserve2!P12=(""),(""),Reserve2!P12/Reserve2!$N12*10)</f>
        <v/>
      </c>
      <c r="N174" s="55" t="str">
        <f>IF(Reserve2!Q12=(""),(""),Reserve2!Q12/Reserve2!$N12*10)</f>
        <v/>
      </c>
      <c r="O174" s="56" t="str">
        <f>IF(Reserve2!R12=(""),(""),Reserve2!R12/Reserve2!$N12*10)</f>
        <v/>
      </c>
      <c r="P174" s="56" t="str">
        <f>IF(Reserve2!S12=(""),(""),Reserve2!S12/Reserve2!$N12*10)</f>
        <v/>
      </c>
      <c r="Q174" s="56" t="str">
        <f>IF(Reserve2!T12=(""),(""),Reserve2!T12/Reserve2!$N12*10)</f>
        <v/>
      </c>
      <c r="R174" s="56" t="str">
        <f>IF(Reserve2!U12=(""),(""),Reserve2!U12/Reserve2!$N12*10)</f>
        <v/>
      </c>
    </row>
    <row r="175" spans="1:18" ht="15" customHeight="1">
      <c r="A175" s="52" t="str">
        <f t="shared" si="28"/>
        <v xml:space="preserve"> </v>
      </c>
      <c r="B175" s="53">
        <f>Reserve2!A13</f>
        <v>0</v>
      </c>
      <c r="C175" s="55" t="str">
        <f>IF(Reserve2!Z13=0," ",SUM(E175:R175))</f>
        <v xml:space="preserve"> </v>
      </c>
      <c r="E175" s="56" t="str">
        <f>IF(Reserve2!C13=(""),(""),Reserve2!C13/Reserve2!$B13*10)</f>
        <v/>
      </c>
      <c r="F175" s="56" t="str">
        <f>IF(Reserve2!D13=(""),(""),Reserve2!D13/Reserve2!$B13*10)</f>
        <v/>
      </c>
      <c r="G175" s="56" t="str">
        <f>IF(Reserve2!E13=(""),(""),Reserve2!E13/Reserve2!$B13*10)</f>
        <v/>
      </c>
      <c r="H175" s="56" t="str">
        <f>IF(Reserve2!F13=(""),(""),Reserve2!F13/Reserve2!$B13*10)</f>
        <v/>
      </c>
      <c r="I175" s="56" t="str">
        <f>IF(Reserve2!G13=(""),(""),Reserve2!G13/Reserve2!$B13*10)</f>
        <v/>
      </c>
      <c r="J175" s="56" t="str">
        <f>IF(Reserve2!H13=(""),(""),Reserve2!H13/Reserve2!$B13*10)</f>
        <v/>
      </c>
      <c r="K175" s="56" t="str">
        <f>IF(Reserve2!I13=(""),(""),Reserve2!I13/Reserve2!$B13*10)</f>
        <v/>
      </c>
      <c r="L175" s="56" t="str">
        <f>IF(Reserve2!O13=(""),(""),Reserve2!O13/Reserve2!$N13*10)</f>
        <v/>
      </c>
      <c r="M175" s="56" t="str">
        <f>IF(Reserve2!P13=(""),(""),Reserve2!P13/Reserve2!$N13*10)</f>
        <v/>
      </c>
      <c r="N175" s="55" t="str">
        <f>IF(Reserve2!Q13=(""),(""),Reserve2!Q13/Reserve2!$N13*10)</f>
        <v/>
      </c>
      <c r="O175" s="56" t="str">
        <f>IF(Reserve2!R13=(""),(""),Reserve2!R13/Reserve2!$N13*10)</f>
        <v/>
      </c>
      <c r="P175" s="56" t="str">
        <f>IF(Reserve2!S13=(""),(""),Reserve2!S13/Reserve2!$N13*10)</f>
        <v/>
      </c>
      <c r="Q175" s="56" t="str">
        <f>IF(Reserve2!T13=(""),(""),Reserve2!T13/Reserve2!$N13*10)</f>
        <v/>
      </c>
      <c r="R175" s="56" t="str">
        <f>IF(Reserve2!U13=(""),(""),Reserve2!U13/Reserve2!$N13*10)</f>
        <v/>
      </c>
    </row>
    <row r="176" spans="1:18" ht="15" customHeight="1">
      <c r="A176" s="52" t="str">
        <f t="shared" si="28"/>
        <v xml:space="preserve"> </v>
      </c>
      <c r="B176" s="53">
        <f>Reserve2!A14</f>
        <v>0</v>
      </c>
      <c r="C176" s="55" t="str">
        <f>IF(Reserve2!Z14=0," ",SUM(E176:R176))</f>
        <v xml:space="preserve"> </v>
      </c>
      <c r="E176" s="56" t="str">
        <f>IF(Reserve2!C14=(""),(""),Reserve2!C14/Reserve2!$B14*10)</f>
        <v/>
      </c>
      <c r="F176" s="56" t="str">
        <f>IF(Reserve2!D14=(""),(""),Reserve2!D14/Reserve2!$B14*10)</f>
        <v/>
      </c>
      <c r="G176" s="56" t="str">
        <f>IF(Reserve2!E14=(""),(""),Reserve2!E14/Reserve2!$B14*10)</f>
        <v/>
      </c>
      <c r="H176" s="56" t="str">
        <f>IF(Reserve2!F14=(""),(""),Reserve2!F14/Reserve2!$B14*10)</f>
        <v/>
      </c>
      <c r="I176" s="56" t="str">
        <f>IF(Reserve2!G14=(""),(""),Reserve2!G14/Reserve2!$B14*10)</f>
        <v/>
      </c>
      <c r="J176" s="56" t="str">
        <f>IF(Reserve2!H14=(""),(""),Reserve2!H14/Reserve2!$B14*10)</f>
        <v/>
      </c>
      <c r="K176" s="56" t="str">
        <f>IF(Reserve2!I14=(""),(""),Reserve2!I14/Reserve2!$B14*10)</f>
        <v/>
      </c>
      <c r="L176" s="56" t="str">
        <f>IF(Reserve2!O14=(""),(""),Reserve2!O14/Reserve2!$N14*10)</f>
        <v/>
      </c>
      <c r="M176" s="56" t="str">
        <f>IF(Reserve2!P14=(""),(""),Reserve2!P14/Reserve2!$N14*10)</f>
        <v/>
      </c>
      <c r="N176" s="55" t="str">
        <f>IF(Reserve2!Q14=(""),(""),Reserve2!Q14/Reserve2!$N14*10)</f>
        <v/>
      </c>
      <c r="O176" s="56" t="str">
        <f>IF(Reserve2!R14=(""),(""),Reserve2!R14/Reserve2!$N14*10)</f>
        <v/>
      </c>
      <c r="P176" s="56" t="str">
        <f>IF(Reserve2!S14=(""),(""),Reserve2!S14/Reserve2!$N14*10)</f>
        <v/>
      </c>
      <c r="Q176" s="56" t="str">
        <f>IF(Reserve2!T14=(""),(""),Reserve2!T14/Reserve2!$N14*10)</f>
        <v/>
      </c>
      <c r="R176" s="56" t="str">
        <f>IF(Reserve2!U14=(""),(""),Reserve2!U14/Reserve2!$N14*10)</f>
        <v/>
      </c>
    </row>
    <row r="177" spans="1:18" ht="15" customHeight="1">
      <c r="B177" s="53">
        <f>Reserve2!A15</f>
        <v>0</v>
      </c>
      <c r="C177" s="55" t="str">
        <f>IF(Reserve2!Z15=0," ",SUM(E177:R177))</f>
        <v xml:space="preserve"> </v>
      </c>
      <c r="E177" s="56" t="str">
        <f>IF(Reserve2!C15=(""),(""),Reserve2!C15/Reserve2!$B15*10)</f>
        <v/>
      </c>
      <c r="F177" s="56" t="str">
        <f>IF(Reserve2!D15=(""),(""),Reserve2!D15/Reserve2!$B15*10)</f>
        <v/>
      </c>
      <c r="G177" s="56" t="str">
        <f>IF(Reserve2!E15=(""),(""),Reserve2!E15/Reserve2!$B15*10)</f>
        <v/>
      </c>
      <c r="H177" s="56" t="str">
        <f>IF(Reserve2!F15=(""),(""),Reserve2!F15/Reserve2!$B15*10)</f>
        <v/>
      </c>
      <c r="I177" s="56" t="str">
        <f>IF(Reserve2!G15=(""),(""),Reserve2!G15/Reserve2!$B15*10)</f>
        <v/>
      </c>
      <c r="J177" s="56" t="str">
        <f>IF(Reserve2!H15=(""),(""),Reserve2!H15/Reserve2!$B15*10)</f>
        <v/>
      </c>
      <c r="K177" s="56" t="str">
        <f>IF(Reserve2!I15=(""),(""),Reserve2!I15/Reserve2!$B15*10)</f>
        <v/>
      </c>
    </row>
    <row r="178" spans="1:18" ht="15" customHeight="1">
      <c r="B178" s="58"/>
      <c r="C178" s="57"/>
      <c r="D178" s="59"/>
      <c r="E178" s="60">
        <f>SUM(E166:E177)</f>
        <v>0</v>
      </c>
      <c r="F178" s="60" t="str">
        <f>IF(SUM(F166:F176)=0,(" "),SUM(F166:F177))</f>
        <v xml:space="preserve"> </v>
      </c>
      <c r="G178" s="60" t="str">
        <f t="shared" ref="G178:R178" si="29">IF(SUM(G166:G176)=0,(" "),SUM(G166:G177))</f>
        <v xml:space="preserve"> </v>
      </c>
      <c r="H178" s="60" t="str">
        <f t="shared" si="29"/>
        <v xml:space="preserve"> </v>
      </c>
      <c r="I178" s="60" t="str">
        <f t="shared" si="29"/>
        <v xml:space="preserve"> </v>
      </c>
      <c r="J178" s="60" t="str">
        <f t="shared" si="29"/>
        <v xml:space="preserve"> </v>
      </c>
      <c r="K178" s="60" t="str">
        <f t="shared" si="29"/>
        <v xml:space="preserve"> </v>
      </c>
      <c r="L178" s="60" t="str">
        <f t="shared" si="29"/>
        <v xml:space="preserve"> </v>
      </c>
      <c r="M178" s="60" t="str">
        <f t="shared" si="29"/>
        <v xml:space="preserve"> </v>
      </c>
      <c r="N178" s="132" t="str">
        <f t="shared" si="29"/>
        <v xml:space="preserve"> </v>
      </c>
      <c r="O178" s="60" t="str">
        <f t="shared" si="29"/>
        <v xml:space="preserve"> </v>
      </c>
      <c r="P178" s="60" t="str">
        <f t="shared" si="29"/>
        <v xml:space="preserve"> </v>
      </c>
      <c r="Q178" s="60" t="str">
        <f t="shared" si="29"/>
        <v xml:space="preserve"> </v>
      </c>
      <c r="R178" s="60" t="str">
        <f t="shared" si="29"/>
        <v xml:space="preserve"> </v>
      </c>
    </row>
    <row r="179" spans="1:18" ht="15" customHeight="1">
      <c r="B179" s="62"/>
      <c r="C179" s="65">
        <f>SUM(C166:C177)</f>
        <v>0</v>
      </c>
      <c r="D179" s="63"/>
      <c r="E179" s="64">
        <f>SUM(E166:E177)</f>
        <v>0</v>
      </c>
      <c r="F179" s="64" t="str">
        <f>IF(F178=(" "),(" "),E179+F178)</f>
        <v xml:space="preserve"> </v>
      </c>
      <c r="G179" s="64" t="str">
        <f t="shared" ref="G179:R179" si="30">IF(G178=(" "),(" "),F179+G178)</f>
        <v xml:space="preserve"> </v>
      </c>
      <c r="H179" s="64" t="str">
        <f t="shared" si="30"/>
        <v xml:space="preserve"> </v>
      </c>
      <c r="I179" s="64" t="str">
        <f t="shared" si="30"/>
        <v xml:space="preserve"> </v>
      </c>
      <c r="J179" s="64" t="str">
        <f t="shared" si="30"/>
        <v xml:space="preserve"> </v>
      </c>
      <c r="K179" s="64" t="str">
        <f t="shared" si="30"/>
        <v xml:space="preserve"> </v>
      </c>
      <c r="L179" s="64" t="str">
        <f>IF(L178=(" "),(" "),K179+L178)</f>
        <v xml:space="preserve"> </v>
      </c>
      <c r="M179" s="64" t="str">
        <f t="shared" si="30"/>
        <v xml:space="preserve"> </v>
      </c>
      <c r="N179" s="133" t="str">
        <f t="shared" si="30"/>
        <v xml:space="preserve"> </v>
      </c>
      <c r="O179" s="64" t="str">
        <f t="shared" si="30"/>
        <v xml:space="preserve"> </v>
      </c>
      <c r="P179" s="64" t="str">
        <f t="shared" si="30"/>
        <v xml:space="preserve"> </v>
      </c>
      <c r="Q179" s="64" t="str">
        <f t="shared" si="30"/>
        <v xml:space="preserve"> </v>
      </c>
      <c r="R179" s="64" t="str">
        <f t="shared" si="30"/>
        <v xml:space="preserve"> </v>
      </c>
    </row>
    <row r="181" spans="1:18" ht="15" customHeight="1">
      <c r="A181" s="52" t="str">
        <f t="shared" ref="A181:A192" si="31">IF(SUM(E182:R182)=0,(" "),COUNTIF(E182:R182,"&gt;0"))</f>
        <v xml:space="preserve"> </v>
      </c>
      <c r="B181" s="54" t="s">
        <v>94</v>
      </c>
      <c r="E181" s="52">
        <v>1</v>
      </c>
      <c r="F181" s="52">
        <v>2</v>
      </c>
      <c r="G181" s="52">
        <v>3</v>
      </c>
      <c r="H181" s="52">
        <v>4</v>
      </c>
      <c r="I181" s="52">
        <v>5</v>
      </c>
      <c r="J181" s="52">
        <v>6</v>
      </c>
      <c r="K181" s="52">
        <v>7</v>
      </c>
      <c r="L181" s="52">
        <v>8</v>
      </c>
      <c r="M181" s="52">
        <v>9</v>
      </c>
      <c r="N181" s="52">
        <v>10</v>
      </c>
      <c r="O181" s="52">
        <v>11</v>
      </c>
      <c r="P181" s="52">
        <v>12</v>
      </c>
      <c r="Q181" s="52">
        <v>13</v>
      </c>
      <c r="R181" s="52">
        <v>14</v>
      </c>
    </row>
    <row r="182" spans="1:18" ht="15" customHeight="1">
      <c r="A182" s="52" t="str">
        <f t="shared" si="31"/>
        <v xml:space="preserve"> </v>
      </c>
      <c r="B182" s="53">
        <f>Reserve3!A4</f>
        <v>0</v>
      </c>
      <c r="C182" s="55" t="str">
        <f>IF(Reserve3!Z4=0," ",SUM(E182:R182))</f>
        <v xml:space="preserve"> </v>
      </c>
      <c r="E182" s="99" t="str">
        <f>IF(Reserve3!C4=(""),(""),Reserve3!C4/Reserve3!$B4*10)</f>
        <v/>
      </c>
      <c r="F182" s="99" t="str">
        <f>IF(Reserve3!D4=(""),(""),Reserve3!D4/Reserve3!$B4*10)</f>
        <v/>
      </c>
      <c r="G182" s="99" t="str">
        <f>IF(Reserve3!E4=(""),(""),Reserve3!E4/Reserve3!$B4*10)</f>
        <v/>
      </c>
      <c r="H182" s="99" t="str">
        <f>IF(Reserve3!F4=(""),(""),Reserve3!F4/Reserve3!$B4*10)</f>
        <v/>
      </c>
      <c r="I182" s="99" t="str">
        <f>IF(Reserve3!G4=(""),(""),Reserve3!G4/Reserve3!$B4*10)</f>
        <v/>
      </c>
      <c r="J182" s="99" t="str">
        <f>IF(Reserve3!H4=(""),(""),Reserve3!H4/Reserve3!$B4*10)</f>
        <v/>
      </c>
      <c r="K182" s="99" t="str">
        <f>IF(Reserve3!I4=(""),(""),Reserve3!I4/Reserve3!$B4*10)</f>
        <v/>
      </c>
      <c r="L182" s="99" t="str">
        <f>IF(Reserve3!O4=(""),(""),Reserve3!O4/Reserve3!$N4*10)</f>
        <v/>
      </c>
      <c r="M182" s="56" t="str">
        <f>IF(Reserve3!P4=(""),(""),Reserve3!P4/Reserve3!$N4*10)</f>
        <v/>
      </c>
      <c r="N182" s="55" t="str">
        <f>IF(Reserve3!Q4=(""),(""),Reserve3!Q4/Reserve3!$N4*10)</f>
        <v/>
      </c>
      <c r="O182" s="56" t="str">
        <f>IF(Reserve3!R4=(""),(""),Reserve3!R4/Reserve3!$N4*10)</f>
        <v/>
      </c>
      <c r="P182" s="56" t="str">
        <f>IF(Reserve3!S4=(""),(""),Reserve3!S4/Reserve3!$N4*10)</f>
        <v/>
      </c>
      <c r="Q182" s="56" t="str">
        <f>IF(Reserve3!T4=(""),(""),Reserve3!T4/Reserve3!$N4*10)</f>
        <v/>
      </c>
      <c r="R182" s="56" t="str">
        <f>IF(Reserve3!U4=(""),(""),Reserve3!U4/Reserve3!$N4*10)</f>
        <v/>
      </c>
    </row>
    <row r="183" spans="1:18" ht="15" customHeight="1">
      <c r="A183" s="52" t="str">
        <f t="shared" si="31"/>
        <v xml:space="preserve"> </v>
      </c>
      <c r="B183" s="100">
        <f>Reserve3!A5</f>
        <v>0</v>
      </c>
      <c r="C183" s="55" t="str">
        <f>IF(Reserve3!Z5=0," ",SUM(E183:R183))</f>
        <v xml:space="preserve"> </v>
      </c>
      <c r="E183" s="99" t="str">
        <f>IF(Reserve3!C5=(""),(""),Reserve3!C5/Reserve3!$B5*10)</f>
        <v/>
      </c>
      <c r="F183" s="99" t="str">
        <f>IF(Reserve3!D5=(""),(""),Reserve3!D5/Reserve3!$B5*10)</f>
        <v/>
      </c>
      <c r="G183" s="99" t="str">
        <f>IF(Reserve3!E5=(""),(""),Reserve3!E5/Reserve3!$B5*10)</f>
        <v/>
      </c>
      <c r="H183" s="99" t="str">
        <f>IF(Reserve3!F5=(""),(""),Reserve3!F5/Reserve3!$B5*10)</f>
        <v/>
      </c>
      <c r="I183" s="99" t="str">
        <f>IF(Reserve3!G5=(""),(""),Reserve3!G5/Reserve3!$B5*10)</f>
        <v/>
      </c>
      <c r="J183" s="99" t="str">
        <f>IF(Reserve3!H5=(""),(""),Reserve3!H5/Reserve3!$B5*10)</f>
        <v/>
      </c>
      <c r="K183" s="99" t="str">
        <f>IF(Reserve3!I5=(""),(""),Reserve3!I5/Reserve3!$B5*10)</f>
        <v/>
      </c>
      <c r="L183" s="99" t="str">
        <f>IF(Reserve3!O5=(""),(""),Reserve3!O5/Reserve3!$N5*10)</f>
        <v/>
      </c>
      <c r="M183" s="56" t="str">
        <f>IF(Reserve3!P5=(""),(""),Reserve3!P5/Reserve3!$N5*10)</f>
        <v/>
      </c>
      <c r="N183" s="55" t="str">
        <f>IF(Reserve3!Q5=(""),(""),Reserve3!Q5/Reserve3!$N5*10)</f>
        <v/>
      </c>
      <c r="O183" s="56" t="str">
        <f>IF(Reserve3!R5=(""),(""),Reserve3!R5/Reserve3!$N5*10)</f>
        <v/>
      </c>
      <c r="P183" s="56" t="str">
        <f>IF(Reserve3!S5=(""),(""),Reserve3!S5/Reserve3!$N5*10)</f>
        <v/>
      </c>
      <c r="Q183" s="56" t="str">
        <f>IF(Reserve3!T5=(""),(""),Reserve3!T5/Reserve3!$N5*10)</f>
        <v/>
      </c>
      <c r="R183" s="56" t="str">
        <f>IF(Reserve3!U5=(""),(""),Reserve3!U5/Reserve3!$N5*10)</f>
        <v/>
      </c>
    </row>
    <row r="184" spans="1:18" ht="15" customHeight="1">
      <c r="A184" s="52" t="str">
        <f t="shared" si="31"/>
        <v xml:space="preserve"> </v>
      </c>
      <c r="B184" s="53">
        <f>Reserve3!A6</f>
        <v>0</v>
      </c>
      <c r="C184" s="55" t="str">
        <f>IF(Reserve3!Z6=0," ",SUM(E184:R184))</f>
        <v xml:space="preserve"> </v>
      </c>
      <c r="E184" s="99" t="str">
        <f>IF(Reserve3!C6=(""),(""),Reserve3!C6/Reserve3!$B6*10)</f>
        <v/>
      </c>
      <c r="F184" s="99" t="str">
        <f>IF(Reserve3!D6=(""),(""),Reserve3!D6/Reserve3!$B6*10)</f>
        <v/>
      </c>
      <c r="G184" s="99" t="str">
        <f>IF(Reserve3!E6=(""),(""),Reserve3!E6/Reserve3!$B6*10)</f>
        <v/>
      </c>
      <c r="H184" s="99" t="str">
        <f>IF(Reserve3!F6=(""),(""),Reserve3!F6/Reserve3!$B6*10)</f>
        <v/>
      </c>
      <c r="I184" s="99" t="str">
        <f>IF(Reserve3!G6=(""),(""),Reserve3!G6/Reserve3!$B6*10)</f>
        <v/>
      </c>
      <c r="J184" s="99" t="str">
        <f>IF(Reserve3!H6=(""),(""),Reserve3!H6/Reserve3!$B6*10)</f>
        <v/>
      </c>
      <c r="K184" s="99" t="str">
        <f>IF(Reserve3!I6=(""),(""),Reserve3!I6/Reserve3!$B6*10)</f>
        <v/>
      </c>
      <c r="L184" s="99" t="str">
        <f>IF(Reserve3!O6=(""),(""),Reserve3!O6/Reserve3!$N6*10)</f>
        <v/>
      </c>
      <c r="M184" s="56" t="str">
        <f>IF(Reserve3!P6=(""),(""),Reserve3!P6/Reserve3!$N6*10)</f>
        <v/>
      </c>
      <c r="N184" s="55" t="str">
        <f>IF(Reserve3!Q6=(""),(""),Reserve3!Q6/Reserve3!$N6*10)</f>
        <v/>
      </c>
      <c r="O184" s="56" t="str">
        <f>IF(Reserve3!R6=(""),(""),Reserve3!R6/Reserve3!$N6*10)</f>
        <v/>
      </c>
      <c r="P184" s="56" t="str">
        <f>IF(Reserve3!S6=(""),(""),Reserve3!S6/Reserve3!$N6*10)</f>
        <v/>
      </c>
      <c r="Q184" s="56" t="str">
        <f>IF(Reserve3!T6=(""),(""),Reserve3!T6/Reserve3!$N6*10)</f>
        <v/>
      </c>
      <c r="R184" s="56" t="str">
        <f>IF(Reserve3!U6=(""),(""),Reserve3!U6/Reserve3!$N6*10)</f>
        <v/>
      </c>
    </row>
    <row r="185" spans="1:18" ht="15" customHeight="1">
      <c r="A185" s="52" t="str">
        <f t="shared" si="31"/>
        <v xml:space="preserve"> </v>
      </c>
      <c r="B185" s="53">
        <f>Reserve3!A7</f>
        <v>0</v>
      </c>
      <c r="C185" s="55" t="str">
        <f>IF(Reserve3!Z7=0," ",SUM(E185:R185))</f>
        <v xml:space="preserve"> </v>
      </c>
      <c r="E185" s="99" t="str">
        <f>IF(Reserve3!C7=(""),(""),Reserve3!C7/Reserve3!$B7*10)</f>
        <v/>
      </c>
      <c r="F185" s="99" t="str">
        <f>IF(Reserve3!D7=(""),(""),Reserve3!D7/Reserve3!$B7*10)</f>
        <v/>
      </c>
      <c r="G185" s="99" t="str">
        <f>IF(Reserve3!E7=(""),(""),Reserve3!E7/Reserve3!$B7*10)</f>
        <v/>
      </c>
      <c r="H185" s="99" t="str">
        <f>IF(Reserve3!F7=(""),(""),Reserve3!F7/Reserve3!$B7*10)</f>
        <v/>
      </c>
      <c r="I185" s="99" t="str">
        <f>IF(Reserve3!G7=(""),(""),Reserve3!G7/Reserve3!$B7*10)</f>
        <v/>
      </c>
      <c r="J185" s="99" t="str">
        <f>IF(Reserve3!H7=(""),(""),Reserve3!H7/Reserve3!$B7*10)</f>
        <v/>
      </c>
      <c r="K185" s="99" t="str">
        <f>IF(Reserve3!I7=(""),(""),Reserve3!I7/Reserve3!$B7*10)</f>
        <v/>
      </c>
      <c r="L185" s="99" t="str">
        <f>IF(Reserve3!O7=(""),(""),Reserve3!O7/Reserve3!$N7*10)</f>
        <v/>
      </c>
      <c r="M185" s="56" t="str">
        <f>IF(Reserve3!P7=(""),(""),Reserve3!P7/Reserve3!$N7*10)</f>
        <v/>
      </c>
      <c r="N185" s="55" t="str">
        <f>IF(Reserve3!Q7=(""),(""),Reserve3!Q7/Reserve3!$N7*10)</f>
        <v/>
      </c>
      <c r="O185" s="56" t="str">
        <f>IF(Reserve3!R7=(""),(""),Reserve3!R7/Reserve3!$N7*10)</f>
        <v/>
      </c>
      <c r="P185" s="56" t="str">
        <f>IF(Reserve3!S7=(""),(""),Reserve3!S7/Reserve3!$N7*10)</f>
        <v/>
      </c>
      <c r="Q185" s="56" t="str">
        <f>IF(Reserve3!T7=(""),(""),Reserve3!T7/Reserve3!$N7*10)</f>
        <v/>
      </c>
      <c r="R185" s="56" t="str">
        <f>IF(Reserve3!U7=(""),(""),Reserve3!U7/Reserve3!$N7*10)</f>
        <v/>
      </c>
    </row>
    <row r="186" spans="1:18" ht="15" customHeight="1">
      <c r="A186" s="52" t="str">
        <f t="shared" si="31"/>
        <v xml:space="preserve"> </v>
      </c>
      <c r="B186" s="53">
        <f>Reserve3!A8</f>
        <v>0</v>
      </c>
      <c r="C186" s="55" t="str">
        <f>IF(Reserve3!Z8=0," ",SUM(E186:R186))</f>
        <v xml:space="preserve"> </v>
      </c>
      <c r="E186" s="99" t="str">
        <f>IF(Reserve3!C8=(""),(""),Reserve3!C8/Reserve3!$B8*10)</f>
        <v/>
      </c>
      <c r="F186" s="99" t="str">
        <f>IF(Reserve3!D8=(""),(""),Reserve3!D8/Reserve3!$B8*10)</f>
        <v/>
      </c>
      <c r="G186" s="99" t="str">
        <f>IF(Reserve3!E8=(""),(""),Reserve3!E8/Reserve3!$B8*10)</f>
        <v/>
      </c>
      <c r="H186" s="99" t="str">
        <f>IF(Reserve3!F8=(""),(""),Reserve3!F8/Reserve3!$B8*10)</f>
        <v/>
      </c>
      <c r="I186" s="99" t="str">
        <f>IF(Reserve3!G8=(""),(""),Reserve3!G8/Reserve3!$B8*10)</f>
        <v/>
      </c>
      <c r="J186" s="99" t="str">
        <f>IF(Reserve3!H8=(""),(""),Reserve3!H8/Reserve3!$B8*10)</f>
        <v/>
      </c>
      <c r="K186" s="99" t="str">
        <f>IF(Reserve3!I8=(""),(""),Reserve3!I8/Reserve3!$B8*10)</f>
        <v/>
      </c>
      <c r="L186" s="99" t="str">
        <f>IF(Reserve3!O8=(""),(""),Reserve3!O8/Reserve3!$N8*10)</f>
        <v/>
      </c>
      <c r="M186" s="56" t="str">
        <f>IF(Reserve3!P8=(""),(""),Reserve3!P8/Reserve3!$N8*10)</f>
        <v/>
      </c>
      <c r="N186" s="55" t="str">
        <f>IF(Reserve3!Q8=(""),(""),Reserve3!Q8/Reserve3!$N8*10)</f>
        <v/>
      </c>
      <c r="O186" s="56" t="str">
        <f>IF(Reserve3!R8=(""),(""),Reserve3!R8/Reserve3!$N8*10)</f>
        <v/>
      </c>
      <c r="P186" s="56" t="str">
        <f>IF(Reserve3!S8=(""),(""),Reserve3!S8/Reserve3!$N8*10)</f>
        <v/>
      </c>
      <c r="Q186" s="56" t="str">
        <f>IF(Reserve3!T8=(""),(""),Reserve3!T8/Reserve3!$N8*10)</f>
        <v/>
      </c>
      <c r="R186" s="56" t="str">
        <f>IF(Reserve3!U8=(""),(""),Reserve3!U8/Reserve3!$N8*10)</f>
        <v/>
      </c>
    </row>
    <row r="187" spans="1:18" ht="15" customHeight="1">
      <c r="A187" s="52" t="str">
        <f t="shared" si="31"/>
        <v xml:space="preserve"> </v>
      </c>
      <c r="B187" s="53">
        <f>Reserve3!A9</f>
        <v>0</v>
      </c>
      <c r="C187" s="55" t="str">
        <f>IF(Reserve3!Z9=0," ",SUM(E187:R187))</f>
        <v xml:space="preserve"> </v>
      </c>
      <c r="E187" s="99" t="str">
        <f>IF(Reserve3!C9=(""),(""),Reserve3!C9/Reserve3!$B9*10)</f>
        <v/>
      </c>
      <c r="F187" s="99" t="str">
        <f>IF(Reserve3!D9=(""),(""),Reserve3!D9/Reserve3!$B9*10)</f>
        <v/>
      </c>
      <c r="G187" s="99" t="str">
        <f>IF(Reserve3!E9=(""),(""),Reserve3!E9/Reserve3!$B9*10)</f>
        <v/>
      </c>
      <c r="H187" s="99" t="str">
        <f>IF(Reserve3!F9=(""),(""),Reserve3!F9/Reserve3!$B9*10)</f>
        <v/>
      </c>
      <c r="I187" s="99" t="str">
        <f>IF(Reserve3!G9=(""),(""),Reserve3!G9/Reserve3!$B9*10)</f>
        <v/>
      </c>
      <c r="J187" s="99" t="str">
        <f>IF(Reserve3!H9=(""),(""),Reserve3!H9/Reserve3!$B9*10)</f>
        <v/>
      </c>
      <c r="K187" s="99" t="str">
        <f>IF(Reserve3!I9=(""),(""),Reserve3!I9/Reserve3!$B9*10)</f>
        <v/>
      </c>
      <c r="L187" s="99" t="str">
        <f>IF(Reserve3!O9=(""),(""),Reserve3!O9/Reserve3!$N9*10)</f>
        <v/>
      </c>
      <c r="M187" s="56" t="str">
        <f>IF(Reserve3!P9=(""),(""),Reserve3!P9/Reserve3!$N9*10)</f>
        <v/>
      </c>
      <c r="N187" s="55" t="str">
        <f>IF(Reserve3!Q9=(""),(""),Reserve3!Q9/Reserve3!$N9*10)</f>
        <v/>
      </c>
      <c r="O187" s="56" t="str">
        <f>IF(Reserve3!R9=(""),(""),Reserve3!R9/Reserve3!$N9*10)</f>
        <v/>
      </c>
      <c r="P187" s="56" t="str">
        <f>IF(Reserve3!S9=(""),(""),Reserve3!S9/Reserve3!$N9*10)</f>
        <v/>
      </c>
      <c r="Q187" s="56" t="str">
        <f>IF(Reserve3!T9=(""),(""),Reserve3!T9/Reserve3!$N9*10)</f>
        <v/>
      </c>
      <c r="R187" s="56" t="str">
        <f>IF(Reserve3!U9=(""),(""),Reserve3!U9/Reserve3!$N9*10)</f>
        <v/>
      </c>
    </row>
    <row r="188" spans="1:18" ht="15" customHeight="1">
      <c r="A188" s="52" t="str">
        <f t="shared" si="31"/>
        <v xml:space="preserve"> </v>
      </c>
      <c r="B188" s="53">
        <f>Reserve3!A10</f>
        <v>0</v>
      </c>
      <c r="C188" s="55" t="str">
        <f>IF(Reserve3!Z10=0," ",SUM(E188:R188))</f>
        <v xml:space="preserve"> </v>
      </c>
      <c r="E188" s="99" t="str">
        <f>IF(Reserve3!C10=(""),(""),Reserve3!C10/Reserve3!$B10*10)</f>
        <v/>
      </c>
      <c r="F188" s="99" t="str">
        <f>IF(Reserve3!D10=(""),(""),Reserve3!D10/Reserve3!$B10*10)</f>
        <v/>
      </c>
      <c r="G188" s="99" t="str">
        <f>IF(Reserve3!E10=(""),(""),Reserve3!E10/Reserve3!$B10*10)</f>
        <v/>
      </c>
      <c r="H188" s="99" t="str">
        <f>IF(Reserve3!F10=(""),(""),Reserve3!F10/Reserve3!$B10*10)</f>
        <v/>
      </c>
      <c r="I188" s="99" t="str">
        <f>IF(Reserve3!G10=(""),(""),Reserve3!G10/Reserve3!$B10*10)</f>
        <v/>
      </c>
      <c r="J188" s="99" t="str">
        <f>IF(Reserve3!H10=(""),(""),Reserve3!H10/Reserve3!$B10*10)</f>
        <v/>
      </c>
      <c r="K188" s="99" t="str">
        <f>IF(Reserve3!I10=(""),(""),Reserve3!I10/Reserve3!$B10*10)</f>
        <v/>
      </c>
      <c r="L188" s="99" t="str">
        <f>IF(Reserve3!O10=(""),(""),Reserve3!O10/Reserve3!$N10*10)</f>
        <v/>
      </c>
      <c r="M188" s="56" t="str">
        <f>IF(Reserve3!P10=(""),(""),Reserve3!P10/Reserve3!$N10*10)</f>
        <v/>
      </c>
      <c r="N188" s="55" t="str">
        <f>IF(Reserve3!Q10=(""),(""),Reserve3!Q10/Reserve3!$N10*10)</f>
        <v/>
      </c>
      <c r="O188" s="56" t="str">
        <f>IF(Reserve3!R10=(""),(""),Reserve3!R10/Reserve3!$N10*10)</f>
        <v/>
      </c>
      <c r="P188" s="56" t="str">
        <f>IF(Reserve3!S10=(""),(""),Reserve3!S10/Reserve3!$N10*10)</f>
        <v/>
      </c>
      <c r="Q188" s="56" t="str">
        <f>IF(Reserve3!T10=(""),(""),Reserve3!T10/Reserve3!$N10*10)</f>
        <v/>
      </c>
      <c r="R188" s="56" t="str">
        <f>IF(Reserve3!U10=(""),(""),Reserve3!U10/Reserve3!$N10*10)</f>
        <v/>
      </c>
    </row>
    <row r="189" spans="1:18" ht="15" customHeight="1">
      <c r="A189" s="52" t="str">
        <f t="shared" si="31"/>
        <v xml:space="preserve"> </v>
      </c>
      <c r="B189" s="53">
        <f>Reserve3!A11</f>
        <v>0</v>
      </c>
      <c r="C189" s="55" t="str">
        <f>IF(Reserve3!Z11=0," ",SUM(E189:R189))</f>
        <v xml:space="preserve"> </v>
      </c>
      <c r="E189" s="99" t="str">
        <f>IF(Reserve3!C11=(""),(""),Reserve3!C11/Reserve3!$B11*10)</f>
        <v/>
      </c>
      <c r="F189" s="99" t="str">
        <f>IF(Reserve3!D11=(""),(""),Reserve3!D11/Reserve3!$B11*10)</f>
        <v/>
      </c>
      <c r="G189" s="99" t="str">
        <f>IF(Reserve3!E11=(""),(""),Reserve3!E11/Reserve3!$B11*10)</f>
        <v/>
      </c>
      <c r="H189" s="99" t="str">
        <f>IF(Reserve3!F11=(""),(""),Reserve3!F11/Reserve3!$B11*10)</f>
        <v/>
      </c>
      <c r="I189" s="99" t="str">
        <f>IF(Reserve3!G11=(""),(""),Reserve3!G11/Reserve3!$B11*10)</f>
        <v/>
      </c>
      <c r="J189" s="99" t="str">
        <f>IF(Reserve3!H11=(""),(""),Reserve3!H11/Reserve3!$B11*10)</f>
        <v/>
      </c>
      <c r="K189" s="99" t="str">
        <f>IF(Reserve3!I11=(""),(""),Reserve3!I11/Reserve3!$B11*10)</f>
        <v/>
      </c>
      <c r="L189" s="99" t="str">
        <f>IF(Reserve3!O11=(""),(""),Reserve3!O11/Reserve3!$N11*10)</f>
        <v/>
      </c>
      <c r="M189" s="56" t="str">
        <f>IF(Reserve3!P11=(""),(""),Reserve3!P11/Reserve3!$N11*10)</f>
        <v/>
      </c>
      <c r="N189" s="55" t="str">
        <f>IF(Reserve3!Q11=(""),(""),Reserve3!Q11/Reserve3!$N11*10)</f>
        <v/>
      </c>
      <c r="O189" s="56" t="str">
        <f>IF(Reserve3!R11=(""),(""),Reserve3!R11/Reserve3!$N11*10)</f>
        <v/>
      </c>
      <c r="P189" s="56" t="str">
        <f>IF(Reserve3!S11=(""),(""),Reserve3!S11/Reserve3!$N11*10)</f>
        <v/>
      </c>
      <c r="Q189" s="56" t="str">
        <f>IF(Reserve3!T11=(""),(""),Reserve3!T11/Reserve3!$N11*10)</f>
        <v/>
      </c>
      <c r="R189" s="56" t="str">
        <f>IF(Reserve3!U11=(""),(""),Reserve3!U11/Reserve3!$N11*10)</f>
        <v/>
      </c>
    </row>
    <row r="190" spans="1:18" ht="15" customHeight="1">
      <c r="A190" s="52" t="str">
        <f t="shared" si="31"/>
        <v xml:space="preserve"> </v>
      </c>
      <c r="B190" s="53">
        <f>Reserve3!A12</f>
        <v>0</v>
      </c>
      <c r="C190" s="55" t="str">
        <f>IF(Reserve3!Z12=0," ",SUM(E190:R190))</f>
        <v xml:space="preserve"> </v>
      </c>
      <c r="E190" s="99" t="str">
        <f>IF(Reserve3!C12=(""),(""),Reserve3!C12/Reserve3!$B12*10)</f>
        <v/>
      </c>
      <c r="F190" s="99" t="str">
        <f>IF(Reserve3!D12=(""),(""),Reserve3!D12/Reserve3!$B12*10)</f>
        <v/>
      </c>
      <c r="G190" s="99" t="str">
        <f>IF(Reserve3!E12=(""),(""),Reserve3!E12/Reserve3!$B12*10)</f>
        <v/>
      </c>
      <c r="H190" s="99" t="str">
        <f>IF(Reserve3!F12=(""),(""),Reserve3!F12/Reserve3!$B12*10)</f>
        <v/>
      </c>
      <c r="I190" s="99" t="str">
        <f>IF(Reserve3!G12=(""),(""),Reserve3!G12/Reserve3!$B12*10)</f>
        <v/>
      </c>
      <c r="J190" s="99" t="str">
        <f>IF(Reserve3!H12=(""),(""),Reserve3!H12/Reserve3!$B12*10)</f>
        <v/>
      </c>
      <c r="K190" s="99" t="str">
        <f>IF(Reserve3!I12=(""),(""),Reserve3!I12/Reserve3!$B12*10)</f>
        <v/>
      </c>
      <c r="L190" s="99" t="str">
        <f>IF(Reserve3!O12=(""),(""),Reserve3!O12/Reserve3!$N12*10)</f>
        <v/>
      </c>
      <c r="M190" s="56" t="str">
        <f>IF(Reserve3!P12=(""),(""),Reserve3!P12/Reserve3!$N12*10)</f>
        <v/>
      </c>
      <c r="N190" s="55" t="str">
        <f>IF(Reserve3!Q12=(""),(""),Reserve3!Q12/Reserve3!$N12*10)</f>
        <v/>
      </c>
      <c r="O190" s="56" t="str">
        <f>IF(Reserve3!R12=(""),(""),Reserve3!R12/Reserve3!$N12*10)</f>
        <v/>
      </c>
      <c r="P190" s="56" t="str">
        <f>IF(Reserve3!S12=(""),(""),Reserve3!S12/Reserve3!$N12*10)</f>
        <v/>
      </c>
      <c r="Q190" s="56" t="str">
        <f>IF(Reserve3!T12=(""),(""),Reserve3!T12/Reserve3!$N12*10)</f>
        <v/>
      </c>
      <c r="R190" s="56" t="str">
        <f>IF(Reserve3!U12=(""),(""),Reserve3!U12/Reserve3!$N12*10)</f>
        <v/>
      </c>
    </row>
    <row r="191" spans="1:18" ht="15" customHeight="1">
      <c r="A191" s="52" t="str">
        <f t="shared" si="31"/>
        <v xml:space="preserve"> </v>
      </c>
      <c r="B191" s="53">
        <f>Reserve3!A13</f>
        <v>0</v>
      </c>
      <c r="C191" s="55" t="str">
        <f>IF(Reserve3!Z13=0," ",SUM(E191:R191))</f>
        <v xml:space="preserve"> </v>
      </c>
      <c r="E191" s="99" t="str">
        <f>IF(Reserve3!C13=(""),(""),Reserve3!C13/Reserve3!$B13*10)</f>
        <v/>
      </c>
      <c r="F191" s="99" t="str">
        <f>IF(Reserve3!D13=(""),(""),Reserve3!D13/Reserve3!$B13*10)</f>
        <v/>
      </c>
      <c r="G191" s="99" t="str">
        <f>IF(Reserve3!E13=(""),(""),Reserve3!E13/Reserve3!$B13*10)</f>
        <v/>
      </c>
      <c r="H191" s="99" t="str">
        <f>IF(Reserve3!F13=(""),(""),Reserve3!F13/Reserve3!$B13*10)</f>
        <v/>
      </c>
      <c r="I191" s="99" t="str">
        <f>IF(Reserve3!G13=(""),(""),Reserve3!G13/Reserve3!$B13*10)</f>
        <v/>
      </c>
      <c r="J191" s="99" t="str">
        <f>IF(Reserve3!H13=(""),(""),Reserve3!H13/Reserve3!$B13*10)</f>
        <v/>
      </c>
      <c r="K191" s="99" t="str">
        <f>IF(Reserve3!I13=(""),(""),Reserve3!I13/Reserve3!$B13*10)</f>
        <v/>
      </c>
      <c r="L191" s="99" t="str">
        <f>IF(Reserve3!O13=(""),(""),Reserve3!O13/Reserve3!$N13*10)</f>
        <v/>
      </c>
      <c r="M191" s="56" t="str">
        <f>IF(Reserve3!P13=(""),(""),Reserve3!P13/Reserve3!$N13*10)</f>
        <v/>
      </c>
      <c r="N191" s="55" t="str">
        <f>IF(Reserve3!Q13=(""),(""),Reserve3!Q13/Reserve3!$N13*10)</f>
        <v/>
      </c>
      <c r="O191" s="56" t="str">
        <f>IF(Reserve3!R13=(""),(""),Reserve3!R13/Reserve3!$N13*10)</f>
        <v/>
      </c>
      <c r="P191" s="56" t="str">
        <f>IF(Reserve3!S13=(""),(""),Reserve3!S13/Reserve3!$N13*10)</f>
        <v/>
      </c>
      <c r="Q191" s="56" t="str">
        <f>IF(Reserve3!T13=(""),(""),Reserve3!T13/Reserve3!$N13*10)</f>
        <v/>
      </c>
      <c r="R191" s="56" t="str">
        <f>IF(Reserve3!U13=(""),(""),Reserve3!U13/Reserve3!$N13*10)</f>
        <v/>
      </c>
    </row>
    <row r="192" spans="1:18" ht="15" customHeight="1">
      <c r="A192" s="52" t="str">
        <f t="shared" si="31"/>
        <v xml:space="preserve"> </v>
      </c>
      <c r="B192" s="53">
        <f>Reserve3!A14</f>
        <v>0</v>
      </c>
      <c r="C192" s="55" t="str">
        <f>IF(Reserve3!Z14=0," ",SUM(E192:R192))</f>
        <v xml:space="preserve"> </v>
      </c>
      <c r="E192" s="56" t="str">
        <f>IF(Reserve3!C14=(""),(""),Reserve3!C14/Reserve3!$B14*10)</f>
        <v/>
      </c>
      <c r="F192" s="56" t="str">
        <f>IF(Reserve3!D14=(""),(""),Reserve3!D14/Reserve3!$B14*10)</f>
        <v/>
      </c>
      <c r="G192" s="56" t="str">
        <f>IF(Reserve3!E14=(""),(""),Reserve3!E14/Reserve3!$B14*10)</f>
        <v/>
      </c>
      <c r="H192" s="56" t="str">
        <f>IF(Reserve3!F14=(""),(""),Reserve3!F14/Reserve3!$B14*10)</f>
        <v/>
      </c>
      <c r="I192" s="98" t="str">
        <f>IF(Reserve3!G14=(""),(""),Reserve3!G14/Reserve3!$B14*10)</f>
        <v/>
      </c>
      <c r="J192" s="56" t="str">
        <f>IF(Reserve3!H14=(""),(""),Reserve3!H14/Reserve3!$B14*10)</f>
        <v/>
      </c>
      <c r="K192" s="64" t="str">
        <f>IF(Reserve3!I14=(""),(""),Reserve3!I14/Reserve3!$B14*10)</f>
        <v/>
      </c>
      <c r="L192" s="56" t="str">
        <f>IF(Reserve3!O14=(""),(""),Reserve3!O14/Reserve3!$N14*10)</f>
        <v/>
      </c>
      <c r="M192" s="56" t="str">
        <f>IF(Reserve3!P14=(""),(""),Reserve3!P14/Reserve3!$N14*10)</f>
        <v/>
      </c>
      <c r="N192" s="55" t="str">
        <f>IF(Reserve3!Q14=(""),(""),Reserve3!Q14/Reserve3!$N14*10)</f>
        <v/>
      </c>
      <c r="O192" s="56" t="str">
        <f>IF(Reserve3!R14=(""),(""),Reserve3!R14/Reserve3!$N14*10)</f>
        <v/>
      </c>
      <c r="P192" s="56" t="str">
        <f>IF(Reserve3!S14=(""),(""),Reserve3!S14/Reserve3!$N14*10)</f>
        <v/>
      </c>
      <c r="Q192" s="56" t="str">
        <f>IF(Reserve3!T14=(""),(""),Reserve3!T14/Reserve3!$N14*10)</f>
        <v/>
      </c>
      <c r="R192" s="56" t="str">
        <f>IF(Reserve3!U14=(""),(""),Reserve3!U14/Reserve3!$N14*10)</f>
        <v/>
      </c>
    </row>
    <row r="193" spans="1:18" ht="15" customHeight="1">
      <c r="B193" s="53">
        <f>Reserve3!A15</f>
        <v>0</v>
      </c>
      <c r="C193" s="55" t="str">
        <f>IF(Reserve3!Z15=0," ",SUM(E193:R193))</f>
        <v xml:space="preserve"> </v>
      </c>
      <c r="E193" s="56" t="str">
        <f>IF(Reserve3!C15=(""),(""),Reserve3!C15/Reserve3!$B15*10)</f>
        <v/>
      </c>
      <c r="F193" s="56" t="str">
        <f>IF(Reserve3!D15=(""),(""),Reserve3!D15/Reserve3!$B15*10)</f>
        <v/>
      </c>
      <c r="G193" s="56" t="str">
        <f>IF(Reserve3!E15=(""),(""),Reserve3!E15/Reserve3!$B15*10)</f>
        <v/>
      </c>
      <c r="H193" s="56" t="str">
        <f>IF(Reserve3!F15=(""),(""),Reserve3!F15/Reserve3!$B15*10)</f>
        <v/>
      </c>
      <c r="I193" s="98" t="str">
        <f>IF(Reserve3!G15=(""),(""),Reserve3!G15/Reserve3!$B15*10)</f>
        <v/>
      </c>
      <c r="J193" s="56" t="str">
        <f>IF(Reserve3!H15=(""),(""),Reserve3!H15/Reserve3!$B15*10)</f>
        <v/>
      </c>
      <c r="K193" s="64" t="str">
        <f>IF(Reserve3!I15=(""),(""),Reserve3!I15/Reserve3!$B15*10)</f>
        <v/>
      </c>
      <c r="L193" s="56" t="str">
        <f>IF(Reserve3!O15=(""),(""),Reserve3!O15/Reserve3!$N15*10)</f>
        <v/>
      </c>
      <c r="M193" s="56" t="str">
        <f>IF(Reserve3!P15=(""),(""),Reserve3!P15/Reserve3!$N15*10)</f>
        <v/>
      </c>
      <c r="N193" s="55" t="str">
        <f>IF(Reserve3!Q15=(""),(""),Reserve3!Q15/Reserve3!$N15*10)</f>
        <v/>
      </c>
      <c r="O193" s="56" t="str">
        <f>IF(Reserve3!R15=(""),(""),Reserve3!R15/Reserve3!$N15*10)</f>
        <v/>
      </c>
      <c r="P193" s="56" t="str">
        <f>IF(Reserve3!S15=(""),(""),Reserve3!S15/Reserve3!$N15*10)</f>
        <v/>
      </c>
      <c r="Q193" s="56" t="str">
        <f>IF(Reserve3!T15=(""),(""),Reserve3!T15/Reserve3!$N15*10)</f>
        <v/>
      </c>
      <c r="R193" s="56" t="str">
        <f>IF(Reserve3!U15=(""),(""),Reserve3!U15/Reserve3!$N15*10)</f>
        <v/>
      </c>
    </row>
    <row r="194" spans="1:18" ht="15" customHeight="1">
      <c r="C194" s="57"/>
      <c r="D194" s="59"/>
      <c r="E194" s="60">
        <f>SUM(E182:E193)</f>
        <v>0</v>
      </c>
      <c r="F194" s="60" t="str">
        <f>IF(SUM(F182:F192)=0,(" "),SUM(F182:F193))</f>
        <v xml:space="preserve"> </v>
      </c>
      <c r="G194" s="60" t="str">
        <f t="shared" ref="G194:R194" si="32">IF(SUM(G182:G192)=0,(" "),SUM(G182:G193))</f>
        <v xml:space="preserve"> </v>
      </c>
      <c r="H194" s="60" t="str">
        <f t="shared" si="32"/>
        <v xml:space="preserve"> </v>
      </c>
      <c r="I194" s="60" t="str">
        <f>IF(SUM(I182:I192)=0,(" "),SUM(I182:I193))</f>
        <v xml:space="preserve"> </v>
      </c>
      <c r="J194" s="60" t="str">
        <f t="shared" si="32"/>
        <v xml:space="preserve"> </v>
      </c>
      <c r="K194" s="60" t="str">
        <f>IF(SUM(K182:K192)=0,(" "),SUM(K182:K193))</f>
        <v xml:space="preserve"> </v>
      </c>
      <c r="L194" s="60" t="str">
        <f t="shared" si="32"/>
        <v xml:space="preserve"> </v>
      </c>
      <c r="M194" s="60" t="str">
        <f t="shared" si="32"/>
        <v xml:space="preserve"> </v>
      </c>
      <c r="N194" s="132" t="str">
        <f t="shared" si="32"/>
        <v xml:space="preserve"> </v>
      </c>
      <c r="O194" s="60" t="str">
        <f t="shared" si="32"/>
        <v xml:space="preserve"> </v>
      </c>
      <c r="P194" s="60" t="str">
        <f t="shared" si="32"/>
        <v xml:space="preserve"> </v>
      </c>
      <c r="Q194" s="60" t="str">
        <f t="shared" si="32"/>
        <v xml:space="preserve"> </v>
      </c>
      <c r="R194" s="60" t="str">
        <f t="shared" si="32"/>
        <v xml:space="preserve"> </v>
      </c>
    </row>
    <row r="195" spans="1:18" ht="15" customHeight="1">
      <c r="C195" s="65">
        <f>SUM(C182:C193)</f>
        <v>0</v>
      </c>
      <c r="D195" s="63"/>
      <c r="E195" s="64">
        <f>SUM(E182:E193)</f>
        <v>0</v>
      </c>
      <c r="F195" s="64" t="str">
        <f>IF(F194=(" "),(" "),E195+F194)</f>
        <v xml:space="preserve"> </v>
      </c>
      <c r="G195" s="64" t="str">
        <f t="shared" ref="G195:R195" si="33">IF(G194=(" "),(" "),F195+G194)</f>
        <v xml:space="preserve"> </v>
      </c>
      <c r="H195" s="64" t="str">
        <f t="shared" si="33"/>
        <v xml:space="preserve"> </v>
      </c>
      <c r="I195" s="64" t="str">
        <f t="shared" si="33"/>
        <v xml:space="preserve"> </v>
      </c>
      <c r="J195" s="64" t="str">
        <f t="shared" si="33"/>
        <v xml:space="preserve"> </v>
      </c>
      <c r="K195" s="64" t="str">
        <f t="shared" si="33"/>
        <v xml:space="preserve"> </v>
      </c>
      <c r="L195" s="64" t="str">
        <f>IF(L194=(" "),(" "),K195+L194)</f>
        <v xml:space="preserve"> </v>
      </c>
      <c r="M195" s="64" t="str">
        <f t="shared" si="33"/>
        <v xml:space="preserve"> </v>
      </c>
      <c r="N195" s="133" t="str">
        <f t="shared" si="33"/>
        <v xml:space="preserve"> </v>
      </c>
      <c r="O195" s="64" t="str">
        <f t="shared" si="33"/>
        <v xml:space="preserve"> </v>
      </c>
      <c r="P195" s="64" t="str">
        <f t="shared" si="33"/>
        <v xml:space="preserve"> </v>
      </c>
      <c r="Q195" s="64" t="str">
        <f t="shared" si="33"/>
        <v xml:space="preserve"> </v>
      </c>
      <c r="R195" s="64" t="str">
        <f t="shared" si="33"/>
        <v xml:space="preserve"> </v>
      </c>
    </row>
    <row r="197" spans="1:18" ht="15" customHeight="1">
      <c r="A197" s="52" t="str">
        <f t="shared" ref="A197:A208" si="34">IF(SUM(E198:R198)=0,(" "),COUNTIF(E198:R198,"&gt;0"))</f>
        <v xml:space="preserve"> </v>
      </c>
      <c r="B197" s="54" t="s">
        <v>95</v>
      </c>
      <c r="E197" s="52">
        <v>1</v>
      </c>
      <c r="F197" s="52">
        <v>2</v>
      </c>
      <c r="G197" s="52">
        <v>3</v>
      </c>
      <c r="H197" s="52">
        <v>4</v>
      </c>
      <c r="I197" s="52">
        <v>5</v>
      </c>
      <c r="J197" s="52">
        <v>6</v>
      </c>
      <c r="K197" s="52">
        <v>7</v>
      </c>
      <c r="L197" s="52">
        <v>8</v>
      </c>
      <c r="M197" s="52">
        <v>9</v>
      </c>
      <c r="N197" s="52">
        <v>10</v>
      </c>
      <c r="O197" s="52">
        <v>11</v>
      </c>
      <c r="P197" s="52">
        <v>12</v>
      </c>
      <c r="Q197" s="52">
        <v>13</v>
      </c>
      <c r="R197" s="52">
        <v>14</v>
      </c>
    </row>
    <row r="198" spans="1:18" ht="15" customHeight="1">
      <c r="A198" s="52" t="str">
        <f t="shared" si="34"/>
        <v xml:space="preserve"> </v>
      </c>
      <c r="B198" s="53">
        <f>Reserve4!A4</f>
        <v>0</v>
      </c>
      <c r="C198" s="55" t="str">
        <f>IF(Reserve4!Z4=0," ",SUM(E198:R198))</f>
        <v xml:space="preserve"> </v>
      </c>
      <c r="E198" s="56" t="str">
        <f>IF(Reserve4!C4=(""),(""),Reserve4!C4/Reserve4!$B4*10)</f>
        <v/>
      </c>
      <c r="F198" s="56" t="str">
        <f>IF(Reserve4!D4=(""),(""),Reserve4!D4/Reserve4!$B4*10)</f>
        <v/>
      </c>
      <c r="G198" s="56" t="str">
        <f>IF(Reserve4!E4=(""),(""),Reserve4!E4/Reserve4!$B4*10)</f>
        <v/>
      </c>
      <c r="H198" s="56" t="str">
        <f>IF(Reserve4!F4=(""),(""),Reserve4!F4/Reserve4!$B4*10)</f>
        <v/>
      </c>
      <c r="I198" s="56" t="str">
        <f>IF(Reserve4!G4=(""),(""),Reserve4!G4/Reserve4!$B4*10)</f>
        <v/>
      </c>
      <c r="J198" s="56" t="str">
        <f>IF(Reserve4!H4=(""),(""),Reserve4!H4/Reserve4!$B4*10)</f>
        <v/>
      </c>
      <c r="K198" s="56" t="str">
        <f>IF(Reserve4!I4=(""),(""),Reserve4!I4/Reserve4!$B4*10)</f>
        <v/>
      </c>
      <c r="L198" s="56" t="str">
        <f>IF(Reserve4!O4=(""),(""),Reserve4!O4/Reserve4!$N4*10)</f>
        <v/>
      </c>
      <c r="M198" s="56" t="str">
        <f>IF(Reserve4!P4=(""),(""),Reserve4!P4/Reserve4!$N4*10)</f>
        <v/>
      </c>
      <c r="N198" s="55" t="str">
        <f>IF(Reserve4!Q4=(""),(""),Reserve4!Q4/Reserve4!$N4*10)</f>
        <v/>
      </c>
      <c r="O198" s="56" t="str">
        <f>IF(Reserve4!R4=(""),(""),Reserve4!R4/Reserve4!$N4*10)</f>
        <v/>
      </c>
      <c r="P198" s="56" t="str">
        <f>IF(Reserve4!S4=(""),(""),Reserve4!S4/Reserve4!$N4*10)</f>
        <v/>
      </c>
      <c r="Q198" s="56" t="str">
        <f>IF(Reserve4!T4=(""),(""),Reserve4!T4/Reserve4!$N4*10)</f>
        <v/>
      </c>
      <c r="R198" s="56" t="str">
        <f>IF(Reserve4!U4=(""),(""),Reserve4!U4/Reserve4!$N4*10)</f>
        <v/>
      </c>
    </row>
    <row r="199" spans="1:18" ht="15" customHeight="1">
      <c r="A199" s="52" t="str">
        <f t="shared" si="34"/>
        <v xml:space="preserve"> </v>
      </c>
      <c r="B199" s="53">
        <f>Reserve4!A5</f>
        <v>0</v>
      </c>
      <c r="C199" s="55" t="str">
        <f>IF(Reserve4!Z5=0," ",SUM(E199:R199))</f>
        <v xml:space="preserve"> </v>
      </c>
      <c r="E199" s="56" t="str">
        <f>IF(Reserve4!C5=(""),(""),Reserve4!C5/Reserve4!$B5*10)</f>
        <v/>
      </c>
      <c r="F199" s="56" t="str">
        <f>IF(Reserve4!D5=(""),(""),Reserve4!D5/Reserve4!$B5*10)</f>
        <v/>
      </c>
      <c r="G199" s="56" t="str">
        <f>IF(Reserve4!E5=(""),(""),Reserve4!E5/Reserve4!$B5*10)</f>
        <v/>
      </c>
      <c r="H199" s="56" t="str">
        <f>IF(Reserve4!F5=(""),(""),Reserve4!F5/Reserve4!$B5*10)</f>
        <v/>
      </c>
      <c r="I199" s="56" t="str">
        <f>IF(Reserve4!G5=(""),(""),Reserve4!G5/Reserve4!$B5*10)</f>
        <v/>
      </c>
      <c r="J199" s="56" t="str">
        <f>IF(Reserve4!H5=(""),(""),Reserve4!H5/Reserve4!$B5*10)</f>
        <v/>
      </c>
      <c r="K199" s="56" t="str">
        <f>IF(Reserve4!I5=(""),(""),Reserve4!I5/Reserve4!$B5*10)</f>
        <v/>
      </c>
      <c r="L199" s="56" t="str">
        <f>IF(Reserve4!O5=(""),(""),Reserve4!O5/Reserve4!$N5*10)</f>
        <v/>
      </c>
      <c r="M199" s="56" t="str">
        <f>IF(Reserve4!P5=(""),(""),Reserve4!P5/Reserve4!$N5*10)</f>
        <v/>
      </c>
      <c r="N199" s="55" t="str">
        <f>IF(Reserve4!Q5=(""),(""),Reserve4!Q5/Reserve4!$N5*10)</f>
        <v/>
      </c>
      <c r="O199" s="56" t="str">
        <f>IF(Reserve4!R5=(""),(""),Reserve4!R5/Reserve4!$N5*10)</f>
        <v/>
      </c>
      <c r="P199" s="56" t="str">
        <f>IF(Reserve4!S5=(""),(""),Reserve4!S5/Reserve4!$N5*10)</f>
        <v/>
      </c>
      <c r="Q199" s="56" t="str">
        <f>IF(Reserve4!T5=(""),(""),Reserve4!T5/Reserve4!$N5*10)</f>
        <v/>
      </c>
      <c r="R199" s="56" t="str">
        <f>IF(Reserve4!U5=(""),(""),Reserve4!U5/Reserve4!$N5*10)</f>
        <v/>
      </c>
    </row>
    <row r="200" spans="1:18" ht="15" customHeight="1">
      <c r="A200" s="52" t="str">
        <f t="shared" si="34"/>
        <v xml:space="preserve"> </v>
      </c>
      <c r="B200" s="53">
        <f>Reserve4!A6</f>
        <v>0</v>
      </c>
      <c r="C200" s="55" t="str">
        <f>IF(Reserve4!Z6=0," ",SUM(E200:R200))</f>
        <v xml:space="preserve"> </v>
      </c>
      <c r="E200" s="56" t="str">
        <f>IF(Reserve4!C6=(""),(""),Reserve4!C6/Reserve4!$B6*10)</f>
        <v/>
      </c>
      <c r="F200" s="56" t="str">
        <f>IF(Reserve4!D6=(""),(""),Reserve4!D6/Reserve4!$B6*10)</f>
        <v/>
      </c>
      <c r="G200" s="56" t="str">
        <f>IF(Reserve4!E6=(""),(""),Reserve4!E6/Reserve4!$B6*10)</f>
        <v/>
      </c>
      <c r="H200" s="56" t="str">
        <f>IF(Reserve4!F6=(""),(""),Reserve4!F6/Reserve4!$B6*10)</f>
        <v/>
      </c>
      <c r="I200" s="56" t="str">
        <f>IF(Reserve4!G6=(""),(""),Reserve4!G6/Reserve4!$B6*10)</f>
        <v/>
      </c>
      <c r="J200" s="56" t="str">
        <f>IF(Reserve4!H6=(""),(""),Reserve4!H6/Reserve4!$B6*10)</f>
        <v/>
      </c>
      <c r="K200" s="56" t="str">
        <f>IF(Reserve4!I6=(""),(""),Reserve4!I6/Reserve4!$B6*10)</f>
        <v/>
      </c>
      <c r="L200" s="56" t="str">
        <f>IF(Reserve4!O6=(""),(""),Reserve4!O6/Reserve4!$N6*10)</f>
        <v/>
      </c>
      <c r="M200" s="56" t="str">
        <f>IF(Reserve4!P6=(""),(""),Reserve4!P6/Reserve4!$N6*10)</f>
        <v/>
      </c>
      <c r="N200" s="55" t="str">
        <f>IF(Reserve4!Q6=(""),(""),Reserve4!Q6/Reserve4!$N6*10)</f>
        <v/>
      </c>
      <c r="O200" s="56" t="str">
        <f>IF(Reserve4!R6=(""),(""),Reserve4!R6/Reserve4!$N6*10)</f>
        <v/>
      </c>
      <c r="P200" s="56" t="str">
        <f>IF(Reserve4!S6=(""),(""),Reserve4!S6/Reserve4!$N6*10)</f>
        <v/>
      </c>
      <c r="Q200" s="56" t="str">
        <f>IF(Reserve4!T6=(""),(""),Reserve4!T6/Reserve4!$N6*10)</f>
        <v/>
      </c>
      <c r="R200" s="56" t="str">
        <f>IF(Reserve4!U6=(""),(""),Reserve4!U6/Reserve4!$N6*10)</f>
        <v/>
      </c>
    </row>
    <row r="201" spans="1:18" ht="15" customHeight="1">
      <c r="A201" s="52" t="str">
        <f t="shared" si="34"/>
        <v xml:space="preserve"> </v>
      </c>
      <c r="B201" s="53">
        <f>Reserve4!A7</f>
        <v>0</v>
      </c>
      <c r="C201" s="55" t="str">
        <f>IF(Reserve4!Z7=0," ",SUM(E201:R201))</f>
        <v xml:space="preserve"> </v>
      </c>
      <c r="E201" s="56" t="str">
        <f>IF(Reserve4!C7=(""),(""),Reserve4!C7/Reserve4!$B7*10)</f>
        <v/>
      </c>
      <c r="F201" s="56" t="str">
        <f>IF(Reserve4!D7=(""),(""),Reserve4!D7/Reserve4!$B7*10)</f>
        <v/>
      </c>
      <c r="G201" s="56" t="str">
        <f>IF(Reserve4!E7=(""),(""),Reserve4!E7/Reserve4!$B7*10)</f>
        <v/>
      </c>
      <c r="H201" s="56" t="str">
        <f>IF(Reserve4!F7=(""),(""),Reserve4!F7/Reserve4!$B7*10)</f>
        <v/>
      </c>
      <c r="I201" s="56" t="str">
        <f>IF(Reserve4!G7=(""),(""),Reserve4!G7/Reserve4!$B7*10)</f>
        <v/>
      </c>
      <c r="J201" s="56" t="str">
        <f>IF(Reserve4!H7=(""),(""),Reserve4!H7/Reserve4!$B7*10)</f>
        <v/>
      </c>
      <c r="K201" s="56" t="str">
        <f>IF(Reserve4!I7=(""),(""),Reserve4!I7/Reserve4!$B7*10)</f>
        <v/>
      </c>
      <c r="L201" s="56" t="str">
        <f>IF(Reserve4!O7=(""),(""),Reserve4!O7/Reserve4!$N7*10)</f>
        <v/>
      </c>
      <c r="M201" s="56" t="str">
        <f>IF(Reserve4!P7=(""),(""),Reserve4!P7/Reserve4!$N7*10)</f>
        <v/>
      </c>
      <c r="N201" s="55" t="str">
        <f>IF(Reserve4!Q7=(""),(""),Reserve4!Q7/Reserve4!$N7*10)</f>
        <v/>
      </c>
      <c r="O201" s="56" t="str">
        <f>IF(Reserve4!R7=(""),(""),Reserve4!R7/Reserve4!$N7*10)</f>
        <v/>
      </c>
      <c r="P201" s="56" t="str">
        <f>IF(Reserve4!S7=(""),(""),Reserve4!S7/Reserve4!$N7*10)</f>
        <v/>
      </c>
      <c r="Q201" s="56" t="str">
        <f>IF(Reserve4!T7=(""),(""),Reserve4!T7/Reserve4!$N7*10)</f>
        <v/>
      </c>
      <c r="R201" s="56" t="str">
        <f>IF(Reserve4!U7=(""),(""),Reserve4!U7/Reserve4!$N7*10)</f>
        <v/>
      </c>
    </row>
    <row r="202" spans="1:18" ht="15" customHeight="1">
      <c r="A202" s="52" t="str">
        <f t="shared" si="34"/>
        <v xml:space="preserve"> </v>
      </c>
      <c r="B202" s="53">
        <f>Reserve4!A8</f>
        <v>0</v>
      </c>
      <c r="C202" s="55" t="str">
        <f>IF(Reserve4!Z8=0," ",SUM(E202:R202))</f>
        <v xml:space="preserve"> </v>
      </c>
      <c r="E202" s="56" t="str">
        <f>IF(Reserve4!C8=(""),(""),Reserve4!C8/Reserve4!$B8*10)</f>
        <v/>
      </c>
      <c r="F202" s="56" t="str">
        <f>IF(Reserve4!D8=(""),(""),Reserve4!D8/Reserve4!$B8*10)</f>
        <v/>
      </c>
      <c r="G202" s="56" t="str">
        <f>IF(Reserve4!E8=(""),(""),Reserve4!E8/Reserve4!$B8*10)</f>
        <v/>
      </c>
      <c r="H202" s="56" t="str">
        <f>IF(Reserve4!F8=(""),(""),Reserve4!F8/Reserve4!$B8*10)</f>
        <v/>
      </c>
      <c r="I202" s="56" t="str">
        <f>IF(Reserve4!G8=(""),(""),Reserve4!G8/Reserve4!$B8*10)</f>
        <v/>
      </c>
      <c r="J202" s="56" t="str">
        <f>IF(Reserve4!H8=(""),(""),Reserve4!H8/Reserve4!$B8*10)</f>
        <v/>
      </c>
      <c r="K202" s="56" t="str">
        <f>IF(Reserve4!I8=(""),(""),Reserve4!I8/Reserve4!$B8*10)</f>
        <v/>
      </c>
      <c r="L202" s="56" t="str">
        <f>IF(Reserve4!O8=(""),(""),Reserve4!O8/Reserve4!$N8*10)</f>
        <v/>
      </c>
      <c r="M202" s="56" t="str">
        <f>IF(Reserve4!P8=(""),(""),Reserve4!P8/Reserve4!$N8*10)</f>
        <v/>
      </c>
      <c r="N202" s="55" t="str">
        <f>IF(Reserve4!Q8=(""),(""),Reserve4!Q8/Reserve4!$N8*10)</f>
        <v/>
      </c>
      <c r="O202" s="56" t="str">
        <f>IF(Reserve4!R8=(""),(""),Reserve4!R8/Reserve4!$N8*10)</f>
        <v/>
      </c>
      <c r="P202" s="56" t="str">
        <f>IF(Reserve4!S8=(""),(""),Reserve4!S8/Reserve4!$N8*10)</f>
        <v/>
      </c>
      <c r="Q202" s="56" t="str">
        <f>IF(Reserve4!T8=(""),(""),Reserve4!T8/Reserve4!$N8*10)</f>
        <v/>
      </c>
      <c r="R202" s="56" t="str">
        <f>IF(Reserve4!U8=(""),(""),Reserve4!U8/Reserve4!$N8*10)</f>
        <v/>
      </c>
    </row>
    <row r="203" spans="1:18" ht="15" customHeight="1">
      <c r="A203" s="52" t="str">
        <f t="shared" si="34"/>
        <v xml:space="preserve"> </v>
      </c>
      <c r="B203" s="53">
        <f>Reserve4!A9</f>
        <v>0</v>
      </c>
      <c r="C203" s="55" t="str">
        <f>IF(Reserve4!Z9=0," ",SUM(E203:R203))</f>
        <v xml:space="preserve"> </v>
      </c>
      <c r="E203" s="56" t="str">
        <f>IF(Reserve4!C9=(""),(""),Reserve4!C9/Reserve4!$B9*10)</f>
        <v/>
      </c>
      <c r="F203" s="56" t="str">
        <f>IF(Reserve4!D9=(""),(""),Reserve4!D9/Reserve4!$B9*10)</f>
        <v/>
      </c>
      <c r="G203" s="56" t="str">
        <f>IF(Reserve4!E9=(""),(""),Reserve4!E9/Reserve4!$B9*10)</f>
        <v/>
      </c>
      <c r="H203" s="56" t="str">
        <f>IF(Reserve4!F9=(""),(""),Reserve4!F9/Reserve4!$B9*10)</f>
        <v/>
      </c>
      <c r="I203" s="56" t="str">
        <f>IF(Reserve4!G9=(""),(""),Reserve4!G9/Reserve4!$B9*10)</f>
        <v/>
      </c>
      <c r="J203" s="56" t="str">
        <f>IF(Reserve4!H9=(""),(""),Reserve4!H9/Reserve4!$B9*10)</f>
        <v/>
      </c>
      <c r="K203" s="56" t="str">
        <f>IF(Reserve4!I9=(""),(""),Reserve4!I9/Reserve4!$B9*10)</f>
        <v/>
      </c>
      <c r="L203" s="56" t="str">
        <f>IF(Reserve4!O9=(""),(""),Reserve4!O9/Reserve4!$N9*10)</f>
        <v/>
      </c>
      <c r="M203" s="56" t="str">
        <f>IF(Reserve4!P9=(""),(""),Reserve4!P9/Reserve4!$N9*10)</f>
        <v/>
      </c>
      <c r="N203" s="55" t="str">
        <f>IF(Reserve4!Q9=(""),(""),Reserve4!Q9/Reserve4!$N9*10)</f>
        <v/>
      </c>
      <c r="O203" s="56" t="str">
        <f>IF(Reserve4!R9=(""),(""),Reserve4!R9/Reserve4!$N9*10)</f>
        <v/>
      </c>
      <c r="P203" s="56" t="str">
        <f>IF(Reserve4!S9=(""),(""),Reserve4!S9/Reserve4!$N9*10)</f>
        <v/>
      </c>
      <c r="Q203" s="56" t="str">
        <f>IF(Reserve4!T9=(""),(""),Reserve4!T9/Reserve4!$N9*10)</f>
        <v/>
      </c>
      <c r="R203" s="56" t="str">
        <f>IF(Reserve4!U9=(""),(""),Reserve4!U9/Reserve4!$N9*10)</f>
        <v/>
      </c>
    </row>
    <row r="204" spans="1:18" ht="15" customHeight="1">
      <c r="A204" s="52" t="str">
        <f t="shared" si="34"/>
        <v xml:space="preserve"> </v>
      </c>
      <c r="B204" s="53">
        <f>Reserve4!A10</f>
        <v>0</v>
      </c>
      <c r="C204" s="55" t="str">
        <f>IF(Reserve4!Z10=0," ",SUM(E204:R204))</f>
        <v xml:space="preserve"> </v>
      </c>
      <c r="E204" s="56" t="str">
        <f>IF(Reserve4!C10=(""),(""),Reserve4!C10/Reserve4!$B10*10)</f>
        <v/>
      </c>
      <c r="F204" s="56" t="str">
        <f>IF(Reserve4!D10=(""),(""),Reserve4!D10/Reserve4!$B10*10)</f>
        <v/>
      </c>
      <c r="G204" s="56" t="str">
        <f>IF(Reserve4!E10=(""),(""),Reserve4!E10/Reserve4!$B10*10)</f>
        <v/>
      </c>
      <c r="H204" s="56" t="str">
        <f>IF(Reserve4!F10=(""),(""),Reserve4!F10/Reserve4!$B10*10)</f>
        <v/>
      </c>
      <c r="I204" s="56" t="str">
        <f>IF(Reserve4!G10=(""),(""),Reserve4!G10/Reserve4!$B10*10)</f>
        <v/>
      </c>
      <c r="J204" s="56" t="str">
        <f>IF(Reserve4!H10=(""),(""),Reserve4!H10/Reserve4!$B10*10)</f>
        <v/>
      </c>
      <c r="K204" s="56" t="str">
        <f>IF(Reserve4!I10=(""),(""),Reserve4!I10/Reserve4!$B10*10)</f>
        <v/>
      </c>
      <c r="L204" s="56" t="str">
        <f>IF(Reserve4!O10=(""),(""),Reserve4!O10/Reserve4!$N10*10)</f>
        <v/>
      </c>
      <c r="M204" s="56" t="str">
        <f>IF(Reserve4!P10=(""),(""),Reserve4!P10/Reserve4!$N10*10)</f>
        <v/>
      </c>
      <c r="N204" s="55" t="str">
        <f>IF(Reserve4!Q10=(""),(""),Reserve4!Q10/Reserve4!$N10*10)</f>
        <v/>
      </c>
      <c r="O204" s="56" t="str">
        <f>IF(Reserve4!R10=(""),(""),Reserve4!R10/Reserve4!$N10*10)</f>
        <v/>
      </c>
      <c r="P204" s="56" t="str">
        <f>IF(Reserve4!S10=(""),(""),Reserve4!S10/Reserve4!$N10*10)</f>
        <v/>
      </c>
      <c r="Q204" s="56" t="str">
        <f>IF(Reserve4!T10=(""),(""),Reserve4!T10/Reserve4!$N10*10)</f>
        <v/>
      </c>
      <c r="R204" s="56" t="str">
        <f>IF(Reserve4!U10=(""),(""),Reserve4!U10/Reserve4!$N10*10)</f>
        <v/>
      </c>
    </row>
    <row r="205" spans="1:18" ht="15" customHeight="1">
      <c r="A205" s="52" t="str">
        <f t="shared" si="34"/>
        <v xml:space="preserve"> </v>
      </c>
      <c r="B205" s="100">
        <f>Reserve4!A11</f>
        <v>0</v>
      </c>
      <c r="C205" s="55" t="str">
        <f>IF(Reserve4!Z11=0," ",SUM(E205:R205))</f>
        <v xml:space="preserve"> </v>
      </c>
      <c r="E205" s="56" t="str">
        <f>IF(Reserve4!C11=(""),(""),Reserve4!C11/Reserve4!$B11*10)</f>
        <v/>
      </c>
      <c r="F205" s="56" t="str">
        <f>IF(Reserve4!D11=(""),(""),Reserve4!D11/Reserve4!$B11*10)</f>
        <v/>
      </c>
      <c r="G205" s="56" t="str">
        <f>IF(Reserve4!E11=(""),(""),Reserve4!E11/Reserve4!$B11*10)</f>
        <v/>
      </c>
      <c r="H205" s="56" t="str">
        <f>IF(Reserve4!F11=(""),(""),Reserve4!F11/Reserve4!$B11*10)</f>
        <v/>
      </c>
      <c r="I205" s="56" t="str">
        <f>IF(Reserve4!G11=(""),(""),Reserve4!G11/Reserve4!$B11*10)</f>
        <v/>
      </c>
      <c r="J205" s="56" t="str">
        <f>IF(Reserve4!H11=(""),(""),Reserve4!H11/Reserve4!$B11*10)</f>
        <v/>
      </c>
      <c r="K205" s="56" t="str">
        <f>IF(Reserve4!I11=(""),(""),Reserve4!I11/Reserve4!$B11*10)</f>
        <v/>
      </c>
      <c r="L205" s="56" t="str">
        <f>IF(Reserve4!O11=(""),(""),Reserve4!O11/Reserve4!$N11*10)</f>
        <v/>
      </c>
      <c r="M205" s="56" t="str">
        <f>IF(Reserve4!P11=(""),(""),Reserve4!P11/Reserve4!$N11*10)</f>
        <v/>
      </c>
      <c r="N205" s="55" t="str">
        <f>IF(Reserve4!Q11=(""),(""),Reserve4!Q11/Reserve4!$N11*10)</f>
        <v/>
      </c>
      <c r="O205" s="56" t="str">
        <f>IF(Reserve4!R11=(""),(""),Reserve4!R11/Reserve4!$N11*10)</f>
        <v/>
      </c>
      <c r="P205" s="56" t="str">
        <f>IF(Reserve4!S11=(""),(""),Reserve4!S11/Reserve4!$N11*10)</f>
        <v/>
      </c>
      <c r="Q205" s="56" t="str">
        <f>IF(Reserve4!T11=(""),(""),Reserve4!T11/Reserve4!$N11*10)</f>
        <v/>
      </c>
      <c r="R205" s="56" t="str">
        <f>IF(Reserve4!U11=(""),(""),Reserve4!U11/Reserve4!$N11*10)</f>
        <v/>
      </c>
    </row>
    <row r="206" spans="1:18" ht="15" customHeight="1">
      <c r="A206" s="52" t="str">
        <f t="shared" si="34"/>
        <v xml:space="preserve"> </v>
      </c>
      <c r="B206" s="53">
        <f>Reserve4!A12</f>
        <v>0</v>
      </c>
      <c r="C206" s="55" t="str">
        <f>IF(Reserve4!Z12=0," ",SUM(E206:R206))</f>
        <v xml:space="preserve"> </v>
      </c>
      <c r="E206" s="56" t="str">
        <f>IF(Reserve4!C12=(""),(""),Reserve4!C12/Reserve4!$B12*10)</f>
        <v/>
      </c>
      <c r="F206" s="56" t="str">
        <f>IF(Reserve4!D12=(""),(""),Reserve4!D12/Reserve4!$B12*10)</f>
        <v/>
      </c>
      <c r="G206" s="56" t="str">
        <f>IF(Reserve4!E12=(""),(""),Reserve4!E12/Reserve4!$B12*10)</f>
        <v/>
      </c>
      <c r="H206" s="56" t="str">
        <f>IF(Reserve4!F12=(""),(""),Reserve4!F12/Reserve4!$B12*10)</f>
        <v/>
      </c>
      <c r="I206" s="56" t="str">
        <f>IF(Reserve4!G12=(""),(""),Reserve4!G12/Reserve4!$B12*10)</f>
        <v/>
      </c>
      <c r="J206" s="56" t="str">
        <f>IF(Reserve4!H12=(""),(""),Reserve4!H12/Reserve4!$B12*10)</f>
        <v/>
      </c>
      <c r="K206" s="56" t="str">
        <f>IF(Reserve4!I12=(""),(""),Reserve4!I12/Reserve4!$B12*10)</f>
        <v/>
      </c>
      <c r="L206" s="56" t="str">
        <f>IF(Reserve4!O12=(""),(""),Reserve4!O12/Reserve4!$N12*10)</f>
        <v/>
      </c>
      <c r="M206" s="56" t="str">
        <f>IF(Reserve4!P12=(""),(""),Reserve4!P12/Reserve4!$N12*10)</f>
        <v/>
      </c>
      <c r="N206" s="55" t="str">
        <f>IF(Reserve4!Q12=(""),(""),Reserve4!Q12/Reserve4!$N12*10)</f>
        <v/>
      </c>
      <c r="O206" s="56" t="str">
        <f>IF(Reserve4!R12=(""),(""),Reserve4!R12/Reserve4!$N12*10)</f>
        <v/>
      </c>
      <c r="P206" s="56" t="str">
        <f>IF(Reserve4!S12=(""),(""),Reserve4!S12/Reserve4!$N12*10)</f>
        <v/>
      </c>
      <c r="Q206" s="56" t="str">
        <f>IF(Reserve4!T12=(""),(""),Reserve4!T12/Reserve4!$N12*10)</f>
        <v/>
      </c>
      <c r="R206" s="56" t="str">
        <f>IF(Reserve4!U12=(""),(""),Reserve4!U12/Reserve4!$N12*10)</f>
        <v/>
      </c>
    </row>
    <row r="207" spans="1:18" ht="15" customHeight="1">
      <c r="A207" s="52" t="str">
        <f t="shared" si="34"/>
        <v xml:space="preserve"> </v>
      </c>
      <c r="B207" s="53">
        <f>Reserve4!A13</f>
        <v>0</v>
      </c>
      <c r="C207" s="55" t="str">
        <f>IF(Reserve4!Z13=0," ",SUM(E207:R207))</f>
        <v xml:space="preserve"> </v>
      </c>
      <c r="E207" s="56" t="str">
        <f>IF(Reserve4!C13=(""),(""),Reserve4!C13/Reserve4!$B13*10)</f>
        <v/>
      </c>
      <c r="F207" s="56" t="str">
        <f>IF(Reserve4!D13=(""),(""),Reserve4!D13/Reserve4!$B13*10)</f>
        <v/>
      </c>
      <c r="G207" s="56" t="str">
        <f>IF(Reserve4!E13=(""),(""),Reserve4!E13/Reserve4!$B13*10)</f>
        <v/>
      </c>
      <c r="H207" s="56" t="str">
        <f>IF(Reserve4!F13=(""),(""),Reserve4!F13/Reserve4!$B13*10)</f>
        <v/>
      </c>
      <c r="I207" s="56" t="str">
        <f>IF(Reserve4!G13=(""),(""),Reserve4!G13/Reserve4!$B13*10)</f>
        <v/>
      </c>
      <c r="J207" s="56" t="str">
        <f>IF(Reserve4!H13=(""),(""),Reserve4!H13/Reserve4!$B13*10)</f>
        <v/>
      </c>
      <c r="K207" s="56" t="str">
        <f>IF(Reserve4!I13=(""),(""),Reserve4!I13/Reserve4!$B13*10)</f>
        <v/>
      </c>
      <c r="L207" s="56" t="str">
        <f>IF(Reserve4!O13=(""),(""),Reserve4!O13/Reserve4!$N13*10)</f>
        <v/>
      </c>
      <c r="M207" s="56" t="str">
        <f>IF(Reserve4!P13=(""),(""),Reserve4!P13/Reserve4!$N13*10)</f>
        <v/>
      </c>
      <c r="N207" s="55" t="str">
        <f>IF(Reserve4!Q13=(""),(""),Reserve4!Q13/Reserve4!$N13*10)</f>
        <v/>
      </c>
      <c r="O207" s="56" t="str">
        <f>IF(Reserve4!R13=(""),(""),Reserve4!R13/Reserve4!$N13*10)</f>
        <v/>
      </c>
      <c r="P207" s="56" t="str">
        <f>IF(Reserve4!S13=(""),(""),Reserve4!S13/Reserve4!$N13*10)</f>
        <v/>
      </c>
      <c r="Q207" s="56" t="str">
        <f>IF(Reserve4!T13=(""),(""),Reserve4!T13/Reserve4!$N13*10)</f>
        <v/>
      </c>
      <c r="R207" s="56" t="str">
        <f>IF(Reserve4!U13=(""),(""),Reserve4!U13/Reserve4!$N13*10)</f>
        <v/>
      </c>
    </row>
    <row r="208" spans="1:18" ht="15" customHeight="1">
      <c r="A208" s="52" t="str">
        <f t="shared" si="34"/>
        <v xml:space="preserve"> </v>
      </c>
      <c r="B208" s="53">
        <f>Reserve4!A14</f>
        <v>0</v>
      </c>
      <c r="C208" s="55" t="str">
        <f>IF(Reserve4!Z14=0," ",SUM(E208:R208))</f>
        <v xml:space="preserve"> </v>
      </c>
      <c r="E208" s="56" t="str">
        <f>IF(Reserve4!C14=(""),(""),Reserve4!C14/Reserve4!$B14*10)</f>
        <v/>
      </c>
      <c r="F208" s="56" t="str">
        <f>IF(Reserve4!D14=(""),(""),Reserve4!D14/Reserve4!$B14*10)</f>
        <v/>
      </c>
      <c r="G208" s="56" t="str">
        <f>IF(Reserve4!E14=(""),(""),Reserve4!E14/Reserve4!$B14*10)</f>
        <v/>
      </c>
      <c r="H208" s="56" t="str">
        <f>IF(Reserve4!F14=(""),(""),Reserve4!F14/Reserve4!$B14*10)</f>
        <v/>
      </c>
      <c r="I208" s="56" t="str">
        <f>IF(Reserve4!G14=(""),(""),Reserve4!G14/Reserve4!$B14*10)</f>
        <v/>
      </c>
      <c r="J208" s="56" t="str">
        <f>IF(Reserve4!H14=(""),(""),Reserve4!H14/Reserve4!$B14*10)</f>
        <v/>
      </c>
      <c r="K208" s="56" t="str">
        <f>IF(Reserve4!I14=(""),(""),Reserve4!I14/Reserve4!$B14*10)</f>
        <v/>
      </c>
      <c r="L208" s="56" t="str">
        <f>IF(Reserve4!O14=(""),(""),Reserve4!O14/Reserve4!$N14*10)</f>
        <v/>
      </c>
      <c r="M208" s="56" t="str">
        <f>IF(Reserve4!P14=(""),(""),Reserve4!P14/Reserve4!$N14*10)</f>
        <v/>
      </c>
      <c r="N208" s="55" t="str">
        <f>IF(Reserve4!Q14=(""),(""),Reserve4!Q14/Reserve4!$N14*10)</f>
        <v/>
      </c>
      <c r="O208" s="56" t="str">
        <f>IF(Reserve4!R14=(""),(""),Reserve4!R14/Reserve4!$N14*10)</f>
        <v/>
      </c>
      <c r="P208" s="56" t="str">
        <f>IF(Reserve4!S14=(""),(""),Reserve4!S14/Reserve4!$N14*10)</f>
        <v/>
      </c>
      <c r="Q208" s="56" t="str">
        <f>IF(Reserve4!T14=(""),(""),Reserve4!T14/Reserve4!$N14*10)</f>
        <v/>
      </c>
      <c r="R208" s="56" t="str">
        <f>IF(Reserve4!U14=(""),(""),Reserve4!U14/Reserve4!$N14*10)</f>
        <v/>
      </c>
    </row>
    <row r="209" spans="2:18" ht="15" customHeight="1">
      <c r="B209" s="53">
        <f>Reserve4!A15</f>
        <v>0</v>
      </c>
      <c r="C209" s="55" t="str">
        <f>IF(Reserve4!Z15=0," ",SUM(E209:R209))</f>
        <v xml:space="preserve"> </v>
      </c>
      <c r="E209" s="56" t="str">
        <f>IF(Reserve4!C15=(""),(""),Reserve4!C15/Reserve4!$B15*10)</f>
        <v/>
      </c>
      <c r="F209" s="56" t="str">
        <f>IF(Reserve4!D15=(""),(""),Reserve4!D15/Reserve4!$B15*10)</f>
        <v/>
      </c>
      <c r="G209" s="56" t="str">
        <f>IF(Reserve4!E15=(""),(""),Reserve4!E15/Reserve4!$B15*10)</f>
        <v/>
      </c>
      <c r="H209" s="56" t="str">
        <f>IF(Reserve4!F15=(""),(""),Reserve4!F15/Reserve4!$B15*10)</f>
        <v/>
      </c>
      <c r="I209" s="56" t="str">
        <f>IF(Reserve4!G15=(""),(""),Reserve4!G15/Reserve4!$B15*10)</f>
        <v/>
      </c>
      <c r="J209" s="56" t="str">
        <f>IF(Reserve4!H15=(""),(""),Reserve4!H15/Reserve4!$B15*10)</f>
        <v/>
      </c>
      <c r="K209" s="56" t="str">
        <f>IF(Reserve4!I15=(""),(""),Reserve4!I15/Reserve4!$B15*10)</f>
        <v/>
      </c>
      <c r="L209" s="56" t="str">
        <f>IF(Reserve4!O15=(""),(""),Reserve4!O15/Reserve4!$N15*10)</f>
        <v/>
      </c>
      <c r="M209" s="56" t="str">
        <f>IF(Reserve4!P15=(""),(""),Reserve4!P15/Reserve4!$N15*10)</f>
        <v/>
      </c>
      <c r="N209" s="55" t="str">
        <f>IF(Reserve4!Q15=(""),(""),Reserve4!Q15/Reserve4!$N15*10)</f>
        <v/>
      </c>
      <c r="O209" s="56" t="str">
        <f>IF(Reserve4!R15=(""),(""),Reserve4!R15/Reserve4!$N15*10)</f>
        <v/>
      </c>
      <c r="P209" s="56" t="str">
        <f>IF(Reserve4!S15=(""),(""),Reserve4!S15/Reserve4!$N15*10)</f>
        <v/>
      </c>
      <c r="Q209" s="56" t="str">
        <f>IF(Reserve4!T15=(""),(""),Reserve4!T15/Reserve4!$N15*10)</f>
        <v/>
      </c>
      <c r="R209" s="56" t="str">
        <f>IF(Reserve4!U15=(""),(""),Reserve4!U15/Reserve4!$N15*10)</f>
        <v/>
      </c>
    </row>
    <row r="210" spans="2:18" ht="15" customHeight="1">
      <c r="C210" s="57"/>
      <c r="D210" s="59"/>
      <c r="E210" s="60">
        <f>SUM(E198:E209)</f>
        <v>0</v>
      </c>
      <c r="F210" s="60" t="str">
        <f>IF(SUM(F198:F208)=0,(" "),SUM(F198:F209))</f>
        <v xml:space="preserve"> </v>
      </c>
      <c r="G210" s="60" t="str">
        <f t="shared" ref="G210:R210" si="35">IF(SUM(G198:G208)=0,(" "),SUM(G198:G209))</f>
        <v xml:space="preserve"> </v>
      </c>
      <c r="H210" s="60" t="str">
        <f t="shared" si="35"/>
        <v xml:space="preserve"> </v>
      </c>
      <c r="I210" s="60" t="str">
        <f t="shared" si="35"/>
        <v xml:space="preserve"> </v>
      </c>
      <c r="J210" s="60" t="str">
        <f t="shared" si="35"/>
        <v xml:space="preserve"> </v>
      </c>
      <c r="K210" s="60" t="str">
        <f t="shared" si="35"/>
        <v xml:space="preserve"> </v>
      </c>
      <c r="L210" s="60" t="str">
        <f t="shared" si="35"/>
        <v xml:space="preserve"> </v>
      </c>
      <c r="M210" s="60" t="str">
        <f t="shared" si="35"/>
        <v xml:space="preserve"> </v>
      </c>
      <c r="N210" s="132" t="str">
        <f t="shared" si="35"/>
        <v xml:space="preserve"> </v>
      </c>
      <c r="O210" s="60" t="str">
        <f t="shared" si="35"/>
        <v xml:space="preserve"> </v>
      </c>
      <c r="P210" s="60" t="str">
        <f t="shared" si="35"/>
        <v xml:space="preserve"> </v>
      </c>
      <c r="Q210" s="60" t="str">
        <f t="shared" si="35"/>
        <v xml:space="preserve"> </v>
      </c>
      <c r="R210" s="60" t="str">
        <f t="shared" si="35"/>
        <v xml:space="preserve"> </v>
      </c>
    </row>
    <row r="211" spans="2:18" ht="15" customHeight="1">
      <c r="C211" s="65">
        <f>SUM(C198:C209)</f>
        <v>0</v>
      </c>
      <c r="D211" s="63"/>
      <c r="E211" s="64">
        <f>SUM(E198:E209)</f>
        <v>0</v>
      </c>
      <c r="F211" s="64" t="str">
        <f>IF(F210=(" "),(" "),E211+F210)</f>
        <v xml:space="preserve"> </v>
      </c>
      <c r="G211" s="64" t="str">
        <f t="shared" ref="G211:R211" si="36">IF(G210=(" "),(" "),F211+G210)</f>
        <v xml:space="preserve"> </v>
      </c>
      <c r="H211" s="64" t="str">
        <f t="shared" si="36"/>
        <v xml:space="preserve"> </v>
      </c>
      <c r="I211" s="64" t="str">
        <f t="shared" si="36"/>
        <v xml:space="preserve"> </v>
      </c>
      <c r="J211" s="64" t="str">
        <f t="shared" si="36"/>
        <v xml:space="preserve"> </v>
      </c>
      <c r="K211" s="64" t="str">
        <f t="shared" si="36"/>
        <v xml:space="preserve"> </v>
      </c>
      <c r="L211" s="64" t="str">
        <f>IF(L210=(" "),(" "),K211+L210)</f>
        <v xml:space="preserve"> </v>
      </c>
      <c r="M211" s="64" t="str">
        <f t="shared" si="36"/>
        <v xml:space="preserve"> </v>
      </c>
      <c r="N211" s="133" t="str">
        <f t="shared" si="36"/>
        <v xml:space="preserve"> </v>
      </c>
      <c r="O211" s="64" t="str">
        <f t="shared" si="36"/>
        <v xml:space="preserve"> </v>
      </c>
      <c r="P211" s="64" t="str">
        <f t="shared" si="36"/>
        <v xml:space="preserve"> </v>
      </c>
      <c r="Q211" s="64" t="str">
        <f t="shared" si="36"/>
        <v xml:space="preserve"> </v>
      </c>
      <c r="R211" s="64" t="str">
        <f t="shared" si="36"/>
        <v xml:space="preserve"> </v>
      </c>
    </row>
  </sheetData>
  <conditionalFormatting sqref="E5:R16">
    <cfRule type="cellIs" dxfId="81" priority="15" operator="equal">
      <formula>0</formula>
    </cfRule>
  </conditionalFormatting>
  <conditionalFormatting sqref="E21:R30">
    <cfRule type="cellIs" dxfId="80" priority="13" operator="equal">
      <formula>0</formula>
    </cfRule>
  </conditionalFormatting>
  <conditionalFormatting sqref="E35:R49">
    <cfRule type="cellIs" dxfId="79" priority="11" operator="equal">
      <formula>0</formula>
    </cfRule>
  </conditionalFormatting>
  <conditionalFormatting sqref="E54:R67">
    <cfRule type="cellIs" dxfId="78" priority="9" operator="equal">
      <formula>0</formula>
    </cfRule>
  </conditionalFormatting>
  <conditionalFormatting sqref="E73:R85">
    <cfRule type="cellIs" dxfId="77" priority="7" operator="equal">
      <formula>0</formula>
    </cfRule>
  </conditionalFormatting>
  <conditionalFormatting sqref="E90:R103">
    <cfRule type="cellIs" dxfId="76" priority="5" operator="equal">
      <formula>0</formula>
    </cfRule>
  </conditionalFormatting>
  <conditionalFormatting sqref="E108:R119">
    <cfRule type="cellIs" dxfId="75" priority="3" operator="equal">
      <formula>0</formula>
    </cfRule>
  </conditionalFormatting>
  <conditionalFormatting sqref="E126:R137">
    <cfRule type="cellIs" dxfId="74" priority="1" operator="equal">
      <formula>0</formula>
    </cfRule>
  </conditionalFormatting>
  <pageMargins left="0.7" right="0.7" top="0.75" bottom="0.75" header="0.3" footer="0.3"/>
  <pageSetup paperSize="9" orientation="portrait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62"/>
  <sheetViews>
    <sheetView showGridLines="0" showRowColHeaders="0" zoomScale="115" zoomScaleNormal="115" workbookViewId="0">
      <selection activeCell="E3" sqref="E3"/>
    </sheetView>
  </sheetViews>
  <sheetFormatPr defaultRowHeight="14.4"/>
  <cols>
    <col min="1" max="1" width="29.88671875" style="121" customWidth="1"/>
    <col min="2" max="2" width="20.44140625" style="52" customWidth="1"/>
    <col min="3" max="3" width="18.44140625" style="52" customWidth="1"/>
    <col min="4" max="4" width="16" style="52" customWidth="1"/>
    <col min="5" max="5" width="15.33203125" style="52" customWidth="1"/>
  </cols>
  <sheetData>
    <row r="1" spans="1:5" ht="15" customHeight="1"/>
    <row r="2" spans="1:5" s="54" customFormat="1" ht="25.2" customHeight="1">
      <c r="A2" s="292" t="s">
        <v>219</v>
      </c>
      <c r="B2" s="293"/>
      <c r="C2" s="293"/>
      <c r="D2" s="293"/>
      <c r="E2" s="215" t="s">
        <v>245</v>
      </c>
    </row>
    <row r="3" spans="1:5" s="54" customFormat="1" ht="25.2" customHeight="1">
      <c r="A3" s="292" t="s">
        <v>218</v>
      </c>
      <c r="B3" s="293"/>
      <c r="C3" s="293"/>
      <c r="D3" s="293"/>
      <c r="E3" s="221">
        <v>46072</v>
      </c>
    </row>
    <row r="4" spans="1:5" ht="18" customHeight="1">
      <c r="B4" s="299" t="s">
        <v>96</v>
      </c>
      <c r="C4" s="300"/>
      <c r="D4" s="174"/>
    </row>
    <row r="5" spans="1:5" ht="15" customHeight="1">
      <c r="B5" s="122"/>
    </row>
    <row r="6" spans="1:5" ht="19.95" customHeight="1">
      <c r="A6" s="175" t="s">
        <v>220</v>
      </c>
      <c r="B6" s="174" t="s">
        <v>221</v>
      </c>
      <c r="C6" s="174" t="s">
        <v>222</v>
      </c>
      <c r="D6" s="174" t="s">
        <v>51</v>
      </c>
      <c r="E6" s="174" t="s">
        <v>51</v>
      </c>
    </row>
    <row r="7" spans="1:5" ht="10.199999999999999" customHeight="1">
      <c r="A7" s="175"/>
      <c r="B7" s="174"/>
      <c r="C7" s="174"/>
      <c r="D7" s="174"/>
      <c r="E7" s="174"/>
    </row>
    <row r="8" spans="1:5" s="74" customFormat="1" ht="19.95" customHeight="1">
      <c r="A8" s="126">
        <v>45894</v>
      </c>
      <c r="B8" s="127" t="s">
        <v>216</v>
      </c>
      <c r="C8" s="127" t="s">
        <v>54</v>
      </c>
      <c r="D8" s="137">
        <f>VLOOKUP(B8,Punten!$C$3:$R$141,3,0)</f>
        <v>44.450999999999993</v>
      </c>
      <c r="E8" s="137">
        <f>VLOOKUP(C8,Punten!$C$3:$R$141,3,0)</f>
        <v>51.466000000000001</v>
      </c>
    </row>
    <row r="9" spans="1:5" s="74" customFormat="1" ht="19.95" customHeight="1">
      <c r="A9" s="126">
        <v>45896</v>
      </c>
      <c r="B9" s="127" t="s">
        <v>217</v>
      </c>
      <c r="C9" s="127" t="s">
        <v>145</v>
      </c>
      <c r="D9" s="137">
        <f>VLOOKUP(B9,Punten!$C$3:$R$141,3,0)</f>
        <v>50.905999999999999</v>
      </c>
      <c r="E9" s="137">
        <f>VLOOKUP(C9,Punten!$C$3:$R$141,3,0)</f>
        <v>42.436</v>
      </c>
    </row>
    <row r="10" spans="1:5" s="74" customFormat="1" ht="19.95" customHeight="1">
      <c r="A10" s="126">
        <v>45896</v>
      </c>
      <c r="B10" s="127" t="s">
        <v>156</v>
      </c>
      <c r="C10" s="127" t="s">
        <v>158</v>
      </c>
      <c r="D10" s="137">
        <f>VLOOKUP(B10,Punten!$C$3:$R$141,3,0)</f>
        <v>60.441000000000003</v>
      </c>
      <c r="E10" s="137">
        <f>VLOOKUP(C10,Punten!$C$3:$R$141,3,0)</f>
        <v>65.339999999999989</v>
      </c>
    </row>
    <row r="11" spans="1:5" s="74" customFormat="1" ht="19.95" customHeight="1">
      <c r="A11" s="126">
        <v>45897</v>
      </c>
      <c r="B11" s="127" t="s">
        <v>124</v>
      </c>
      <c r="C11" s="127" t="s">
        <v>52</v>
      </c>
      <c r="D11" s="137">
        <f>VLOOKUP(B11,Punten!$C$3:$R$141,3,0)</f>
        <v>58.379000000000005</v>
      </c>
      <c r="E11" s="137">
        <f>VLOOKUP(C11,Punten!$C$3:$R$141,3,0)</f>
        <v>69.16</v>
      </c>
    </row>
    <row r="12" spans="1:5" s="74" customFormat="1" ht="4.95" customHeight="1">
      <c r="A12" s="126"/>
      <c r="B12" s="127"/>
      <c r="C12" s="127"/>
      <c r="D12" s="137"/>
      <c r="E12" s="137"/>
    </row>
    <row r="13" spans="1:5" s="74" customFormat="1" ht="10.199999999999999" customHeight="1">
      <c r="A13" s="126"/>
      <c r="B13" s="127"/>
      <c r="C13" s="127"/>
      <c r="D13" s="137"/>
      <c r="E13" s="137"/>
    </row>
    <row r="14" spans="1:5" s="74" customFormat="1" ht="19.95" customHeight="1">
      <c r="A14" s="126">
        <v>45908</v>
      </c>
      <c r="B14" s="127" t="s">
        <v>145</v>
      </c>
      <c r="C14" s="127" t="s">
        <v>158</v>
      </c>
      <c r="D14" s="137">
        <f>VLOOKUP(B14,Punten!$C$3:$R$141,4,0)</f>
        <v>50.713999999999999</v>
      </c>
      <c r="E14" s="137">
        <f>VLOOKUP(C14,Punten!$C$3:$R$141,4,0)</f>
        <v>59.665000000000006</v>
      </c>
    </row>
    <row r="15" spans="1:5" s="74" customFormat="1" ht="19.95" customHeight="1">
      <c r="A15" s="126">
        <v>45908</v>
      </c>
      <c r="B15" s="127" t="s">
        <v>216</v>
      </c>
      <c r="C15" s="127" t="s">
        <v>156</v>
      </c>
      <c r="D15" s="137">
        <f>VLOOKUP(B15,Punten!$C$3:$R$141,4,0)</f>
        <v>35.499000000000002</v>
      </c>
      <c r="E15" s="137">
        <f>VLOOKUP(C15,Punten!$C$3:$R$141,4,0)</f>
        <v>44.321999999999996</v>
      </c>
    </row>
    <row r="16" spans="1:5" s="74" customFormat="1" ht="19.95" customHeight="1">
      <c r="A16" s="126">
        <v>45910</v>
      </c>
      <c r="B16" s="127" t="s">
        <v>217</v>
      </c>
      <c r="C16" s="127" t="s">
        <v>124</v>
      </c>
      <c r="D16" s="137">
        <f>VLOOKUP(B16,Punten!$C$3:$R$141,4,0)</f>
        <v>43.375999999999991</v>
      </c>
      <c r="E16" s="137">
        <f>VLOOKUP(C16,Punten!$C$3:$R$141,4,0)</f>
        <v>65.283999999999992</v>
      </c>
    </row>
    <row r="17" spans="1:5" s="74" customFormat="1" ht="19.95" customHeight="1">
      <c r="A17" s="126">
        <v>45912</v>
      </c>
      <c r="B17" s="127" t="s">
        <v>54</v>
      </c>
      <c r="C17" s="127" t="s">
        <v>52</v>
      </c>
      <c r="D17" s="137">
        <f>VLOOKUP(B17,Punten!$C$3:$R$141,4,0)</f>
        <v>69.52600000000001</v>
      </c>
      <c r="E17" s="137">
        <f>VLOOKUP(C17,Punten!$C$3:$R$141,4,0)</f>
        <v>73.288000000000011</v>
      </c>
    </row>
    <row r="18" spans="1:5" s="74" customFormat="1" ht="4.95" customHeight="1">
      <c r="A18" s="126"/>
      <c r="B18" s="127"/>
      <c r="C18" s="127"/>
      <c r="D18" s="137"/>
      <c r="E18" s="137"/>
    </row>
    <row r="19" spans="1:5" s="74" customFormat="1" ht="10.199999999999999" customHeight="1">
      <c r="A19" s="126"/>
      <c r="B19" s="127"/>
      <c r="C19" s="127"/>
      <c r="D19" s="137"/>
      <c r="E19" s="137"/>
    </row>
    <row r="20" spans="1:5" s="74" customFormat="1" ht="19.95" customHeight="1">
      <c r="A20" s="126">
        <v>45923</v>
      </c>
      <c r="B20" s="127" t="s">
        <v>158</v>
      </c>
      <c r="C20" s="127" t="s">
        <v>217</v>
      </c>
      <c r="D20" s="137">
        <f>VLOOKUP(B20,Punten!$C$3:$R$141,5,0)</f>
        <v>63.081000000000003</v>
      </c>
      <c r="E20" s="137">
        <f>VLOOKUP(C20,Punten!$C$3:$R$141,5,0)</f>
        <v>59.792999999999992</v>
      </c>
    </row>
    <row r="21" spans="1:5" s="74" customFormat="1" ht="19.95" customHeight="1">
      <c r="A21" s="226">
        <v>45931</v>
      </c>
      <c r="B21" s="227" t="s">
        <v>52</v>
      </c>
      <c r="C21" s="227" t="s">
        <v>216</v>
      </c>
      <c r="D21" s="228">
        <f>VLOOKUP(B21,Punten!$C$3:$R$141,5,0)</f>
        <v>45.146000000000001</v>
      </c>
      <c r="E21" s="228">
        <f>VLOOKUP(C21,Punten!$C$3:$R$141,5,0)</f>
        <v>65.713999999999999</v>
      </c>
    </row>
    <row r="22" spans="1:5" s="74" customFormat="1" ht="19.95" customHeight="1">
      <c r="A22" s="126">
        <v>45924</v>
      </c>
      <c r="B22" s="127" t="s">
        <v>156</v>
      </c>
      <c r="C22" s="127" t="s">
        <v>54</v>
      </c>
      <c r="D22" s="137">
        <f>VLOOKUP(B22,Punten!$C$3:$R$141,5,0)</f>
        <v>55.997</v>
      </c>
      <c r="E22" s="137">
        <f>VLOOKUP(C22,Punten!$C$3:$R$141,5,0)</f>
        <v>60.034000000000006</v>
      </c>
    </row>
    <row r="23" spans="1:5" s="74" customFormat="1" ht="19.95" customHeight="1">
      <c r="A23" s="155">
        <v>45926</v>
      </c>
      <c r="B23" s="156" t="s">
        <v>124</v>
      </c>
      <c r="C23" s="156" t="s">
        <v>145</v>
      </c>
      <c r="D23" s="137">
        <f>VLOOKUP(B23,Punten!$C$3:$R$141,5,0)</f>
        <v>50.582999999999998</v>
      </c>
      <c r="E23" s="137">
        <f>VLOOKUP(C23,Punten!$C$3:$R$141,5,0)</f>
        <v>56.923000000000002</v>
      </c>
    </row>
    <row r="24" spans="1:5" s="74" customFormat="1" ht="4.95" customHeight="1">
      <c r="A24" s="126"/>
      <c r="B24" s="127"/>
      <c r="C24" s="127"/>
      <c r="D24" s="137"/>
      <c r="E24" s="137"/>
    </row>
    <row r="25" spans="1:5" s="74" customFormat="1" ht="10.199999999999999" customHeight="1">
      <c r="A25" s="126"/>
      <c r="B25" s="127"/>
      <c r="C25" s="127"/>
      <c r="D25" s="137"/>
      <c r="E25" s="137"/>
    </row>
    <row r="26" spans="1:5" s="74" customFormat="1" ht="19.95" customHeight="1">
      <c r="A26" s="126">
        <v>45936</v>
      </c>
      <c r="B26" s="127" t="s">
        <v>145</v>
      </c>
      <c r="C26" s="127" t="s">
        <v>216</v>
      </c>
      <c r="D26" s="137">
        <f>VLOOKUP(B26,Punten!$C$3:$R$141,6,0)</f>
        <v>59.855000000000004</v>
      </c>
      <c r="E26" s="137">
        <f>VLOOKUP(C26,Punten!$C$3:$R$141,6,0)</f>
        <v>63.666999999999994</v>
      </c>
    </row>
    <row r="27" spans="1:5" s="74" customFormat="1" ht="19.95" customHeight="1">
      <c r="A27" s="126">
        <v>45937</v>
      </c>
      <c r="B27" s="127" t="s">
        <v>158</v>
      </c>
      <c r="C27" s="127" t="s">
        <v>124</v>
      </c>
      <c r="D27" s="137">
        <f>VLOOKUP(B27,Punten!$C$3:$R$141,6,0)</f>
        <v>65.992999999999995</v>
      </c>
      <c r="E27" s="137">
        <f>VLOOKUP(C27,Punten!$C$3:$R$141,6,0)</f>
        <v>49.918999999999997</v>
      </c>
    </row>
    <row r="28" spans="1:5" s="74" customFormat="1" ht="19.95" customHeight="1">
      <c r="A28" s="126">
        <v>45938</v>
      </c>
      <c r="B28" s="127" t="s">
        <v>52</v>
      </c>
      <c r="C28" s="127" t="s">
        <v>156</v>
      </c>
      <c r="D28" s="137">
        <f>VLOOKUP(B28,Punten!$C$3:$R$141,6,0)</f>
        <v>48.378</v>
      </c>
      <c r="E28" s="137">
        <f>VLOOKUP(C28,Punten!$C$3:$R$141,6,0)</f>
        <v>64.992999999999995</v>
      </c>
    </row>
    <row r="29" spans="1:5" s="74" customFormat="1" ht="19.95" customHeight="1">
      <c r="A29" s="126">
        <v>45940</v>
      </c>
      <c r="B29" s="127" t="s">
        <v>54</v>
      </c>
      <c r="C29" s="127" t="s">
        <v>217</v>
      </c>
      <c r="D29" s="137">
        <f>VLOOKUP(B29,Punten!$C$3:$R$141,6,0)</f>
        <v>46.199999999999996</v>
      </c>
      <c r="E29" s="137">
        <f>VLOOKUP(C29,Punten!$C$3:$R$141,6,0)</f>
        <v>51.897999999999996</v>
      </c>
    </row>
    <row r="30" spans="1:5" s="74" customFormat="1" ht="4.95" customHeight="1">
      <c r="A30" s="126"/>
      <c r="B30" s="127"/>
      <c r="C30" s="127"/>
      <c r="D30" s="137"/>
      <c r="E30" s="137"/>
    </row>
    <row r="31" spans="1:5" s="74" customFormat="1" ht="10.199999999999999" customHeight="1">
      <c r="A31" s="126" t="s">
        <v>101</v>
      </c>
      <c r="B31" s="127"/>
      <c r="C31" s="127"/>
      <c r="D31" s="137"/>
      <c r="E31" s="137"/>
    </row>
    <row r="32" spans="1:5" s="74" customFormat="1" ht="19.95" customHeight="1">
      <c r="A32" s="126">
        <v>45950</v>
      </c>
      <c r="B32" s="127" t="s">
        <v>145</v>
      </c>
      <c r="C32" s="127" t="s">
        <v>156</v>
      </c>
      <c r="D32" s="137">
        <f>VLOOKUP(B32,Punten!$C$3:$R$141,7,0)</f>
        <v>68.623999999999995</v>
      </c>
      <c r="E32" s="137">
        <f>VLOOKUP(C32,Punten!$C$3:$R$141,7,0)</f>
        <v>71.284000000000006</v>
      </c>
    </row>
    <row r="33" spans="1:5" s="74" customFormat="1" ht="19.95" customHeight="1">
      <c r="A33" s="126">
        <v>45950</v>
      </c>
      <c r="B33" s="127" t="s">
        <v>216</v>
      </c>
      <c r="C33" s="127" t="s">
        <v>158</v>
      </c>
      <c r="D33" s="231">
        <f>VLOOKUP(B33,Punten!$C$3:$R$141,7,0)</f>
        <v>40.948999999999998</v>
      </c>
      <c r="E33" s="137">
        <f>VLOOKUP(C33,Punten!$C$3:$R$141,7,0)</f>
        <v>43.373000000000005</v>
      </c>
    </row>
    <row r="34" spans="1:5" s="74" customFormat="1" ht="19.95" customHeight="1">
      <c r="A34" s="126">
        <v>45952</v>
      </c>
      <c r="B34" s="127" t="s">
        <v>217</v>
      </c>
      <c r="C34" s="127" t="s">
        <v>52</v>
      </c>
      <c r="D34" s="137">
        <f>VLOOKUP(B34,Punten!$C$3:$R$141,7,0)</f>
        <v>58.472999999999999</v>
      </c>
      <c r="E34" s="137">
        <f>VLOOKUP(C34,Punten!$C$3:$R$141,7,0)</f>
        <v>59.703000000000003</v>
      </c>
    </row>
    <row r="35" spans="1:5" s="74" customFormat="1" ht="19.95" customHeight="1">
      <c r="A35" s="126">
        <v>45953</v>
      </c>
      <c r="B35" s="127" t="s">
        <v>124</v>
      </c>
      <c r="C35" s="127" t="s">
        <v>54</v>
      </c>
      <c r="D35" s="137">
        <f>VLOOKUP(B35,Punten!$C$3:$R$141,7,0)</f>
        <v>67.445000000000007</v>
      </c>
      <c r="E35" s="137">
        <f>VLOOKUP(C35,Punten!$C$3:$R$141,7,0)</f>
        <v>72.231999999999999</v>
      </c>
    </row>
    <row r="36" spans="1:5" s="74" customFormat="1" ht="10.199999999999999" customHeight="1">
      <c r="A36" s="126"/>
      <c r="B36" s="127"/>
      <c r="C36" s="127"/>
      <c r="D36" s="137"/>
      <c r="E36" s="137"/>
    </row>
    <row r="37" spans="1:5" s="74" customFormat="1" ht="10.199999999999999" customHeight="1">
      <c r="A37" s="126"/>
      <c r="B37" s="127"/>
      <c r="C37" s="127"/>
      <c r="D37" s="137"/>
      <c r="E37" s="137"/>
    </row>
    <row r="38" spans="1:5" s="74" customFormat="1" ht="19.95" customHeight="1">
      <c r="A38" s="126">
        <v>45964</v>
      </c>
      <c r="B38" s="127" t="s">
        <v>216</v>
      </c>
      <c r="C38" s="127" t="s">
        <v>124</v>
      </c>
      <c r="D38" s="231">
        <f>VLOOKUP(B38,Punten!$C$3:$R$141,8,0)</f>
        <v>58.245000000000005</v>
      </c>
      <c r="E38" s="137">
        <f>VLOOKUP(C38,Punten!$C$3:$R$141,8,0)</f>
        <v>46.561</v>
      </c>
    </row>
    <row r="39" spans="1:5" s="74" customFormat="1" ht="19.95" customHeight="1">
      <c r="A39" s="219">
        <v>45964</v>
      </c>
      <c r="B39" s="220" t="s">
        <v>217</v>
      </c>
      <c r="C39" s="220" t="s">
        <v>156</v>
      </c>
      <c r="D39" s="137">
        <f>VLOOKUP(B39,Punten!$C$3:$R$141,8,0)</f>
        <v>60.55899999999999</v>
      </c>
      <c r="E39" s="137">
        <f>VLOOKUP(C39,Punten!$C$3:$R$141,8,0)</f>
        <v>47.463000000000001</v>
      </c>
    </row>
    <row r="40" spans="1:5" s="74" customFormat="1" ht="19.95" customHeight="1">
      <c r="A40" s="126">
        <v>45966</v>
      </c>
      <c r="B40" s="127" t="s">
        <v>52</v>
      </c>
      <c r="C40" s="127" t="s">
        <v>145</v>
      </c>
      <c r="D40" s="137">
        <f>VLOOKUP(B40,Punten!$C$3:$R$141,8,0)</f>
        <v>51.968999999999994</v>
      </c>
      <c r="E40" s="137">
        <f>VLOOKUP(C40,Punten!$C$3:$R$141,8,0)</f>
        <v>62.605000000000004</v>
      </c>
    </row>
    <row r="41" spans="1:5" s="74" customFormat="1" ht="19.95" customHeight="1">
      <c r="A41" s="126">
        <v>45968</v>
      </c>
      <c r="B41" s="127" t="s">
        <v>54</v>
      </c>
      <c r="C41" s="127" t="s">
        <v>158</v>
      </c>
      <c r="D41" s="137">
        <f>VLOOKUP(B41,Punten!$C$3:$R$141,8,0)</f>
        <v>61.281999999999996</v>
      </c>
      <c r="E41" s="137">
        <f>VLOOKUP(C41,Punten!$C$3:$R$141,8,0)</f>
        <v>46.591999999999999</v>
      </c>
    </row>
    <row r="42" spans="1:5" s="74" customFormat="1" ht="4.95" customHeight="1">
      <c r="A42" s="126"/>
      <c r="B42" s="127"/>
      <c r="C42" s="127"/>
      <c r="D42" s="137"/>
      <c r="E42" s="137"/>
    </row>
    <row r="43" spans="1:5" s="74" customFormat="1" ht="10.199999999999999" customHeight="1">
      <c r="A43" s="126"/>
      <c r="B43" s="127"/>
      <c r="C43" s="127"/>
      <c r="D43" s="137"/>
      <c r="E43" s="137"/>
    </row>
    <row r="44" spans="1:5" s="74" customFormat="1" ht="19.95" customHeight="1">
      <c r="A44" s="126">
        <v>45978</v>
      </c>
      <c r="B44" s="127" t="s">
        <v>145</v>
      </c>
      <c r="C44" s="127" t="s">
        <v>54</v>
      </c>
      <c r="D44" s="137">
        <f>VLOOKUP(B44,Punten!$C$3:$R$141,9,0)</f>
        <v>66.631</v>
      </c>
      <c r="E44" s="137">
        <f>VLOOKUP(C44,Punten!$C$3:$R$141,9,0)</f>
        <v>55.336000000000006</v>
      </c>
    </row>
    <row r="45" spans="1:5" s="74" customFormat="1" ht="19.95" customHeight="1">
      <c r="A45" s="126">
        <v>45979</v>
      </c>
      <c r="B45" s="127" t="s">
        <v>158</v>
      </c>
      <c r="C45" s="127" t="s">
        <v>52</v>
      </c>
      <c r="D45" s="137">
        <f>VLOOKUP(B45,Punten!$C$3:$R$141,9,0)</f>
        <v>63.543999999999997</v>
      </c>
      <c r="E45" s="137">
        <f>VLOOKUP(C45,Punten!$C$3:$R$141,9,0)</f>
        <v>64.594999999999999</v>
      </c>
    </row>
    <row r="46" spans="1:5" s="74" customFormat="1" ht="19.95" customHeight="1">
      <c r="A46" s="126">
        <v>45980</v>
      </c>
      <c r="B46" s="127" t="s">
        <v>217</v>
      </c>
      <c r="C46" s="127" t="s">
        <v>216</v>
      </c>
      <c r="D46" s="137">
        <f>VLOOKUP(B46,Punten!$C$3:$R$141,9,0)</f>
        <v>57.513000000000005</v>
      </c>
      <c r="E46" s="137">
        <f>VLOOKUP(C46,Punten!$C$3:$R$141,9,0)</f>
        <v>52.099000000000004</v>
      </c>
    </row>
    <row r="47" spans="1:5" s="74" customFormat="1" ht="19.95" customHeight="1">
      <c r="A47" s="126">
        <v>45981</v>
      </c>
      <c r="B47" s="127" t="s">
        <v>124</v>
      </c>
      <c r="C47" s="127" t="s">
        <v>156</v>
      </c>
      <c r="D47" s="137">
        <f>VLOOKUP(B47,Punten!$C$3:$R$141,9,0)</f>
        <v>55.644000000000005</v>
      </c>
      <c r="E47" s="137">
        <f>VLOOKUP(C47,Punten!$C$3:$R$141,9,0)</f>
        <v>75.309000000000012</v>
      </c>
    </row>
    <row r="48" spans="1:5" s="74" customFormat="1" ht="19.95" customHeight="1">
      <c r="A48" s="126"/>
      <c r="B48" s="127"/>
      <c r="C48" s="127"/>
      <c r="D48" s="137"/>
      <c r="E48" s="137"/>
    </row>
    <row r="49" spans="1:7" s="74" customFormat="1" ht="15.6" customHeight="1">
      <c r="A49" s="301"/>
      <c r="B49" s="300"/>
      <c r="C49" s="178"/>
      <c r="E49" s="75"/>
      <c r="F49" s="75"/>
      <c r="G49" s="75"/>
    </row>
    <row r="50" spans="1:7" s="74" customFormat="1" ht="15" customHeight="1">
      <c r="A50" s="126"/>
      <c r="B50" s="127"/>
      <c r="C50" s="127"/>
      <c r="D50" s="124"/>
      <c r="E50" s="124"/>
    </row>
    <row r="51" spans="1:7" s="54" customFormat="1" ht="25.2" customHeight="1">
      <c r="A51" s="292" t="s">
        <v>219</v>
      </c>
      <c r="B51" s="293"/>
      <c r="C51" s="293"/>
      <c r="D51" s="293"/>
      <c r="E51" s="215"/>
    </row>
    <row r="52" spans="1:7" s="54" customFormat="1" ht="25.2" customHeight="1">
      <c r="A52" s="292" t="s">
        <v>218</v>
      </c>
      <c r="B52" s="293"/>
      <c r="C52" s="293"/>
      <c r="D52" s="293"/>
      <c r="E52" s="218"/>
    </row>
    <row r="53" spans="1:7" ht="19.95" customHeight="1">
      <c r="B53" s="298" t="s">
        <v>97</v>
      </c>
      <c r="C53" s="299"/>
      <c r="E53" s="174"/>
    </row>
    <row r="54" spans="1:7" ht="10.199999999999999" customHeight="1">
      <c r="B54" s="122"/>
    </row>
    <row r="55" spans="1:7" ht="19.95" customHeight="1">
      <c r="A55" s="175" t="s">
        <v>220</v>
      </c>
      <c r="B55" s="174" t="s">
        <v>221</v>
      </c>
      <c r="C55" s="174" t="s">
        <v>222</v>
      </c>
      <c r="D55" s="174" t="s">
        <v>51</v>
      </c>
      <c r="E55" s="174" t="s">
        <v>51</v>
      </c>
    </row>
    <row r="56" spans="1:7" ht="10.199999999999999" customHeight="1">
      <c r="A56" s="175"/>
      <c r="B56" s="174"/>
      <c r="C56" s="174"/>
      <c r="D56" s="174"/>
      <c r="E56" s="174"/>
    </row>
    <row r="57" spans="1:7" s="74" customFormat="1" ht="19.95" customHeight="1">
      <c r="A57" s="126">
        <v>46056</v>
      </c>
      <c r="B57" s="127" t="s">
        <v>158</v>
      </c>
      <c r="C57" s="127" t="s">
        <v>216</v>
      </c>
      <c r="D57" s="137">
        <f>VLOOKUP(B57,Punten!$C$3:$R$141,10,0)</f>
        <v>67.363</v>
      </c>
      <c r="E57" s="137">
        <f>VLOOKUP(C57,Punten!$C$3:$R$141,10,0)</f>
        <v>55.951000000000001</v>
      </c>
    </row>
    <row r="58" spans="1:7" s="74" customFormat="1" ht="19.95" customHeight="1">
      <c r="A58" s="126">
        <v>46057</v>
      </c>
      <c r="B58" s="127" t="s">
        <v>52</v>
      </c>
      <c r="C58" s="127" t="s">
        <v>217</v>
      </c>
      <c r="D58" s="137">
        <f>VLOOKUP(B58,Punten!$C$3:$R$141,10,0)</f>
        <v>70.551000000000002</v>
      </c>
      <c r="E58" s="137">
        <f>VLOOKUP(C58,Punten!$C$3:$R$141,10,0)</f>
        <v>62.559999999999995</v>
      </c>
    </row>
    <row r="59" spans="1:7" s="74" customFormat="1" ht="19.95" customHeight="1">
      <c r="A59" s="126">
        <v>46057</v>
      </c>
      <c r="B59" s="127" t="s">
        <v>156</v>
      </c>
      <c r="C59" s="127" t="s">
        <v>145</v>
      </c>
      <c r="D59" s="137">
        <f>VLOOKUP(B59,Punten!$C$3:$R$141,10,0)</f>
        <v>53.124000000000002</v>
      </c>
      <c r="E59" s="137">
        <f>VLOOKUP(C59,Punten!$C$3:$R$141,10,0)</f>
        <v>45.353999999999999</v>
      </c>
    </row>
    <row r="60" spans="1:7" s="74" customFormat="1" ht="19.95" customHeight="1">
      <c r="A60" s="126">
        <v>46059</v>
      </c>
      <c r="B60" s="127" t="s">
        <v>54</v>
      </c>
      <c r="C60" s="127" t="s">
        <v>124</v>
      </c>
      <c r="D60" s="137">
        <f>VLOOKUP(B60,Punten!$C$3:$R$141,10,0)</f>
        <v>54.262</v>
      </c>
      <c r="E60" s="137">
        <f>VLOOKUP(C60,Punten!$C$3:$R$141,10,0)</f>
        <v>49.703999999999994</v>
      </c>
    </row>
    <row r="61" spans="1:7" s="74" customFormat="1" ht="4.95" customHeight="1">
      <c r="A61" s="155"/>
      <c r="B61" s="156"/>
      <c r="C61" s="156"/>
      <c r="D61" s="137"/>
      <c r="E61" s="137"/>
    </row>
    <row r="62" spans="1:7" s="74" customFormat="1" ht="10.199999999999999" customHeight="1">
      <c r="A62" s="126"/>
      <c r="B62" s="127"/>
      <c r="C62" s="127"/>
      <c r="D62" s="127"/>
      <c r="E62" s="127"/>
    </row>
    <row r="63" spans="1:7" s="74" customFormat="1" ht="19.95" customHeight="1">
      <c r="A63" s="126">
        <v>46069</v>
      </c>
      <c r="B63" s="127" t="s">
        <v>145</v>
      </c>
      <c r="C63" s="127" t="s">
        <v>52</v>
      </c>
      <c r="D63" s="137">
        <f>VLOOKUP(B63,Punten!$C$3:$R$141,11,0)</f>
        <v>46.707999999999998</v>
      </c>
      <c r="E63" s="137">
        <f>VLOOKUP(C63,Punten!$C$3:$R$141,11,0)</f>
        <v>47.715000000000003</v>
      </c>
    </row>
    <row r="64" spans="1:7" s="74" customFormat="1" ht="19.95" customHeight="1">
      <c r="A64" s="126">
        <v>46070</v>
      </c>
      <c r="B64" s="127" t="s">
        <v>158</v>
      </c>
      <c r="C64" s="127" t="s">
        <v>54</v>
      </c>
      <c r="D64" s="137">
        <f>VLOOKUP(B64,Punten!$C$3:$R$141,11,0)</f>
        <v>70.141999999999996</v>
      </c>
      <c r="E64" s="137">
        <f>VLOOKUP(C64,Punten!$C$3:$R$141,11,0)</f>
        <v>48.611000000000004</v>
      </c>
    </row>
    <row r="65" spans="1:5" s="74" customFormat="1" ht="19.95" customHeight="1">
      <c r="A65" s="219">
        <v>46071</v>
      </c>
      <c r="B65" s="220" t="s">
        <v>156</v>
      </c>
      <c r="C65" s="220" t="s">
        <v>217</v>
      </c>
      <c r="D65" s="137">
        <f>VLOOKUP(B65,Punten!$C$3:$R$141,11,0)</f>
        <v>59.11</v>
      </c>
      <c r="E65" s="137">
        <f>VLOOKUP(C65,Punten!$C$3:$R$141,11,0)</f>
        <v>63.588999999999999</v>
      </c>
    </row>
    <row r="66" spans="1:5" s="74" customFormat="1" ht="19.95" customHeight="1">
      <c r="A66" s="126">
        <v>46072</v>
      </c>
      <c r="B66" s="127" t="s">
        <v>124</v>
      </c>
      <c r="C66" s="127" t="s">
        <v>216</v>
      </c>
      <c r="D66" s="137">
        <f>VLOOKUP(B66,Punten!$C$3:$R$141,11,0)</f>
        <v>60.244</v>
      </c>
      <c r="E66" s="137">
        <f>VLOOKUP(C66,Punten!$C$3:$R$141,11,0)</f>
        <v>75.825000000000003</v>
      </c>
    </row>
    <row r="67" spans="1:5" s="74" customFormat="1" ht="4.95" customHeight="1">
      <c r="A67" s="155"/>
      <c r="B67" s="156"/>
      <c r="C67" s="156"/>
      <c r="D67" s="137"/>
      <c r="E67" s="137"/>
    </row>
    <row r="68" spans="1:5" s="74" customFormat="1" ht="10.199999999999999" customHeight="1">
      <c r="A68" s="126"/>
      <c r="B68" s="127"/>
      <c r="C68" s="127"/>
      <c r="D68" s="127"/>
      <c r="E68" s="127"/>
    </row>
    <row r="69" spans="1:5" s="74" customFormat="1" ht="19.95" customHeight="1">
      <c r="A69" s="126">
        <v>46083</v>
      </c>
      <c r="B69" s="127" t="s">
        <v>216</v>
      </c>
      <c r="C69" s="127" t="s">
        <v>217</v>
      </c>
      <c r="D69" s="282">
        <f>VLOOKUP(B69,Punten!$C$3:$R$141,12,0)</f>
        <v>0</v>
      </c>
      <c r="E69" s="282" t="str">
        <f>VLOOKUP(C69,Punten!$C$3:$R$141,12,0)</f>
        <v xml:space="preserve"> </v>
      </c>
    </row>
    <row r="70" spans="1:5" s="74" customFormat="1" ht="19.95" customHeight="1">
      <c r="A70" s="126">
        <v>46085</v>
      </c>
      <c r="B70" s="127" t="s">
        <v>156</v>
      </c>
      <c r="C70" s="127" t="s">
        <v>124</v>
      </c>
      <c r="D70" s="137" t="str">
        <f>VLOOKUP(B70,Punten!$C$3:$R$141,12,0)</f>
        <v xml:space="preserve"> </v>
      </c>
      <c r="E70" s="137" t="str">
        <f>VLOOKUP(C70,Punten!$C$3:$R$141,12,0)</f>
        <v xml:space="preserve"> </v>
      </c>
    </row>
    <row r="71" spans="1:5" s="74" customFormat="1" ht="19.95" customHeight="1">
      <c r="A71" s="126">
        <v>46085</v>
      </c>
      <c r="B71" s="127" t="s">
        <v>52</v>
      </c>
      <c r="C71" s="127" t="s">
        <v>158</v>
      </c>
      <c r="D71" s="137" t="str">
        <f>VLOOKUP(B71,Punten!$C$3:$R$141,12,0)</f>
        <v xml:space="preserve"> </v>
      </c>
      <c r="E71" s="137" t="str">
        <f>VLOOKUP(C71,Punten!$C$3:$R$141,12,0)</f>
        <v xml:space="preserve"> </v>
      </c>
    </row>
    <row r="72" spans="1:5" s="74" customFormat="1" ht="19.95" customHeight="1">
      <c r="A72" s="126">
        <v>46087</v>
      </c>
      <c r="B72" s="127" t="s">
        <v>54</v>
      </c>
      <c r="C72" s="127" t="s">
        <v>145</v>
      </c>
      <c r="D72" s="137" t="str">
        <f>VLOOKUP(B72,Punten!$C$3:$R$141,12,0)</f>
        <v xml:space="preserve"> </v>
      </c>
      <c r="E72" s="137" t="str">
        <f>VLOOKUP(C72,Punten!$C$3:$R$141,12,0)</f>
        <v xml:space="preserve"> </v>
      </c>
    </row>
    <row r="73" spans="1:5" s="74" customFormat="1" ht="4.95" customHeight="1">
      <c r="A73" s="126"/>
      <c r="B73" s="127"/>
      <c r="C73" s="127"/>
      <c r="D73" s="137"/>
      <c r="E73" s="137"/>
    </row>
    <row r="74" spans="1:5" s="74" customFormat="1" ht="10.199999999999999" customHeight="1">
      <c r="A74" s="126"/>
      <c r="B74" s="127"/>
      <c r="C74" s="127"/>
      <c r="D74" s="127"/>
      <c r="E74" s="127"/>
    </row>
    <row r="75" spans="1:5" s="74" customFormat="1" ht="19.95" customHeight="1">
      <c r="A75" s="126">
        <v>46097</v>
      </c>
      <c r="B75" s="127" t="s">
        <v>216</v>
      </c>
      <c r="C75" s="127" t="s">
        <v>145</v>
      </c>
      <c r="D75" s="137" t="str">
        <f>VLOOKUP(B75,Punten!$C$3:$R$141,13,0)</f>
        <v xml:space="preserve"> </v>
      </c>
      <c r="E75" s="137" t="str">
        <f>VLOOKUP(C75,Punten!$C$3:$R$141,13,0)</f>
        <v xml:space="preserve"> </v>
      </c>
    </row>
    <row r="76" spans="1:5" s="74" customFormat="1" ht="19.95" customHeight="1">
      <c r="A76" s="126">
        <v>46099</v>
      </c>
      <c r="B76" s="127" t="s">
        <v>156</v>
      </c>
      <c r="C76" s="127" t="s">
        <v>52</v>
      </c>
      <c r="D76" s="137" t="str">
        <f>VLOOKUP(B76,Punten!$C$3:$R$141,13,0)</f>
        <v xml:space="preserve"> </v>
      </c>
      <c r="E76" s="137" t="str">
        <f>VLOOKUP(C76,Punten!$C$3:$R$141,13,0)</f>
        <v xml:space="preserve"> </v>
      </c>
    </row>
    <row r="77" spans="1:5" s="74" customFormat="1" ht="19.95" customHeight="1">
      <c r="A77" s="226">
        <v>46092</v>
      </c>
      <c r="B77" s="227" t="s">
        <v>217</v>
      </c>
      <c r="C77" s="227" t="s">
        <v>54</v>
      </c>
      <c r="D77" s="137" t="str">
        <f>VLOOKUP(B77,Punten!$C$3:$R$141,13,0)</f>
        <v xml:space="preserve"> </v>
      </c>
      <c r="E77" s="137" t="str">
        <f>VLOOKUP(C77,Punten!$C$3:$R$141,13,0)</f>
        <v xml:space="preserve"> </v>
      </c>
    </row>
    <row r="78" spans="1:5" s="74" customFormat="1" ht="19.95" customHeight="1">
      <c r="A78" s="126">
        <v>46100</v>
      </c>
      <c r="B78" s="127" t="s">
        <v>124</v>
      </c>
      <c r="C78" s="127" t="s">
        <v>158</v>
      </c>
      <c r="D78" s="137" t="str">
        <f>VLOOKUP(B78,Punten!$C$3:$R$141,13,0)</f>
        <v xml:space="preserve"> </v>
      </c>
      <c r="E78" s="137" t="str">
        <f>VLOOKUP(C78,Punten!$C$3:$R$141,13,0)</f>
        <v xml:space="preserve"> </v>
      </c>
    </row>
    <row r="79" spans="1:5" s="74" customFormat="1" ht="4.95" customHeight="1">
      <c r="A79" s="126"/>
      <c r="B79" s="127"/>
      <c r="C79" s="127"/>
      <c r="D79" s="137"/>
      <c r="E79" s="137"/>
    </row>
    <row r="80" spans="1:5" s="74" customFormat="1" ht="10.199999999999999" customHeight="1">
      <c r="A80" s="126" t="s">
        <v>101</v>
      </c>
      <c r="B80" s="127"/>
      <c r="C80" s="127"/>
      <c r="D80" s="127"/>
      <c r="E80" s="127"/>
    </row>
    <row r="81" spans="1:5" s="74" customFormat="1" ht="19.95" customHeight="1">
      <c r="A81" s="126">
        <v>46111</v>
      </c>
      <c r="B81" s="127" t="s">
        <v>145</v>
      </c>
      <c r="C81" s="127" t="s">
        <v>217</v>
      </c>
      <c r="D81" s="137" t="str">
        <f>VLOOKUP(B81,Punten!$C$3:$R$141,14,0)</f>
        <v xml:space="preserve"> </v>
      </c>
      <c r="E81" s="137" t="str">
        <f>VLOOKUP(C81,Punten!$C$3:$R$141,14,0)</f>
        <v xml:space="preserve"> </v>
      </c>
    </row>
    <row r="82" spans="1:5" s="74" customFormat="1" ht="19.95" customHeight="1">
      <c r="A82" s="126">
        <v>46112</v>
      </c>
      <c r="B82" s="127" t="s">
        <v>158</v>
      </c>
      <c r="C82" s="127" t="s">
        <v>156</v>
      </c>
      <c r="D82" s="137" t="str">
        <f>VLOOKUP(B82,Punten!$C$3:$R$141,14,0)</f>
        <v xml:space="preserve"> </v>
      </c>
      <c r="E82" s="137" t="str">
        <f>VLOOKUP(C82,Punten!$C$3:$R$141,14,0)</f>
        <v xml:space="preserve"> </v>
      </c>
    </row>
    <row r="83" spans="1:5" s="74" customFormat="1" ht="19.95" customHeight="1">
      <c r="A83" s="126">
        <v>46113</v>
      </c>
      <c r="B83" s="127" t="s">
        <v>52</v>
      </c>
      <c r="C83" s="127" t="s">
        <v>124</v>
      </c>
      <c r="D83" s="137" t="str">
        <f>VLOOKUP(B83,Punten!$C$3:$R$141,14,0)</f>
        <v xml:space="preserve"> </v>
      </c>
      <c r="E83" s="137" t="str">
        <f>VLOOKUP(C83,Punten!$C$3:$R$141,14,0)</f>
        <v xml:space="preserve"> </v>
      </c>
    </row>
    <row r="84" spans="1:5" s="74" customFormat="1" ht="19.95" customHeight="1">
      <c r="A84" s="155">
        <v>46114</v>
      </c>
      <c r="B84" s="156" t="s">
        <v>54</v>
      </c>
      <c r="C84" s="156" t="s">
        <v>216</v>
      </c>
      <c r="D84" s="137" t="str">
        <f>VLOOKUP(B84,Punten!$C$3:$R$141,14,0)</f>
        <v xml:space="preserve"> </v>
      </c>
      <c r="E84" s="137" t="str">
        <f>VLOOKUP(C84,Punten!$C$3:$R$141,14,0)</f>
        <v xml:space="preserve"> </v>
      </c>
    </row>
    <row r="85" spans="1:5" s="74" customFormat="1" ht="4.95" customHeight="1">
      <c r="A85" s="155"/>
      <c r="B85" s="156"/>
      <c r="C85" s="156"/>
      <c r="D85" s="137"/>
      <c r="E85" s="137"/>
    </row>
    <row r="86" spans="1:5" s="74" customFormat="1" ht="10.199999999999999" customHeight="1">
      <c r="A86" s="126"/>
      <c r="B86" s="127"/>
      <c r="C86" s="127"/>
      <c r="D86" s="127"/>
      <c r="E86" s="127"/>
    </row>
    <row r="87" spans="1:5" s="74" customFormat="1" ht="19.95" customHeight="1">
      <c r="A87" s="155">
        <v>46125</v>
      </c>
      <c r="B87" s="156" t="s">
        <v>124</v>
      </c>
      <c r="C87" s="156" t="s">
        <v>217</v>
      </c>
      <c r="D87" s="137" t="str">
        <f>VLOOKUP(B87,Punten!$C$3:$R$141,15,0)</f>
        <v xml:space="preserve"> </v>
      </c>
      <c r="E87" s="137" t="str">
        <f>VLOOKUP(C87,Punten!$C$3:$R$141,15,0)</f>
        <v xml:space="preserve"> </v>
      </c>
    </row>
    <row r="88" spans="1:5" s="74" customFormat="1" ht="19.95" customHeight="1">
      <c r="A88" s="126">
        <v>46126</v>
      </c>
      <c r="B88" s="127" t="s">
        <v>158</v>
      </c>
      <c r="C88" s="127" t="s">
        <v>145</v>
      </c>
      <c r="D88" s="137" t="str">
        <f>VLOOKUP(B88,Punten!$C$3:$R$141,15,0)</f>
        <v xml:space="preserve"> </v>
      </c>
      <c r="E88" s="137" t="str">
        <f>VLOOKUP(C88,Punten!$C$3:$R$141,15,0)</f>
        <v xml:space="preserve"> </v>
      </c>
    </row>
    <row r="89" spans="1:5" s="74" customFormat="1" ht="19.95" customHeight="1">
      <c r="A89" s="126">
        <v>46127</v>
      </c>
      <c r="B89" s="127" t="s">
        <v>156</v>
      </c>
      <c r="C89" s="127" t="s">
        <v>216</v>
      </c>
      <c r="D89" s="137" t="str">
        <f>VLOOKUP(B89,Punten!$C$3:$R$141,15,0)</f>
        <v xml:space="preserve"> </v>
      </c>
      <c r="E89" s="137" t="str">
        <f>VLOOKUP(C89,Punten!$C$3:$R$141,15,0)</f>
        <v xml:space="preserve"> </v>
      </c>
    </row>
    <row r="90" spans="1:5" s="74" customFormat="1" ht="19.95" customHeight="1">
      <c r="A90" s="126">
        <v>46127</v>
      </c>
      <c r="B90" s="127" t="s">
        <v>52</v>
      </c>
      <c r="C90" s="127" t="s">
        <v>54</v>
      </c>
      <c r="D90" s="137" t="str">
        <f>VLOOKUP(B90,Punten!$C$3:$R$141,15,0)</f>
        <v xml:space="preserve"> </v>
      </c>
      <c r="E90" s="137" t="str">
        <f>VLOOKUP(C90,Punten!$C$3:$R$141,15,0)</f>
        <v xml:space="preserve"> </v>
      </c>
    </row>
    <row r="91" spans="1:5" s="74" customFormat="1" ht="4.95" customHeight="1">
      <c r="A91" s="126"/>
      <c r="B91" s="127"/>
      <c r="C91" s="127"/>
      <c r="D91" s="137"/>
      <c r="E91" s="137"/>
    </row>
    <row r="92" spans="1:5" s="74" customFormat="1" ht="10.199999999999999" customHeight="1">
      <c r="A92" s="126"/>
      <c r="B92" s="127"/>
      <c r="C92" s="127"/>
      <c r="D92" s="127"/>
      <c r="E92" s="127"/>
    </row>
    <row r="93" spans="1:5" s="74" customFormat="1" ht="19.95" customHeight="1">
      <c r="A93" s="126">
        <v>46139</v>
      </c>
      <c r="B93" s="127" t="s">
        <v>145</v>
      </c>
      <c r="C93" s="127" t="s">
        <v>124</v>
      </c>
      <c r="D93" s="137" t="str">
        <f>VLOOKUP(B93,Punten!$C$3:$R$141,16,0)</f>
        <v xml:space="preserve"> </v>
      </c>
      <c r="E93" s="137" t="str">
        <f>VLOOKUP(C93,Punten!$C$3:$R$141,16,0)</f>
        <v xml:space="preserve"> </v>
      </c>
    </row>
    <row r="94" spans="1:5" s="74" customFormat="1" ht="19.95" customHeight="1">
      <c r="A94" s="155">
        <v>46141</v>
      </c>
      <c r="B94" s="156" t="s">
        <v>216</v>
      </c>
      <c r="C94" s="156" t="s">
        <v>52</v>
      </c>
      <c r="D94" s="137" t="str">
        <f>VLOOKUP(B94,Punten!$C$3:$R$141,16,0)</f>
        <v xml:space="preserve"> </v>
      </c>
      <c r="E94" s="137" t="str">
        <f>VLOOKUP(C94,Punten!$C$3:$R$141,16,0)</f>
        <v xml:space="preserve"> </v>
      </c>
    </row>
    <row r="95" spans="1:5" s="74" customFormat="1" ht="19.95" customHeight="1">
      <c r="A95" s="126">
        <v>46141</v>
      </c>
      <c r="B95" s="127" t="s">
        <v>85</v>
      </c>
      <c r="C95" s="127" t="s">
        <v>158</v>
      </c>
      <c r="D95" s="137" t="str">
        <f>VLOOKUP(B95,Punten!$C$3:$R$141,16,0)</f>
        <v xml:space="preserve"> </v>
      </c>
      <c r="E95" s="137" t="str">
        <f>VLOOKUP(C95,Punten!$C$3:$R$141,16,0)</f>
        <v xml:space="preserve"> </v>
      </c>
    </row>
    <row r="96" spans="1:5" s="74" customFormat="1" ht="19.95" customHeight="1">
      <c r="A96" s="155">
        <v>46141</v>
      </c>
      <c r="B96" s="156" t="s">
        <v>54</v>
      </c>
      <c r="C96" s="156" t="s">
        <v>156</v>
      </c>
      <c r="D96" s="137" t="str">
        <f>VLOOKUP(B96,Punten!$C$3:$R$141,16,0)</f>
        <v xml:space="preserve"> </v>
      </c>
      <c r="E96" s="137" t="str">
        <f>VLOOKUP(C96,Punten!$C$3:$R$141,16,0)</f>
        <v xml:space="preserve"> </v>
      </c>
    </row>
    <row r="97" spans="1:7" s="74" customFormat="1" ht="10.199999999999999" customHeight="1">
      <c r="A97" s="155"/>
      <c r="B97" s="156"/>
      <c r="C97" s="156"/>
      <c r="D97" s="137"/>
      <c r="E97" s="137"/>
    </row>
    <row r="98" spans="1:7" s="74" customFormat="1" ht="15.6" customHeight="1">
      <c r="A98" s="296" t="s">
        <v>229</v>
      </c>
      <c r="B98" s="297"/>
      <c r="C98" s="225" t="s">
        <v>228</v>
      </c>
      <c r="E98" s="75"/>
      <c r="F98" s="75"/>
      <c r="G98" s="75"/>
    </row>
    <row r="99" spans="1:7" s="74" customFormat="1" ht="15.6">
      <c r="A99" s="294" t="s">
        <v>262</v>
      </c>
      <c r="B99" s="295"/>
      <c r="C99" s="295"/>
      <c r="D99" s="295"/>
      <c r="E99" s="295"/>
    </row>
    <row r="100" spans="1:7" s="74" customFormat="1" ht="15.6">
      <c r="A100" s="134"/>
      <c r="B100" s="135"/>
      <c r="C100" s="135"/>
      <c r="D100" s="75"/>
      <c r="E100" s="75"/>
    </row>
    <row r="101" spans="1:7" s="74" customFormat="1" ht="15.6">
      <c r="A101" s="134"/>
      <c r="B101" s="135"/>
      <c r="C101" s="135"/>
      <c r="D101" s="75"/>
      <c r="E101" s="75"/>
    </row>
    <row r="102" spans="1:7" s="74" customFormat="1" ht="15.6">
      <c r="A102" s="134"/>
      <c r="B102" s="135"/>
      <c r="C102" s="135"/>
      <c r="D102" s="75"/>
      <c r="E102" s="75"/>
    </row>
    <row r="103" spans="1:7" s="74" customFormat="1" ht="15.6">
      <c r="A103" s="134"/>
      <c r="B103" s="135"/>
      <c r="C103" s="135"/>
      <c r="D103" s="75"/>
      <c r="E103" s="75"/>
    </row>
    <row r="104" spans="1:7" s="74" customFormat="1" ht="15.6">
      <c r="A104" s="120"/>
      <c r="B104" s="75"/>
      <c r="C104" s="75"/>
      <c r="D104" s="75"/>
      <c r="E104" s="75"/>
    </row>
    <row r="105" spans="1:7" s="74" customFormat="1" ht="15.6">
      <c r="A105" s="120"/>
      <c r="B105" s="75"/>
      <c r="C105" s="75"/>
      <c r="D105" s="75"/>
      <c r="E105" s="75"/>
    </row>
    <row r="106" spans="1:7" s="74" customFormat="1" ht="15.6">
      <c r="A106" s="120"/>
      <c r="B106" s="75"/>
      <c r="C106" s="75"/>
      <c r="D106" s="75"/>
      <c r="E106" s="75"/>
    </row>
    <row r="107" spans="1:7" s="74" customFormat="1" ht="15.6">
      <c r="A107" s="120"/>
      <c r="B107" s="75"/>
      <c r="C107" s="75"/>
      <c r="D107" s="75"/>
      <c r="E107" s="75"/>
    </row>
    <row r="108" spans="1:7" s="74" customFormat="1" ht="15.6">
      <c r="A108" s="120"/>
      <c r="B108" s="75"/>
      <c r="C108" s="75"/>
      <c r="D108" s="75"/>
      <c r="E108" s="75"/>
    </row>
    <row r="109" spans="1:7" s="74" customFormat="1" ht="15.6">
      <c r="A109" s="120"/>
      <c r="B109" s="75"/>
      <c r="C109" s="75"/>
      <c r="D109" s="75"/>
      <c r="E109" s="75"/>
    </row>
    <row r="110" spans="1:7" s="74" customFormat="1" ht="15.6">
      <c r="A110" s="120"/>
      <c r="B110" s="75"/>
      <c r="C110" s="75"/>
      <c r="D110" s="75"/>
      <c r="E110" s="75"/>
    </row>
    <row r="111" spans="1:7" s="74" customFormat="1" ht="15.6">
      <c r="A111" s="120"/>
      <c r="B111" s="75"/>
      <c r="C111" s="75"/>
      <c r="D111" s="75"/>
      <c r="E111" s="75"/>
    </row>
    <row r="112" spans="1:7" s="74" customFormat="1" ht="15.6">
      <c r="A112" s="120"/>
      <c r="B112" s="75"/>
      <c r="C112" s="75"/>
      <c r="D112" s="75"/>
      <c r="E112" s="75"/>
    </row>
    <row r="113" spans="1:5" s="74" customFormat="1" ht="15.6">
      <c r="A113" s="120"/>
      <c r="B113" s="75"/>
      <c r="C113" s="75"/>
      <c r="D113" s="75"/>
      <c r="E113" s="75"/>
    </row>
    <row r="114" spans="1:5" s="74" customFormat="1" ht="15.6">
      <c r="A114" s="120"/>
      <c r="B114" s="75"/>
      <c r="C114" s="75"/>
      <c r="D114" s="75"/>
      <c r="E114" s="75"/>
    </row>
    <row r="115" spans="1:5" s="74" customFormat="1" ht="15.6">
      <c r="A115" s="120"/>
      <c r="B115" s="75"/>
      <c r="C115" s="75"/>
      <c r="D115" s="75"/>
      <c r="E115" s="75"/>
    </row>
    <row r="116" spans="1:5" s="74" customFormat="1" ht="15.6">
      <c r="A116" s="120"/>
      <c r="B116" s="75"/>
      <c r="C116" s="75"/>
      <c r="D116" s="75"/>
      <c r="E116" s="75"/>
    </row>
    <row r="117" spans="1:5" s="74" customFormat="1" ht="15.6">
      <c r="A117" s="120"/>
      <c r="B117" s="75"/>
      <c r="C117" s="75"/>
      <c r="D117" s="75"/>
      <c r="E117" s="75"/>
    </row>
    <row r="118" spans="1:5" s="74" customFormat="1" ht="15.6">
      <c r="A118" s="120"/>
      <c r="B118" s="75"/>
      <c r="C118" s="75"/>
      <c r="D118" s="75"/>
      <c r="E118" s="75"/>
    </row>
    <row r="119" spans="1:5" s="74" customFormat="1" ht="15.6">
      <c r="A119" s="120"/>
      <c r="B119" s="75"/>
      <c r="C119" s="75"/>
      <c r="D119" s="75"/>
      <c r="E119" s="75"/>
    </row>
    <row r="120" spans="1:5" s="74" customFormat="1" ht="15.6">
      <c r="A120" s="120"/>
      <c r="B120" s="75"/>
      <c r="C120" s="75"/>
      <c r="D120" s="75"/>
      <c r="E120" s="75"/>
    </row>
    <row r="121" spans="1:5" s="74" customFormat="1" ht="15.6">
      <c r="A121" s="120"/>
      <c r="B121" s="75"/>
      <c r="C121" s="75"/>
      <c r="D121" s="75"/>
      <c r="E121" s="75"/>
    </row>
    <row r="122" spans="1:5" s="74" customFormat="1" ht="15.6">
      <c r="A122" s="120"/>
      <c r="B122" s="75"/>
      <c r="C122" s="75"/>
      <c r="D122" s="75"/>
      <c r="E122" s="75"/>
    </row>
    <row r="123" spans="1:5" s="74" customFormat="1" ht="15.6">
      <c r="A123" s="120"/>
      <c r="B123" s="75"/>
      <c r="C123" s="75"/>
      <c r="D123" s="75"/>
      <c r="E123" s="75"/>
    </row>
    <row r="124" spans="1:5" s="74" customFormat="1" ht="15.6">
      <c r="A124" s="120"/>
      <c r="B124" s="75"/>
      <c r="C124" s="75"/>
      <c r="D124" s="75"/>
      <c r="E124" s="75"/>
    </row>
    <row r="125" spans="1:5" s="74" customFormat="1" ht="15.6">
      <c r="A125" s="120"/>
      <c r="B125" s="75"/>
      <c r="C125" s="75"/>
      <c r="D125" s="75"/>
      <c r="E125" s="75"/>
    </row>
    <row r="126" spans="1:5" s="74" customFormat="1" ht="15.6">
      <c r="A126" s="120"/>
      <c r="B126" s="75"/>
      <c r="C126" s="75"/>
      <c r="D126" s="75"/>
      <c r="E126" s="75"/>
    </row>
    <row r="127" spans="1:5" s="74" customFormat="1" ht="15.6">
      <c r="A127" s="120"/>
      <c r="B127" s="75"/>
      <c r="C127" s="75"/>
      <c r="D127" s="75"/>
      <c r="E127" s="75"/>
    </row>
    <row r="128" spans="1:5" s="74" customFormat="1" ht="15.6">
      <c r="A128" s="120"/>
      <c r="B128" s="75"/>
      <c r="C128" s="75"/>
      <c r="D128" s="75"/>
      <c r="E128" s="75"/>
    </row>
    <row r="129" spans="1:5" s="74" customFormat="1" ht="15.6">
      <c r="A129" s="120"/>
      <c r="B129" s="75"/>
      <c r="C129" s="75"/>
      <c r="D129" s="75"/>
      <c r="E129" s="75"/>
    </row>
    <row r="130" spans="1:5" s="74" customFormat="1" ht="15.6">
      <c r="A130" s="120"/>
      <c r="B130" s="75"/>
      <c r="C130" s="75"/>
      <c r="D130" s="75"/>
      <c r="E130" s="75"/>
    </row>
    <row r="131" spans="1:5" s="74" customFormat="1" ht="15.6">
      <c r="A131" s="120"/>
      <c r="B131" s="75"/>
      <c r="C131" s="75"/>
      <c r="D131" s="75"/>
      <c r="E131" s="75"/>
    </row>
    <row r="132" spans="1:5" s="74" customFormat="1" ht="15.6">
      <c r="A132" s="120"/>
      <c r="B132" s="75"/>
      <c r="C132" s="75"/>
      <c r="D132" s="75"/>
      <c r="E132" s="75"/>
    </row>
    <row r="133" spans="1:5" s="74" customFormat="1" ht="15.6">
      <c r="A133" s="120"/>
      <c r="B133" s="75"/>
      <c r="C133" s="75"/>
      <c r="D133" s="75"/>
      <c r="E133" s="75"/>
    </row>
    <row r="134" spans="1:5" s="74" customFormat="1" ht="15.6">
      <c r="A134" s="120"/>
      <c r="B134" s="75"/>
      <c r="C134" s="75"/>
      <c r="D134" s="75"/>
      <c r="E134" s="75"/>
    </row>
    <row r="135" spans="1:5" s="74" customFormat="1" ht="15.6">
      <c r="A135" s="120"/>
      <c r="B135" s="75"/>
      <c r="C135" s="75"/>
      <c r="D135" s="75"/>
      <c r="E135" s="75"/>
    </row>
    <row r="136" spans="1:5" s="74" customFormat="1" ht="15.6">
      <c r="A136" s="120"/>
      <c r="B136" s="75"/>
      <c r="C136" s="75"/>
      <c r="D136" s="75"/>
      <c r="E136" s="75"/>
    </row>
    <row r="137" spans="1:5" s="74" customFormat="1" ht="15.6">
      <c r="A137" s="120"/>
      <c r="B137" s="75"/>
      <c r="C137" s="75"/>
      <c r="D137" s="75"/>
      <c r="E137" s="75"/>
    </row>
    <row r="138" spans="1:5" s="74" customFormat="1" ht="15.6">
      <c r="A138" s="120"/>
      <c r="B138" s="75"/>
      <c r="C138" s="75"/>
      <c r="D138" s="75"/>
      <c r="E138" s="75"/>
    </row>
    <row r="139" spans="1:5" s="74" customFormat="1" ht="15.6">
      <c r="A139" s="120"/>
      <c r="B139" s="75"/>
      <c r="C139" s="75"/>
      <c r="D139" s="75"/>
      <c r="E139" s="75"/>
    </row>
    <row r="140" spans="1:5" s="74" customFormat="1" ht="15.6">
      <c r="A140" s="120"/>
      <c r="B140" s="75"/>
      <c r="C140" s="75"/>
      <c r="D140" s="75"/>
      <c r="E140" s="75"/>
    </row>
    <row r="141" spans="1:5" s="74" customFormat="1" ht="15.6">
      <c r="A141" s="120"/>
      <c r="B141" s="75"/>
      <c r="C141" s="75"/>
      <c r="D141" s="75"/>
      <c r="E141" s="75"/>
    </row>
    <row r="142" spans="1:5" s="74" customFormat="1" ht="15.6">
      <c r="A142" s="120"/>
      <c r="B142" s="75"/>
      <c r="C142" s="75"/>
      <c r="D142" s="75"/>
      <c r="E142" s="75"/>
    </row>
    <row r="143" spans="1:5" s="74" customFormat="1" ht="15.6">
      <c r="A143" s="120"/>
      <c r="B143" s="75"/>
      <c r="C143" s="75"/>
      <c r="D143" s="75"/>
      <c r="E143" s="75"/>
    </row>
    <row r="144" spans="1:5" s="74" customFormat="1" ht="15.6">
      <c r="A144" s="120"/>
      <c r="B144" s="75"/>
      <c r="C144" s="75"/>
      <c r="D144" s="75"/>
      <c r="E144" s="75"/>
    </row>
    <row r="145" spans="1:5" s="74" customFormat="1" ht="15.6">
      <c r="A145" s="120"/>
      <c r="B145" s="75"/>
      <c r="C145" s="75"/>
      <c r="D145" s="75"/>
      <c r="E145" s="75"/>
    </row>
    <row r="146" spans="1:5" s="74" customFormat="1" ht="15.6">
      <c r="A146" s="120"/>
      <c r="B146" s="75"/>
      <c r="C146" s="75"/>
      <c r="D146" s="75"/>
      <c r="E146" s="75"/>
    </row>
    <row r="147" spans="1:5" s="74" customFormat="1" ht="15.6">
      <c r="A147" s="120"/>
      <c r="B147" s="75"/>
      <c r="C147" s="75"/>
      <c r="D147" s="75"/>
      <c r="E147" s="75"/>
    </row>
    <row r="148" spans="1:5" s="74" customFormat="1" ht="15.6">
      <c r="A148" s="120"/>
      <c r="B148" s="75"/>
      <c r="C148" s="75"/>
      <c r="D148" s="75"/>
      <c r="E148" s="75"/>
    </row>
    <row r="149" spans="1:5" s="74" customFormat="1" ht="15.6">
      <c r="A149" s="120"/>
      <c r="B149" s="75"/>
      <c r="C149" s="75"/>
      <c r="D149" s="75"/>
      <c r="E149" s="75"/>
    </row>
    <row r="150" spans="1:5" s="74" customFormat="1" ht="15.6">
      <c r="A150" s="120"/>
      <c r="B150" s="75"/>
      <c r="C150" s="75"/>
      <c r="D150" s="75"/>
      <c r="E150" s="75"/>
    </row>
    <row r="151" spans="1:5" s="74" customFormat="1" ht="15.6">
      <c r="A151" s="120"/>
      <c r="B151" s="75"/>
      <c r="C151" s="75"/>
      <c r="D151" s="75"/>
      <c r="E151" s="75"/>
    </row>
    <row r="152" spans="1:5" s="74" customFormat="1" ht="15.6">
      <c r="A152" s="120"/>
      <c r="B152" s="75"/>
      <c r="C152" s="75"/>
      <c r="D152" s="75"/>
      <c r="E152" s="75"/>
    </row>
    <row r="153" spans="1:5" s="74" customFormat="1" ht="15.6">
      <c r="A153" s="120"/>
      <c r="B153" s="75"/>
      <c r="C153" s="75"/>
      <c r="D153" s="75"/>
      <c r="E153" s="75"/>
    </row>
    <row r="154" spans="1:5" s="74" customFormat="1" ht="15.6">
      <c r="A154" s="120"/>
      <c r="B154" s="75"/>
      <c r="C154" s="75"/>
      <c r="D154" s="75"/>
      <c r="E154" s="75"/>
    </row>
    <row r="155" spans="1:5" s="74" customFormat="1" ht="15.6">
      <c r="A155" s="120"/>
      <c r="B155" s="75"/>
      <c r="C155" s="75"/>
      <c r="D155" s="75"/>
      <c r="E155" s="75"/>
    </row>
    <row r="156" spans="1:5" s="74" customFormat="1" ht="15.6">
      <c r="A156" s="120"/>
      <c r="B156" s="75"/>
      <c r="C156" s="75"/>
      <c r="D156" s="75"/>
      <c r="E156" s="75"/>
    </row>
    <row r="157" spans="1:5" s="74" customFormat="1" ht="15.6">
      <c r="A157" s="120"/>
      <c r="B157" s="75"/>
      <c r="C157" s="75"/>
      <c r="D157" s="75"/>
      <c r="E157" s="75"/>
    </row>
    <row r="158" spans="1:5" s="74" customFormat="1" ht="15.6">
      <c r="A158" s="120"/>
      <c r="B158" s="75"/>
      <c r="C158" s="75"/>
      <c r="D158" s="75"/>
      <c r="E158" s="75"/>
    </row>
    <row r="159" spans="1:5" s="74" customFormat="1" ht="15.6">
      <c r="A159" s="120"/>
      <c r="B159" s="75"/>
      <c r="C159" s="75"/>
      <c r="D159" s="75"/>
      <c r="E159" s="75"/>
    </row>
    <row r="160" spans="1:5" s="74" customFormat="1" ht="15.6">
      <c r="A160" s="120"/>
      <c r="B160" s="75"/>
      <c r="C160" s="75"/>
      <c r="D160" s="75"/>
      <c r="E160" s="75"/>
    </row>
    <row r="161" spans="1:5" s="74" customFormat="1" ht="15.6">
      <c r="A161" s="120"/>
      <c r="B161" s="75"/>
      <c r="C161" s="75"/>
      <c r="D161" s="75"/>
      <c r="E161" s="75"/>
    </row>
    <row r="162" spans="1:5" s="74" customFormat="1" ht="15.6">
      <c r="A162" s="120"/>
      <c r="B162" s="75"/>
      <c r="C162" s="75"/>
      <c r="D162" s="75"/>
      <c r="E162" s="75"/>
    </row>
    <row r="163" spans="1:5" s="74" customFormat="1" ht="15.6">
      <c r="A163" s="120"/>
      <c r="B163" s="75"/>
      <c r="C163" s="75"/>
      <c r="D163" s="75"/>
      <c r="E163" s="75"/>
    </row>
    <row r="164" spans="1:5" s="74" customFormat="1" ht="15.6">
      <c r="A164" s="120"/>
      <c r="B164" s="75"/>
      <c r="C164" s="75"/>
      <c r="D164" s="75"/>
      <c r="E164" s="75"/>
    </row>
    <row r="165" spans="1:5" s="74" customFormat="1" ht="15.6">
      <c r="A165" s="120"/>
      <c r="B165" s="75"/>
      <c r="C165" s="75"/>
      <c r="D165" s="75"/>
      <c r="E165" s="75"/>
    </row>
    <row r="166" spans="1:5" s="74" customFormat="1" ht="15.6">
      <c r="A166" s="120"/>
      <c r="B166" s="75"/>
      <c r="C166" s="75"/>
      <c r="D166" s="75"/>
      <c r="E166" s="75"/>
    </row>
    <row r="167" spans="1:5" s="74" customFormat="1" ht="15.6">
      <c r="A167" s="120"/>
      <c r="B167" s="75"/>
      <c r="C167" s="75"/>
      <c r="D167" s="75"/>
      <c r="E167" s="75"/>
    </row>
    <row r="168" spans="1:5" s="74" customFormat="1" ht="15.6">
      <c r="A168" s="120"/>
      <c r="B168" s="75"/>
      <c r="C168" s="75"/>
      <c r="D168" s="75"/>
      <c r="E168" s="75"/>
    </row>
    <row r="169" spans="1:5" s="74" customFormat="1" ht="15.6">
      <c r="A169" s="120"/>
      <c r="B169" s="75"/>
      <c r="C169" s="75"/>
      <c r="D169" s="75"/>
      <c r="E169" s="75"/>
    </row>
    <row r="170" spans="1:5" s="74" customFormat="1" ht="15.6">
      <c r="A170" s="120"/>
      <c r="B170" s="75"/>
      <c r="C170" s="75"/>
      <c r="D170" s="75"/>
      <c r="E170" s="75"/>
    </row>
    <row r="171" spans="1:5" s="74" customFormat="1" ht="15.6">
      <c r="A171" s="120"/>
      <c r="B171" s="75"/>
      <c r="C171" s="75"/>
      <c r="D171" s="75"/>
      <c r="E171" s="75"/>
    </row>
    <row r="172" spans="1:5" s="74" customFormat="1" ht="15.6">
      <c r="A172" s="120"/>
      <c r="B172" s="75"/>
      <c r="C172" s="75"/>
      <c r="D172" s="75"/>
      <c r="E172" s="75"/>
    </row>
    <row r="173" spans="1:5" s="74" customFormat="1" ht="15.6">
      <c r="A173" s="120"/>
      <c r="B173" s="75"/>
      <c r="C173" s="75"/>
      <c r="D173" s="75"/>
      <c r="E173" s="75"/>
    </row>
    <row r="174" spans="1:5" s="74" customFormat="1" ht="15.6">
      <c r="A174" s="120"/>
      <c r="B174" s="75"/>
      <c r="C174" s="75"/>
      <c r="D174" s="75"/>
      <c r="E174" s="75"/>
    </row>
    <row r="175" spans="1:5" s="74" customFormat="1" ht="15.6">
      <c r="A175" s="120"/>
      <c r="B175" s="75"/>
      <c r="C175" s="75"/>
      <c r="D175" s="75"/>
      <c r="E175" s="75"/>
    </row>
    <row r="176" spans="1:5" s="74" customFormat="1" ht="15.6">
      <c r="A176" s="120"/>
      <c r="B176" s="75"/>
      <c r="C176" s="75"/>
      <c r="D176" s="75"/>
      <c r="E176" s="75"/>
    </row>
    <row r="177" spans="1:5" s="74" customFormat="1" ht="15.6">
      <c r="A177" s="120"/>
      <c r="B177" s="75"/>
      <c r="C177" s="75"/>
      <c r="D177" s="75"/>
      <c r="E177" s="75"/>
    </row>
    <row r="178" spans="1:5" s="74" customFormat="1" ht="15.6">
      <c r="A178" s="120"/>
      <c r="B178" s="75"/>
      <c r="C178" s="75"/>
      <c r="D178" s="75"/>
      <c r="E178" s="75"/>
    </row>
    <row r="179" spans="1:5" s="74" customFormat="1" ht="15.6">
      <c r="A179" s="120"/>
      <c r="B179" s="75"/>
      <c r="C179" s="75"/>
      <c r="D179" s="75"/>
      <c r="E179" s="75"/>
    </row>
    <row r="180" spans="1:5" s="74" customFormat="1" ht="15.6">
      <c r="A180" s="120"/>
      <c r="B180" s="75"/>
      <c r="C180" s="75"/>
      <c r="D180" s="75"/>
      <c r="E180" s="75"/>
    </row>
    <row r="181" spans="1:5" s="74" customFormat="1" ht="15.6">
      <c r="A181" s="120"/>
      <c r="B181" s="75"/>
      <c r="C181" s="75"/>
      <c r="D181" s="75"/>
      <c r="E181" s="75"/>
    </row>
    <row r="182" spans="1:5" s="74" customFormat="1" ht="15.6">
      <c r="A182" s="120"/>
      <c r="B182" s="75"/>
      <c r="C182" s="75"/>
      <c r="D182" s="75"/>
      <c r="E182" s="75"/>
    </row>
    <row r="183" spans="1:5" s="74" customFormat="1" ht="15.6">
      <c r="A183" s="120"/>
      <c r="B183" s="75"/>
      <c r="C183" s="75"/>
      <c r="D183" s="75"/>
      <c r="E183" s="75"/>
    </row>
    <row r="184" spans="1:5" s="74" customFormat="1" ht="15.6">
      <c r="A184" s="120"/>
      <c r="B184" s="75"/>
      <c r="C184" s="75"/>
      <c r="D184" s="75"/>
      <c r="E184" s="75"/>
    </row>
    <row r="185" spans="1:5" s="74" customFormat="1" ht="15.6">
      <c r="A185" s="120"/>
      <c r="B185" s="75"/>
      <c r="C185" s="75"/>
      <c r="D185" s="75"/>
      <c r="E185" s="75"/>
    </row>
    <row r="186" spans="1:5" s="74" customFormat="1" ht="15.6">
      <c r="A186" s="120"/>
      <c r="B186" s="75"/>
      <c r="C186" s="75"/>
      <c r="D186" s="75"/>
      <c r="E186" s="75"/>
    </row>
    <row r="187" spans="1:5" s="74" customFormat="1" ht="15.6">
      <c r="A187" s="120"/>
      <c r="B187" s="75"/>
      <c r="C187" s="75"/>
      <c r="D187" s="75"/>
      <c r="E187" s="75"/>
    </row>
    <row r="188" spans="1:5" s="74" customFormat="1" ht="15.6">
      <c r="A188" s="120"/>
      <c r="B188" s="75"/>
      <c r="C188" s="75"/>
      <c r="D188" s="75"/>
      <c r="E188" s="75"/>
    </row>
    <row r="189" spans="1:5" s="74" customFormat="1" ht="15.6">
      <c r="A189" s="120"/>
      <c r="B189" s="75"/>
      <c r="C189" s="75"/>
      <c r="D189" s="75"/>
      <c r="E189" s="75"/>
    </row>
    <row r="190" spans="1:5" s="74" customFormat="1" ht="15.6">
      <c r="A190" s="120"/>
      <c r="B190" s="75"/>
      <c r="C190" s="75"/>
      <c r="D190" s="75"/>
      <c r="E190" s="75"/>
    </row>
    <row r="191" spans="1:5" s="74" customFormat="1" ht="15.6">
      <c r="A191" s="120"/>
      <c r="B191" s="75"/>
      <c r="C191" s="75"/>
      <c r="D191" s="75"/>
      <c r="E191" s="75"/>
    </row>
    <row r="192" spans="1:5" s="74" customFormat="1" ht="15.6">
      <c r="A192" s="120"/>
      <c r="B192" s="75"/>
      <c r="C192" s="75"/>
      <c r="D192" s="75"/>
      <c r="E192" s="75"/>
    </row>
    <row r="193" spans="1:5" s="74" customFormat="1" ht="15.6">
      <c r="A193" s="120"/>
      <c r="B193" s="75"/>
      <c r="C193" s="75"/>
      <c r="D193" s="75"/>
      <c r="E193" s="75"/>
    </row>
    <row r="194" spans="1:5" s="74" customFormat="1" ht="15.6">
      <c r="A194" s="120"/>
      <c r="B194" s="75"/>
      <c r="C194" s="75"/>
      <c r="D194" s="75"/>
      <c r="E194" s="75"/>
    </row>
    <row r="195" spans="1:5" s="74" customFormat="1" ht="15.6">
      <c r="A195" s="120"/>
      <c r="B195" s="75"/>
      <c r="C195" s="75"/>
      <c r="D195" s="75"/>
      <c r="E195" s="75"/>
    </row>
    <row r="196" spans="1:5" s="74" customFormat="1" ht="15.6">
      <c r="A196" s="120"/>
      <c r="B196" s="75"/>
      <c r="C196" s="75"/>
      <c r="D196" s="75"/>
      <c r="E196" s="75"/>
    </row>
    <row r="197" spans="1:5" s="74" customFormat="1" ht="15.6">
      <c r="A197" s="120"/>
      <c r="B197" s="75"/>
      <c r="C197" s="75"/>
      <c r="D197" s="75"/>
      <c r="E197" s="75"/>
    </row>
    <row r="198" spans="1:5" s="74" customFormat="1" ht="15.6">
      <c r="A198" s="120"/>
      <c r="B198" s="75"/>
      <c r="C198" s="75"/>
      <c r="D198" s="75"/>
      <c r="E198" s="75"/>
    </row>
    <row r="199" spans="1:5" s="74" customFormat="1" ht="15.6">
      <c r="A199" s="120"/>
      <c r="B199" s="75"/>
      <c r="C199" s="75"/>
      <c r="D199" s="75"/>
      <c r="E199" s="75"/>
    </row>
    <row r="200" spans="1:5" s="74" customFormat="1" ht="15.6">
      <c r="A200" s="120"/>
      <c r="B200" s="75"/>
      <c r="C200" s="75"/>
      <c r="D200" s="75"/>
      <c r="E200" s="75"/>
    </row>
    <row r="201" spans="1:5" s="74" customFormat="1" ht="15.6">
      <c r="A201" s="120"/>
      <c r="B201" s="75"/>
      <c r="C201" s="75"/>
      <c r="D201" s="75"/>
      <c r="E201" s="75"/>
    </row>
    <row r="202" spans="1:5" s="74" customFormat="1" ht="15.6">
      <c r="A202" s="120"/>
      <c r="B202" s="75"/>
      <c r="C202" s="75"/>
      <c r="D202" s="75"/>
      <c r="E202" s="75"/>
    </row>
    <row r="203" spans="1:5" s="74" customFormat="1" ht="15.6">
      <c r="A203" s="120"/>
      <c r="B203" s="75"/>
      <c r="C203" s="75"/>
      <c r="D203" s="75"/>
      <c r="E203" s="75"/>
    </row>
    <row r="204" spans="1:5" s="74" customFormat="1" ht="15.6">
      <c r="A204" s="120"/>
      <c r="B204" s="75"/>
      <c r="C204" s="75"/>
      <c r="D204" s="75"/>
      <c r="E204" s="75"/>
    </row>
    <row r="205" spans="1:5" s="74" customFormat="1" ht="15.6">
      <c r="A205" s="120"/>
      <c r="B205" s="75"/>
      <c r="C205" s="75"/>
      <c r="D205" s="75"/>
      <c r="E205" s="75"/>
    </row>
    <row r="206" spans="1:5" s="74" customFormat="1" ht="15.6">
      <c r="A206" s="120"/>
      <c r="B206" s="75"/>
      <c r="C206" s="75"/>
      <c r="D206" s="75"/>
      <c r="E206" s="75"/>
    </row>
    <row r="207" spans="1:5" s="74" customFormat="1" ht="15.6">
      <c r="A207" s="120"/>
      <c r="B207" s="75"/>
      <c r="C207" s="75"/>
      <c r="D207" s="75"/>
      <c r="E207" s="75"/>
    </row>
    <row r="208" spans="1:5" s="74" customFormat="1" ht="15.6">
      <c r="A208" s="120"/>
      <c r="B208" s="75"/>
      <c r="C208" s="75"/>
      <c r="D208" s="75"/>
      <c r="E208" s="75"/>
    </row>
    <row r="209" spans="1:5" s="74" customFormat="1" ht="15.6">
      <c r="A209" s="120"/>
      <c r="B209" s="75"/>
      <c r="C209" s="75"/>
      <c r="D209" s="75"/>
      <c r="E209" s="75"/>
    </row>
    <row r="210" spans="1:5" s="74" customFormat="1" ht="15.6">
      <c r="A210" s="120"/>
      <c r="B210" s="75"/>
      <c r="C210" s="75"/>
      <c r="D210" s="75"/>
      <c r="E210" s="75"/>
    </row>
    <row r="211" spans="1:5" s="74" customFormat="1" ht="15.6">
      <c r="A211" s="120"/>
      <c r="B211" s="75"/>
      <c r="C211" s="75"/>
      <c r="D211" s="75"/>
      <c r="E211" s="75"/>
    </row>
    <row r="212" spans="1:5" s="74" customFormat="1" ht="15.6">
      <c r="A212" s="120"/>
      <c r="B212" s="75"/>
      <c r="C212" s="75"/>
      <c r="D212" s="75"/>
      <c r="E212" s="75"/>
    </row>
    <row r="213" spans="1:5" s="74" customFormat="1" ht="15.6">
      <c r="A213" s="120"/>
      <c r="B213" s="75"/>
      <c r="C213" s="75"/>
      <c r="D213" s="75"/>
      <c r="E213" s="75"/>
    </row>
    <row r="214" spans="1:5" s="74" customFormat="1" ht="15.6">
      <c r="A214" s="120"/>
      <c r="B214" s="75"/>
      <c r="C214" s="75"/>
      <c r="D214" s="75"/>
      <c r="E214" s="75"/>
    </row>
    <row r="215" spans="1:5" s="74" customFormat="1" ht="15.6">
      <c r="A215" s="120"/>
      <c r="B215" s="75"/>
      <c r="C215" s="75"/>
      <c r="D215" s="75"/>
      <c r="E215" s="75"/>
    </row>
    <row r="216" spans="1:5" s="74" customFormat="1" ht="15.6">
      <c r="A216" s="120"/>
      <c r="B216" s="75"/>
      <c r="C216" s="75"/>
      <c r="D216" s="75"/>
      <c r="E216" s="75"/>
    </row>
    <row r="217" spans="1:5" s="74" customFormat="1" ht="15.6">
      <c r="A217" s="120"/>
      <c r="B217" s="75"/>
      <c r="C217" s="75"/>
      <c r="D217" s="75"/>
      <c r="E217" s="75"/>
    </row>
    <row r="218" spans="1:5" s="74" customFormat="1" ht="15.6">
      <c r="A218" s="120"/>
      <c r="B218" s="75"/>
      <c r="C218" s="75"/>
      <c r="D218" s="75"/>
      <c r="E218" s="75"/>
    </row>
    <row r="219" spans="1:5" s="74" customFormat="1" ht="15.6">
      <c r="A219" s="120"/>
      <c r="B219" s="75"/>
      <c r="C219" s="75"/>
      <c r="D219" s="75"/>
      <c r="E219" s="75"/>
    </row>
    <row r="220" spans="1:5" s="74" customFormat="1" ht="15.6">
      <c r="A220" s="120"/>
      <c r="B220" s="75"/>
      <c r="C220" s="75"/>
      <c r="D220" s="75"/>
      <c r="E220" s="75"/>
    </row>
    <row r="221" spans="1:5" s="74" customFormat="1" ht="15.6">
      <c r="A221" s="120"/>
      <c r="B221" s="75"/>
      <c r="C221" s="75"/>
      <c r="D221" s="75"/>
      <c r="E221" s="75"/>
    </row>
    <row r="222" spans="1:5" s="74" customFormat="1" ht="15.6">
      <c r="A222" s="120"/>
      <c r="B222" s="75"/>
      <c r="C222" s="75"/>
      <c r="D222" s="75"/>
      <c r="E222" s="75"/>
    </row>
    <row r="223" spans="1:5" s="74" customFormat="1" ht="15.6">
      <c r="A223" s="120"/>
      <c r="B223" s="75"/>
      <c r="C223" s="75"/>
      <c r="D223" s="75"/>
      <c r="E223" s="75"/>
    </row>
    <row r="224" spans="1:5" s="74" customFormat="1" ht="15.6">
      <c r="A224" s="120"/>
      <c r="B224" s="75"/>
      <c r="C224" s="75"/>
      <c r="D224" s="75"/>
      <c r="E224" s="75"/>
    </row>
    <row r="225" spans="1:5" s="74" customFormat="1" ht="15.6">
      <c r="A225" s="120"/>
      <c r="B225" s="75"/>
      <c r="C225" s="75"/>
      <c r="D225" s="75"/>
      <c r="E225" s="75"/>
    </row>
    <row r="226" spans="1:5" s="74" customFormat="1" ht="15.6">
      <c r="A226" s="120"/>
      <c r="B226" s="75"/>
      <c r="C226" s="75"/>
      <c r="D226" s="75"/>
      <c r="E226" s="75"/>
    </row>
    <row r="227" spans="1:5" s="74" customFormat="1" ht="15.6">
      <c r="A227" s="120"/>
      <c r="B227" s="75"/>
      <c r="C227" s="75"/>
      <c r="D227" s="75"/>
      <c r="E227" s="75"/>
    </row>
    <row r="228" spans="1:5" s="74" customFormat="1" ht="15.6">
      <c r="A228" s="120"/>
      <c r="B228" s="75"/>
      <c r="C228" s="75"/>
      <c r="D228" s="75"/>
      <c r="E228" s="75"/>
    </row>
    <row r="229" spans="1:5" s="74" customFormat="1" ht="15.6">
      <c r="A229" s="120"/>
      <c r="B229" s="75"/>
      <c r="C229" s="75"/>
      <c r="D229" s="75"/>
      <c r="E229" s="75"/>
    </row>
    <row r="230" spans="1:5" s="74" customFormat="1" ht="15.6">
      <c r="A230" s="120"/>
      <c r="B230" s="75"/>
      <c r="C230" s="75"/>
      <c r="D230" s="75"/>
      <c r="E230" s="75"/>
    </row>
    <row r="231" spans="1:5" s="74" customFormat="1" ht="15.6">
      <c r="A231" s="120"/>
      <c r="B231" s="75"/>
      <c r="C231" s="75"/>
      <c r="D231" s="75"/>
      <c r="E231" s="75"/>
    </row>
    <row r="232" spans="1:5" s="74" customFormat="1" ht="15.6">
      <c r="A232" s="120"/>
      <c r="B232" s="75"/>
      <c r="C232" s="75"/>
      <c r="D232" s="75"/>
      <c r="E232" s="75"/>
    </row>
    <row r="233" spans="1:5" s="74" customFormat="1" ht="15.6">
      <c r="A233" s="120"/>
      <c r="B233" s="75"/>
      <c r="C233" s="75"/>
      <c r="D233" s="75"/>
      <c r="E233" s="75"/>
    </row>
    <row r="234" spans="1:5" s="74" customFormat="1" ht="15.6">
      <c r="A234" s="120"/>
      <c r="B234" s="75"/>
      <c r="C234" s="75"/>
      <c r="D234" s="75"/>
      <c r="E234" s="75"/>
    </row>
    <row r="235" spans="1:5" s="74" customFormat="1" ht="15.6">
      <c r="A235" s="120"/>
      <c r="B235" s="75"/>
      <c r="C235" s="75"/>
      <c r="D235" s="75"/>
      <c r="E235" s="75"/>
    </row>
    <row r="236" spans="1:5" s="74" customFormat="1" ht="15.6">
      <c r="A236" s="120"/>
      <c r="B236" s="75"/>
      <c r="C236" s="75"/>
      <c r="D236" s="75"/>
      <c r="E236" s="75"/>
    </row>
    <row r="237" spans="1:5" s="74" customFormat="1" ht="15.6">
      <c r="A237" s="120"/>
      <c r="B237" s="75"/>
      <c r="C237" s="75"/>
      <c r="D237" s="75"/>
      <c r="E237" s="75"/>
    </row>
    <row r="238" spans="1:5" s="74" customFormat="1" ht="15.6">
      <c r="A238" s="120"/>
      <c r="B238" s="75"/>
      <c r="C238" s="75"/>
      <c r="D238" s="75"/>
      <c r="E238" s="75"/>
    </row>
    <row r="239" spans="1:5" s="74" customFormat="1" ht="15.6">
      <c r="A239" s="120"/>
      <c r="B239" s="75"/>
      <c r="C239" s="75"/>
      <c r="D239" s="75"/>
      <c r="E239" s="75"/>
    </row>
    <row r="240" spans="1:5" s="74" customFormat="1" ht="15.6">
      <c r="A240" s="120"/>
      <c r="B240" s="75"/>
      <c r="C240" s="75"/>
      <c r="D240" s="75"/>
      <c r="E240" s="75"/>
    </row>
    <row r="241" spans="1:5" s="74" customFormat="1" ht="15.6">
      <c r="A241" s="120"/>
      <c r="B241" s="75"/>
      <c r="C241" s="75"/>
      <c r="D241" s="75"/>
      <c r="E241" s="75"/>
    </row>
    <row r="242" spans="1:5" s="74" customFormat="1" ht="15.6">
      <c r="A242" s="120"/>
      <c r="B242" s="75"/>
      <c r="C242" s="75"/>
      <c r="D242" s="75"/>
      <c r="E242" s="75"/>
    </row>
    <row r="243" spans="1:5" s="74" customFormat="1" ht="15.6">
      <c r="A243" s="120"/>
      <c r="B243" s="75"/>
      <c r="C243" s="75"/>
      <c r="D243" s="75"/>
      <c r="E243" s="75"/>
    </row>
    <row r="244" spans="1:5" s="74" customFormat="1" ht="15.6">
      <c r="A244" s="120"/>
      <c r="B244" s="75"/>
      <c r="C244" s="75"/>
      <c r="D244" s="75"/>
      <c r="E244" s="75"/>
    </row>
    <row r="245" spans="1:5" s="74" customFormat="1" ht="15.6">
      <c r="A245" s="120"/>
      <c r="B245" s="75"/>
      <c r="C245" s="75"/>
      <c r="D245" s="75"/>
      <c r="E245" s="75"/>
    </row>
    <row r="246" spans="1:5" s="74" customFormat="1" ht="15.6">
      <c r="A246" s="120"/>
      <c r="B246" s="75"/>
      <c r="C246" s="75"/>
      <c r="D246" s="75"/>
      <c r="E246" s="75"/>
    </row>
    <row r="247" spans="1:5" s="74" customFormat="1" ht="15.6">
      <c r="A247" s="120"/>
      <c r="B247" s="75"/>
      <c r="C247" s="75"/>
      <c r="D247" s="75"/>
      <c r="E247" s="75"/>
    </row>
    <row r="248" spans="1:5" s="74" customFormat="1" ht="15.6">
      <c r="A248" s="120"/>
      <c r="B248" s="75"/>
      <c r="C248" s="75"/>
      <c r="D248" s="75"/>
      <c r="E248" s="75"/>
    </row>
    <row r="249" spans="1:5" s="74" customFormat="1" ht="15.6">
      <c r="A249" s="120"/>
      <c r="B249" s="75"/>
      <c r="C249" s="75"/>
      <c r="D249" s="75"/>
      <c r="E249" s="75"/>
    </row>
    <row r="250" spans="1:5" s="74" customFormat="1" ht="15.6">
      <c r="A250" s="120"/>
      <c r="B250" s="75"/>
      <c r="C250" s="75"/>
      <c r="D250" s="75"/>
      <c r="E250" s="75"/>
    </row>
    <row r="251" spans="1:5" s="74" customFormat="1" ht="15.6">
      <c r="A251" s="120"/>
      <c r="B251" s="75"/>
      <c r="C251" s="75"/>
      <c r="D251" s="75"/>
      <c r="E251" s="75"/>
    </row>
    <row r="252" spans="1:5" s="74" customFormat="1" ht="15.6">
      <c r="A252" s="120"/>
      <c r="B252" s="75"/>
      <c r="C252" s="75"/>
      <c r="D252" s="75"/>
      <c r="E252" s="75"/>
    </row>
    <row r="253" spans="1:5" s="74" customFormat="1" ht="15.6">
      <c r="A253" s="120"/>
      <c r="B253" s="75"/>
      <c r="C253" s="75"/>
      <c r="D253" s="75"/>
      <c r="E253" s="75"/>
    </row>
    <row r="254" spans="1:5" s="74" customFormat="1" ht="15.6">
      <c r="A254" s="120"/>
      <c r="B254" s="75"/>
      <c r="C254" s="75"/>
      <c r="D254" s="75"/>
      <c r="E254" s="75"/>
    </row>
    <row r="255" spans="1:5" s="74" customFormat="1" ht="15.6">
      <c r="A255" s="120"/>
      <c r="B255" s="75"/>
      <c r="C255" s="75"/>
      <c r="D255" s="75"/>
      <c r="E255" s="75"/>
    </row>
    <row r="256" spans="1:5" s="74" customFormat="1" ht="15.6">
      <c r="A256" s="120"/>
      <c r="B256" s="75"/>
      <c r="C256" s="75"/>
      <c r="D256" s="75"/>
      <c r="E256" s="75"/>
    </row>
    <row r="257" spans="1:5" s="74" customFormat="1" ht="15.6">
      <c r="A257" s="120"/>
      <c r="B257" s="75"/>
      <c r="C257" s="75"/>
      <c r="D257" s="75"/>
      <c r="E257" s="75"/>
    </row>
    <row r="258" spans="1:5" s="74" customFormat="1" ht="15.6">
      <c r="A258" s="120"/>
      <c r="B258" s="75"/>
      <c r="C258" s="75"/>
      <c r="D258" s="75"/>
      <c r="E258" s="75"/>
    </row>
    <row r="259" spans="1:5" s="74" customFormat="1" ht="15.6">
      <c r="A259" s="120"/>
      <c r="B259" s="75"/>
      <c r="C259" s="75"/>
      <c r="D259" s="75"/>
      <c r="E259" s="75"/>
    </row>
    <row r="260" spans="1:5" s="74" customFormat="1" ht="15.6">
      <c r="A260" s="120"/>
      <c r="B260" s="75"/>
      <c r="C260" s="75"/>
      <c r="D260" s="75"/>
      <c r="E260" s="75"/>
    </row>
    <row r="261" spans="1:5" s="74" customFormat="1" ht="15.6">
      <c r="A261" s="120"/>
      <c r="B261" s="75"/>
      <c r="C261" s="75"/>
      <c r="D261" s="75"/>
      <c r="E261" s="75"/>
    </row>
    <row r="262" spans="1:5" s="74" customFormat="1" ht="15.6">
      <c r="A262" s="120"/>
      <c r="B262" s="75"/>
      <c r="C262" s="75"/>
      <c r="D262" s="75"/>
      <c r="E262" s="75"/>
    </row>
  </sheetData>
  <sortState xmlns:xlrd2="http://schemas.microsoft.com/office/spreadsheetml/2017/richdata2" ref="A95:C96">
    <sortCondition ref="A95:A96"/>
    <sortCondition ref="B95:B96"/>
  </sortState>
  <mergeCells count="9">
    <mergeCell ref="A2:D2"/>
    <mergeCell ref="A3:D3"/>
    <mergeCell ref="A51:D51"/>
    <mergeCell ref="A52:D52"/>
    <mergeCell ref="A99:E99"/>
    <mergeCell ref="A98:B98"/>
    <mergeCell ref="B53:C53"/>
    <mergeCell ref="B4:C4"/>
    <mergeCell ref="A49:B49"/>
  </mergeCells>
  <conditionalFormatting sqref="D8:E11">
    <cfRule type="containsErrors" dxfId="73" priority="15">
      <formula>ISERROR(D8)</formula>
    </cfRule>
  </conditionalFormatting>
  <conditionalFormatting sqref="D14:E17">
    <cfRule type="containsErrors" dxfId="72" priority="14">
      <formula>ISERROR(D14)</formula>
    </cfRule>
  </conditionalFormatting>
  <conditionalFormatting sqref="D20:E23">
    <cfRule type="containsErrors" dxfId="71" priority="13">
      <formula>ISERROR(D20)</formula>
    </cfRule>
  </conditionalFormatting>
  <conditionalFormatting sqref="D26:E29">
    <cfRule type="containsErrors" dxfId="70" priority="12">
      <formula>ISERROR(D26)</formula>
    </cfRule>
  </conditionalFormatting>
  <conditionalFormatting sqref="D32:E35">
    <cfRule type="containsErrors" dxfId="69" priority="11">
      <formula>ISERROR(D32)</formula>
    </cfRule>
  </conditionalFormatting>
  <conditionalFormatting sqref="D38:E41">
    <cfRule type="containsErrors" dxfId="68" priority="10">
      <formula>ISERROR(D38)</formula>
    </cfRule>
  </conditionalFormatting>
  <conditionalFormatting sqref="D44:E48">
    <cfRule type="containsErrors" dxfId="67" priority="9">
      <formula>ISERROR(D44)</formula>
    </cfRule>
  </conditionalFormatting>
  <conditionalFormatting sqref="D57:E61">
    <cfRule type="containsErrors" dxfId="66" priority="8">
      <formula>ISERROR(D57)</formula>
    </cfRule>
  </conditionalFormatting>
  <conditionalFormatting sqref="D63:E67">
    <cfRule type="containsErrors" dxfId="65" priority="7">
      <formula>ISERROR(D63)</formula>
    </cfRule>
  </conditionalFormatting>
  <conditionalFormatting sqref="D69:E73">
    <cfRule type="containsErrors" dxfId="64" priority="6">
      <formula>ISERROR(D69)</formula>
    </cfRule>
  </conditionalFormatting>
  <conditionalFormatting sqref="D75:E79">
    <cfRule type="containsErrors" dxfId="63" priority="5">
      <formula>ISERROR(D75)</formula>
    </cfRule>
  </conditionalFormatting>
  <conditionalFormatting sqref="D81:E85">
    <cfRule type="containsErrors" dxfId="62" priority="4">
      <formula>ISERROR(D81)</formula>
    </cfRule>
  </conditionalFormatting>
  <conditionalFormatting sqref="D87:E91">
    <cfRule type="containsErrors" dxfId="61" priority="3">
      <formula>ISERROR(D87)</formula>
    </cfRule>
  </conditionalFormatting>
  <conditionalFormatting sqref="D93:E97">
    <cfRule type="containsErrors" dxfId="60" priority="2">
      <formula>ISERROR(D93)</formula>
    </cfRule>
  </conditionalFormatting>
  <conditionalFormatting sqref="E21">
    <cfRule type="cellIs" dxfId="59" priority="1" operator="equal">
      <formula>0</formula>
    </cfRule>
  </conditionalFormatting>
  <pageMargins left="0.19685039370078741" right="3.937007874015748E-2" top="3.937007874015748E-2" bottom="3.937007874015748E-2" header="0.31496062992125984" footer="0.31496062992125984"/>
  <pageSetup paperSize="9" fitToWidth="0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Blad3">
    <pageSetUpPr fitToPage="1"/>
  </sheetPr>
  <dimension ref="B1:AE25"/>
  <sheetViews>
    <sheetView showGridLines="0" showRowColHeaders="0" zoomScale="80" zoomScaleNormal="80" workbookViewId="0">
      <selection activeCell="AI13" sqref="AI13"/>
    </sheetView>
  </sheetViews>
  <sheetFormatPr defaultRowHeight="14.4"/>
  <cols>
    <col min="1" max="1" width="1.6640625" customWidth="1"/>
    <col min="2" max="2" width="30.6640625" style="9" customWidth="1"/>
    <col min="3" max="25" width="4.6640625" customWidth="1"/>
    <col min="26" max="26" width="1.33203125" customWidth="1"/>
    <col min="27" max="30" width="4.6640625" customWidth="1"/>
    <col min="31" max="31" width="8.88671875" hidden="1" customWidth="1"/>
  </cols>
  <sheetData>
    <row r="1" spans="2:31" ht="1.95" customHeight="1" thickBot="1"/>
    <row r="2" spans="2:31" ht="30" customHeight="1" thickBot="1">
      <c r="B2" s="310" t="s">
        <v>223</v>
      </c>
      <c r="C2" s="311"/>
      <c r="D2" s="311"/>
      <c r="E2" s="311"/>
      <c r="F2" s="311"/>
      <c r="G2" s="311"/>
      <c r="H2" s="311"/>
      <c r="I2" s="311"/>
      <c r="J2" s="311"/>
      <c r="K2" s="311"/>
      <c r="L2" s="311"/>
      <c r="M2" s="311"/>
      <c r="N2" s="311"/>
      <c r="O2" s="311"/>
      <c r="P2" s="311"/>
      <c r="Q2" s="311"/>
      <c r="R2" s="311"/>
      <c r="S2" s="311"/>
      <c r="T2" s="311"/>
      <c r="U2" s="311"/>
      <c r="V2" s="311"/>
      <c r="W2" s="311"/>
      <c r="X2" s="311"/>
      <c r="Y2" s="311"/>
      <c r="Z2" s="1"/>
      <c r="AA2" s="311" t="s">
        <v>7</v>
      </c>
      <c r="AB2" s="311"/>
      <c r="AC2" s="311"/>
      <c r="AD2" s="312"/>
      <c r="AE2">
        <f>IF(Rangschikking!A3&gt;=15,0,Rangschikking!A3)</f>
        <v>1</v>
      </c>
    </row>
    <row r="3" spans="2:31" ht="121.5" customHeight="1" thickBot="1">
      <c r="B3" s="313" t="s">
        <v>10</v>
      </c>
      <c r="C3" s="315" t="s">
        <v>0</v>
      </c>
      <c r="D3" s="317" t="s">
        <v>113</v>
      </c>
      <c r="E3" s="318"/>
      <c r="F3" s="318"/>
      <c r="G3" s="318"/>
      <c r="H3" s="318"/>
      <c r="I3" s="318"/>
      <c r="J3" s="318"/>
      <c r="K3" s="319" t="s">
        <v>1</v>
      </c>
      <c r="L3" s="321" t="s">
        <v>2</v>
      </c>
      <c r="M3" s="321" t="s">
        <v>3</v>
      </c>
      <c r="N3" s="323" t="s">
        <v>224</v>
      </c>
      <c r="O3" s="325" t="s">
        <v>4</v>
      </c>
      <c r="P3" s="308" t="s">
        <v>114</v>
      </c>
      <c r="Q3" s="309"/>
      <c r="R3" s="309"/>
      <c r="S3" s="309"/>
      <c r="T3" s="309"/>
      <c r="U3" s="309"/>
      <c r="V3" s="309"/>
      <c r="W3" s="302" t="s">
        <v>1</v>
      </c>
      <c r="X3" s="304" t="s">
        <v>2</v>
      </c>
      <c r="Y3" s="306" t="s">
        <v>5</v>
      </c>
      <c r="Z3" s="7"/>
      <c r="AA3" s="302" t="s">
        <v>1</v>
      </c>
      <c r="AB3" s="304" t="s">
        <v>2</v>
      </c>
      <c r="AC3" s="304" t="s">
        <v>6</v>
      </c>
      <c r="AD3" s="306" t="s">
        <v>224</v>
      </c>
    </row>
    <row r="4" spans="2:31" ht="15.75" customHeight="1" thickBot="1">
      <c r="B4" s="314"/>
      <c r="C4" s="316"/>
      <c r="D4" s="6">
        <v>1</v>
      </c>
      <c r="E4" s="2">
        <v>2</v>
      </c>
      <c r="F4" s="234">
        <v>3</v>
      </c>
      <c r="G4" s="2">
        <v>4</v>
      </c>
      <c r="H4" s="2">
        <v>5</v>
      </c>
      <c r="I4" s="2">
        <v>6</v>
      </c>
      <c r="J4" s="2">
        <v>7</v>
      </c>
      <c r="K4" s="320"/>
      <c r="L4" s="322"/>
      <c r="M4" s="322"/>
      <c r="N4" s="324"/>
      <c r="O4" s="326"/>
      <c r="P4" s="129">
        <v>8</v>
      </c>
      <c r="Q4" s="52">
        <v>9</v>
      </c>
      <c r="R4" s="52">
        <v>10</v>
      </c>
      <c r="S4" s="52">
        <v>11</v>
      </c>
      <c r="T4" s="52">
        <v>12</v>
      </c>
      <c r="U4" s="52">
        <v>13</v>
      </c>
      <c r="V4" s="52">
        <v>14</v>
      </c>
      <c r="W4" s="303"/>
      <c r="X4" s="305"/>
      <c r="Y4" s="307"/>
      <c r="Z4" s="8"/>
      <c r="AA4" s="303"/>
      <c r="AB4" s="305"/>
      <c r="AC4" s="305"/>
      <c r="AD4" s="307"/>
    </row>
    <row r="5" spans="2:31" s="19" customFormat="1" ht="20.100000000000001" customHeight="1">
      <c r="B5" s="51" t="s">
        <v>17</v>
      </c>
      <c r="C5" s="85">
        <v>24</v>
      </c>
      <c r="D5" s="179">
        <v>25</v>
      </c>
      <c r="E5" s="180"/>
      <c r="F5" s="180">
        <v>24</v>
      </c>
      <c r="G5" s="180">
        <v>20</v>
      </c>
      <c r="H5" s="180"/>
      <c r="I5" s="180"/>
      <c r="J5" s="181"/>
      <c r="K5" s="17">
        <f t="shared" ref="K5:K15" si="0">SUM(D5:J5)</f>
        <v>69</v>
      </c>
      <c r="L5" s="14">
        <f t="shared" ref="L5:L15" si="1">COUNTIF(D5:J5,"&gt;0")</f>
        <v>3</v>
      </c>
      <c r="M5" s="14">
        <f>IF(K5=0," ",K5/L5)</f>
        <v>23</v>
      </c>
      <c r="N5" s="101">
        <f t="shared" ref="N5:N15" si="2">IF(K5=0," ",K5/(L5*C5)*100)</f>
        <v>95.833333333333343</v>
      </c>
      <c r="O5" s="85">
        <v>24</v>
      </c>
      <c r="P5" s="179"/>
      <c r="Q5" s="180">
        <v>20</v>
      </c>
      <c r="R5" s="180"/>
      <c r="S5" s="180"/>
      <c r="T5" s="180"/>
      <c r="U5" s="180"/>
      <c r="V5" s="181"/>
      <c r="W5" s="17">
        <f t="shared" ref="W5:W19" si="3">SUM(P5:V5)</f>
        <v>20</v>
      </c>
      <c r="X5" s="14">
        <f t="shared" ref="X5:X19" si="4">COUNTIF(P5:V5,"&gt;0")</f>
        <v>1</v>
      </c>
      <c r="Y5" s="101">
        <f>IF(W5=0," ",W5/X5)</f>
        <v>20</v>
      </c>
      <c r="Z5" s="18"/>
      <c r="AA5" s="17">
        <f t="shared" ref="AA5:AA19" si="5">K5+W5</f>
        <v>89</v>
      </c>
      <c r="AB5" s="14">
        <f t="shared" ref="AB5:AB19" si="6">L5+X5</f>
        <v>4</v>
      </c>
      <c r="AC5" s="14">
        <f>IF(AA5=0," ",AA5/AB5)</f>
        <v>22.25</v>
      </c>
      <c r="AD5" s="101">
        <f t="shared" ref="AD5:AD15" si="7">IF(AA5=0," ",AA5/(AB5*O5)*100)</f>
        <v>92.708333333333343</v>
      </c>
      <c r="AE5" s="245">
        <f>IF(AB5&gt;=$AE$2,AA5/(AB5*O5)*100,"0")</f>
        <v>92.708333333333343</v>
      </c>
    </row>
    <row r="6" spans="2:31" s="19" customFormat="1" ht="20.100000000000001" customHeight="1">
      <c r="B6" s="51" t="s">
        <v>215</v>
      </c>
      <c r="C6" s="86">
        <v>36</v>
      </c>
      <c r="D6" s="182">
        <v>46</v>
      </c>
      <c r="E6" s="183">
        <v>58</v>
      </c>
      <c r="F6" s="183"/>
      <c r="G6" s="183"/>
      <c r="H6" s="183">
        <v>27</v>
      </c>
      <c r="I6" s="183">
        <v>46</v>
      </c>
      <c r="J6" s="184">
        <v>50</v>
      </c>
      <c r="K6" s="25">
        <f t="shared" si="0"/>
        <v>227</v>
      </c>
      <c r="L6" s="23">
        <f t="shared" si="1"/>
        <v>5</v>
      </c>
      <c r="M6" s="23">
        <f>IF(K6=0," ",K6/L6)</f>
        <v>45.4</v>
      </c>
      <c r="N6" s="24">
        <f t="shared" si="2"/>
        <v>126.11111111111111</v>
      </c>
      <c r="O6" s="86">
        <v>36</v>
      </c>
      <c r="P6" s="182"/>
      <c r="Q6" s="183"/>
      <c r="R6" s="183"/>
      <c r="S6" s="183"/>
      <c r="T6" s="183"/>
      <c r="U6" s="183"/>
      <c r="V6" s="184"/>
      <c r="W6" s="25">
        <f t="shared" si="3"/>
        <v>0</v>
      </c>
      <c r="X6" s="23">
        <f t="shared" si="4"/>
        <v>0</v>
      </c>
      <c r="Y6" s="24" t="str">
        <f>IF(W6=0," ",W6/X6)</f>
        <v xml:space="preserve"> </v>
      </c>
      <c r="Z6" s="18"/>
      <c r="AA6" s="25">
        <f t="shared" si="5"/>
        <v>227</v>
      </c>
      <c r="AB6" s="23">
        <f t="shared" si="6"/>
        <v>5</v>
      </c>
      <c r="AC6" s="23">
        <f>IF(AA6=0," ",AA6/AB6)</f>
        <v>45.4</v>
      </c>
      <c r="AD6" s="24">
        <f t="shared" si="7"/>
        <v>126.11111111111111</v>
      </c>
      <c r="AE6" s="245">
        <f t="shared" ref="AE6:AE19" si="8">IF(AB6&gt;=$AE$2,AA6/(AB6*O6)*100,"0")</f>
        <v>126.11111111111111</v>
      </c>
    </row>
    <row r="7" spans="2:31" s="19" customFormat="1" ht="20.100000000000001" customHeight="1">
      <c r="B7" s="51" t="s">
        <v>183</v>
      </c>
      <c r="C7" s="86">
        <v>26</v>
      </c>
      <c r="D7" s="182">
        <v>42</v>
      </c>
      <c r="E7" s="183"/>
      <c r="F7" s="183">
        <v>15</v>
      </c>
      <c r="G7" s="183"/>
      <c r="H7" s="183"/>
      <c r="I7" s="183"/>
      <c r="J7" s="184"/>
      <c r="K7" s="25">
        <f t="shared" si="0"/>
        <v>57</v>
      </c>
      <c r="L7" s="23">
        <f t="shared" si="1"/>
        <v>2</v>
      </c>
      <c r="M7" s="23">
        <f t="shared" ref="M7:M15" si="9">IF(K7=0," ",K7/L7)</f>
        <v>28.5</v>
      </c>
      <c r="N7" s="24">
        <f t="shared" si="2"/>
        <v>109.61538461538463</v>
      </c>
      <c r="O7" s="86">
        <v>26</v>
      </c>
      <c r="P7" s="182"/>
      <c r="Q7" s="183"/>
      <c r="R7" s="183"/>
      <c r="S7" s="183"/>
      <c r="T7" s="183"/>
      <c r="U7" s="183"/>
      <c r="V7" s="184"/>
      <c r="W7" s="25">
        <f t="shared" si="3"/>
        <v>0</v>
      </c>
      <c r="X7" s="23">
        <f t="shared" si="4"/>
        <v>0</v>
      </c>
      <c r="Y7" s="24" t="str">
        <f t="shared" ref="Y7:Y17" si="10">IF(W7=0," ",W7/X7)</f>
        <v xml:space="preserve"> </v>
      </c>
      <c r="Z7" s="18"/>
      <c r="AA7" s="25">
        <f t="shared" si="5"/>
        <v>57</v>
      </c>
      <c r="AB7" s="23">
        <f t="shared" si="6"/>
        <v>2</v>
      </c>
      <c r="AC7" s="23">
        <f t="shared" ref="AC7:AC19" si="11">IF(AA7=0," ",AA7/AB7)</f>
        <v>28.5</v>
      </c>
      <c r="AD7" s="24">
        <f t="shared" si="7"/>
        <v>109.61538461538463</v>
      </c>
      <c r="AE7" s="245">
        <f t="shared" si="8"/>
        <v>109.61538461538463</v>
      </c>
    </row>
    <row r="8" spans="2:31" s="19" customFormat="1" ht="20.100000000000001" customHeight="1">
      <c r="B8" s="51" t="s">
        <v>18</v>
      </c>
      <c r="C8" s="86">
        <v>25</v>
      </c>
      <c r="D8" s="182"/>
      <c r="E8" s="183">
        <v>26</v>
      </c>
      <c r="F8" s="183">
        <v>7</v>
      </c>
      <c r="G8" s="183">
        <v>22</v>
      </c>
      <c r="H8" s="183">
        <v>24</v>
      </c>
      <c r="I8" s="183"/>
      <c r="J8" s="184">
        <v>30</v>
      </c>
      <c r="K8" s="25">
        <f t="shared" si="0"/>
        <v>109</v>
      </c>
      <c r="L8" s="23">
        <f t="shared" si="1"/>
        <v>5</v>
      </c>
      <c r="M8" s="23">
        <f t="shared" si="9"/>
        <v>21.8</v>
      </c>
      <c r="N8" s="24">
        <f t="shared" si="2"/>
        <v>87.2</v>
      </c>
      <c r="O8" s="86">
        <v>25</v>
      </c>
      <c r="P8" s="182">
        <v>31</v>
      </c>
      <c r="Q8" s="183">
        <v>21</v>
      </c>
      <c r="R8" s="183"/>
      <c r="S8" s="183"/>
      <c r="T8" s="183"/>
      <c r="U8" s="183"/>
      <c r="V8" s="184"/>
      <c r="W8" s="25">
        <f t="shared" si="3"/>
        <v>52</v>
      </c>
      <c r="X8" s="23">
        <f t="shared" si="4"/>
        <v>2</v>
      </c>
      <c r="Y8" s="24">
        <f t="shared" si="10"/>
        <v>26</v>
      </c>
      <c r="Z8" s="18"/>
      <c r="AA8" s="25">
        <f t="shared" si="5"/>
        <v>161</v>
      </c>
      <c r="AB8" s="23">
        <f t="shared" si="6"/>
        <v>7</v>
      </c>
      <c r="AC8" s="23">
        <f t="shared" si="11"/>
        <v>23</v>
      </c>
      <c r="AD8" s="24">
        <f t="shared" si="7"/>
        <v>92</v>
      </c>
      <c r="AE8" s="245">
        <f t="shared" si="8"/>
        <v>92</v>
      </c>
    </row>
    <row r="9" spans="2:31" s="19" customFormat="1" ht="20.100000000000001" customHeight="1">
      <c r="B9" s="51" t="s">
        <v>107</v>
      </c>
      <c r="C9" s="86">
        <v>43</v>
      </c>
      <c r="D9" s="182">
        <v>43</v>
      </c>
      <c r="E9" s="183">
        <v>55</v>
      </c>
      <c r="F9" s="183">
        <v>29</v>
      </c>
      <c r="G9" s="183">
        <v>26</v>
      </c>
      <c r="H9" s="183"/>
      <c r="I9" s="183"/>
      <c r="J9" s="184"/>
      <c r="K9" s="25">
        <f t="shared" si="0"/>
        <v>153</v>
      </c>
      <c r="L9" s="23">
        <f t="shared" si="1"/>
        <v>4</v>
      </c>
      <c r="M9" s="23">
        <f t="shared" si="9"/>
        <v>38.25</v>
      </c>
      <c r="N9" s="24">
        <f t="shared" si="2"/>
        <v>88.95348837209302</v>
      </c>
      <c r="O9" s="86">
        <v>43</v>
      </c>
      <c r="P9" s="182">
        <v>36</v>
      </c>
      <c r="Q9" s="183">
        <v>17</v>
      </c>
      <c r="R9" s="183"/>
      <c r="S9" s="183"/>
      <c r="T9" s="183"/>
      <c r="U9" s="183"/>
      <c r="V9" s="184"/>
      <c r="W9" s="25">
        <f t="shared" si="3"/>
        <v>53</v>
      </c>
      <c r="X9" s="23">
        <f t="shared" si="4"/>
        <v>2</v>
      </c>
      <c r="Y9" s="24">
        <f t="shared" si="10"/>
        <v>26.5</v>
      </c>
      <c r="Z9" s="18"/>
      <c r="AA9" s="25">
        <f t="shared" si="5"/>
        <v>206</v>
      </c>
      <c r="AB9" s="23">
        <f t="shared" si="6"/>
        <v>6</v>
      </c>
      <c r="AC9" s="23">
        <f t="shared" si="11"/>
        <v>34.333333333333336</v>
      </c>
      <c r="AD9" s="24">
        <f t="shared" si="7"/>
        <v>79.84496124031007</v>
      </c>
      <c r="AE9" s="245">
        <f t="shared" si="8"/>
        <v>79.84496124031007</v>
      </c>
    </row>
    <row r="10" spans="2:31" s="19" customFormat="1" ht="20.100000000000001" customHeight="1">
      <c r="B10" s="88" t="s">
        <v>19</v>
      </c>
      <c r="C10" s="86">
        <v>20</v>
      </c>
      <c r="D10" s="182"/>
      <c r="E10" s="183">
        <v>13</v>
      </c>
      <c r="F10" s="183">
        <v>18</v>
      </c>
      <c r="G10" s="183"/>
      <c r="H10" s="183">
        <v>18</v>
      </c>
      <c r="I10" s="183">
        <v>17</v>
      </c>
      <c r="J10" s="184"/>
      <c r="K10" s="25">
        <f t="shared" si="0"/>
        <v>66</v>
      </c>
      <c r="L10" s="23">
        <f t="shared" si="1"/>
        <v>4</v>
      </c>
      <c r="M10" s="23">
        <f t="shared" si="9"/>
        <v>16.5</v>
      </c>
      <c r="N10" s="24">
        <f t="shared" si="2"/>
        <v>82.5</v>
      </c>
      <c r="O10" s="86">
        <v>20</v>
      </c>
      <c r="P10" s="182"/>
      <c r="Q10" s="183">
        <v>27</v>
      </c>
      <c r="R10" s="183"/>
      <c r="S10" s="183"/>
      <c r="T10" s="183"/>
      <c r="U10" s="183"/>
      <c r="V10" s="184"/>
      <c r="W10" s="25">
        <f t="shared" si="3"/>
        <v>27</v>
      </c>
      <c r="X10" s="23">
        <f t="shared" si="4"/>
        <v>1</v>
      </c>
      <c r="Y10" s="24">
        <f t="shared" si="10"/>
        <v>27</v>
      </c>
      <c r="Z10" s="18"/>
      <c r="AA10" s="25">
        <f t="shared" si="5"/>
        <v>93</v>
      </c>
      <c r="AB10" s="23">
        <f t="shared" si="6"/>
        <v>5</v>
      </c>
      <c r="AC10" s="23">
        <f t="shared" si="11"/>
        <v>18.600000000000001</v>
      </c>
      <c r="AD10" s="24">
        <f t="shared" si="7"/>
        <v>93</v>
      </c>
      <c r="AE10" s="245">
        <f t="shared" si="8"/>
        <v>93</v>
      </c>
    </row>
    <row r="11" spans="2:31" s="19" customFormat="1" ht="20.100000000000001" customHeight="1">
      <c r="B11" s="51" t="s">
        <v>149</v>
      </c>
      <c r="C11" s="86">
        <v>17</v>
      </c>
      <c r="D11" s="182">
        <v>10</v>
      </c>
      <c r="E11" s="183"/>
      <c r="F11" s="183"/>
      <c r="G11" s="183">
        <v>11</v>
      </c>
      <c r="H11" s="183">
        <v>21</v>
      </c>
      <c r="I11" s="183">
        <v>9</v>
      </c>
      <c r="J11" s="184">
        <v>13</v>
      </c>
      <c r="K11" s="25">
        <f t="shared" si="0"/>
        <v>64</v>
      </c>
      <c r="L11" s="23">
        <f t="shared" si="1"/>
        <v>5</v>
      </c>
      <c r="M11" s="23">
        <f t="shared" si="9"/>
        <v>12.8</v>
      </c>
      <c r="N11" s="24">
        <f t="shared" si="2"/>
        <v>75.294117647058826</v>
      </c>
      <c r="O11" s="86">
        <v>17</v>
      </c>
      <c r="P11" s="182"/>
      <c r="Q11" s="183">
        <v>6</v>
      </c>
      <c r="R11" s="183"/>
      <c r="S11" s="183"/>
      <c r="T11" s="183"/>
      <c r="U11" s="183"/>
      <c r="V11" s="184"/>
      <c r="W11" s="25">
        <f t="shared" si="3"/>
        <v>6</v>
      </c>
      <c r="X11" s="23">
        <f t="shared" si="4"/>
        <v>1</v>
      </c>
      <c r="Y11" s="24">
        <f t="shared" si="10"/>
        <v>6</v>
      </c>
      <c r="Z11" s="18"/>
      <c r="AA11" s="25">
        <f t="shared" si="5"/>
        <v>70</v>
      </c>
      <c r="AB11" s="23">
        <f t="shared" si="6"/>
        <v>6</v>
      </c>
      <c r="AC11" s="23">
        <f t="shared" si="11"/>
        <v>11.666666666666666</v>
      </c>
      <c r="AD11" s="24">
        <f t="shared" si="7"/>
        <v>68.627450980392155</v>
      </c>
      <c r="AE11" s="245">
        <f t="shared" si="8"/>
        <v>68.627450980392155</v>
      </c>
    </row>
    <row r="12" spans="2:31" s="19" customFormat="1" ht="19.95" customHeight="1">
      <c r="B12" s="51" t="s">
        <v>20</v>
      </c>
      <c r="C12" s="86">
        <v>28</v>
      </c>
      <c r="D12" s="182">
        <v>39</v>
      </c>
      <c r="E12" s="183"/>
      <c r="F12" s="183"/>
      <c r="G12" s="183">
        <v>22</v>
      </c>
      <c r="H12" s="183"/>
      <c r="I12" s="183">
        <v>19</v>
      </c>
      <c r="J12" s="184">
        <v>30</v>
      </c>
      <c r="K12" s="25">
        <f t="shared" si="0"/>
        <v>110</v>
      </c>
      <c r="L12" s="23">
        <f t="shared" si="1"/>
        <v>4</v>
      </c>
      <c r="M12" s="23">
        <f t="shared" si="9"/>
        <v>27.5</v>
      </c>
      <c r="N12" s="24">
        <f t="shared" si="2"/>
        <v>98.214285714285708</v>
      </c>
      <c r="O12" s="86">
        <v>28</v>
      </c>
      <c r="P12" s="182">
        <v>33</v>
      </c>
      <c r="Q12" s="183"/>
      <c r="R12" s="183"/>
      <c r="S12" s="183"/>
      <c r="T12" s="183"/>
      <c r="U12" s="183"/>
      <c r="V12" s="184"/>
      <c r="W12" s="25">
        <f t="shared" si="3"/>
        <v>33</v>
      </c>
      <c r="X12" s="23">
        <f t="shared" si="4"/>
        <v>1</v>
      </c>
      <c r="Y12" s="24">
        <f t="shared" si="10"/>
        <v>33</v>
      </c>
      <c r="Z12" s="18"/>
      <c r="AA12" s="25">
        <f t="shared" si="5"/>
        <v>143</v>
      </c>
      <c r="AB12" s="23">
        <f t="shared" si="6"/>
        <v>5</v>
      </c>
      <c r="AC12" s="23">
        <f t="shared" si="11"/>
        <v>28.6</v>
      </c>
      <c r="AD12" s="24">
        <f t="shared" si="7"/>
        <v>102.14285714285714</v>
      </c>
      <c r="AE12" s="245">
        <f t="shared" si="8"/>
        <v>102.14285714285714</v>
      </c>
    </row>
    <row r="13" spans="2:31" s="19" customFormat="1" ht="19.95" customHeight="1">
      <c r="B13" s="51" t="s">
        <v>194</v>
      </c>
      <c r="C13" s="86">
        <v>23</v>
      </c>
      <c r="D13" s="182"/>
      <c r="E13" s="183"/>
      <c r="F13" s="183"/>
      <c r="G13" s="183">
        <v>25</v>
      </c>
      <c r="H13" s="183">
        <v>23</v>
      </c>
      <c r="I13" s="183"/>
      <c r="J13" s="184"/>
      <c r="K13" s="25">
        <f t="shared" si="0"/>
        <v>48</v>
      </c>
      <c r="L13" s="23">
        <f t="shared" si="1"/>
        <v>2</v>
      </c>
      <c r="M13" s="23">
        <f t="shared" si="9"/>
        <v>24</v>
      </c>
      <c r="N13" s="24">
        <f t="shared" si="2"/>
        <v>104.34782608695652</v>
      </c>
      <c r="O13" s="86">
        <v>23</v>
      </c>
      <c r="P13" s="182">
        <v>28</v>
      </c>
      <c r="Q13" s="183">
        <v>23</v>
      </c>
      <c r="R13" s="183"/>
      <c r="S13" s="183"/>
      <c r="T13" s="183"/>
      <c r="U13" s="183"/>
      <c r="V13" s="184"/>
      <c r="W13" s="25">
        <f t="shared" si="3"/>
        <v>51</v>
      </c>
      <c r="X13" s="23">
        <f t="shared" si="4"/>
        <v>2</v>
      </c>
      <c r="Y13" s="24">
        <f t="shared" si="10"/>
        <v>25.5</v>
      </c>
      <c r="Z13" s="18"/>
      <c r="AA13" s="25">
        <f t="shared" si="5"/>
        <v>99</v>
      </c>
      <c r="AB13" s="23">
        <f t="shared" si="6"/>
        <v>4</v>
      </c>
      <c r="AC13" s="23">
        <f t="shared" si="11"/>
        <v>24.75</v>
      </c>
      <c r="AD13" s="24">
        <f t="shared" si="7"/>
        <v>107.60869565217391</v>
      </c>
      <c r="AE13" s="245">
        <f t="shared" si="8"/>
        <v>107.60869565217391</v>
      </c>
    </row>
    <row r="14" spans="2:31" s="19" customFormat="1" ht="19.95" customHeight="1">
      <c r="B14" s="51" t="s">
        <v>214</v>
      </c>
      <c r="C14" s="86">
        <v>24</v>
      </c>
      <c r="D14" s="182"/>
      <c r="E14" s="183">
        <v>37</v>
      </c>
      <c r="F14" s="183">
        <v>26</v>
      </c>
      <c r="G14" s="183"/>
      <c r="H14" s="183">
        <v>27</v>
      </c>
      <c r="I14" s="183">
        <v>26</v>
      </c>
      <c r="J14" s="184">
        <v>24</v>
      </c>
      <c r="K14" s="25">
        <f t="shared" si="0"/>
        <v>140</v>
      </c>
      <c r="L14" s="23">
        <f t="shared" si="1"/>
        <v>5</v>
      </c>
      <c r="M14" s="23">
        <f t="shared" si="9"/>
        <v>28</v>
      </c>
      <c r="N14" s="24">
        <f t="shared" si="2"/>
        <v>116.66666666666667</v>
      </c>
      <c r="O14" s="86">
        <v>24</v>
      </c>
      <c r="P14" s="182">
        <v>33</v>
      </c>
      <c r="Q14" s="183"/>
      <c r="R14" s="183"/>
      <c r="S14" s="183"/>
      <c r="T14" s="183"/>
      <c r="U14" s="183"/>
      <c r="V14" s="184"/>
      <c r="W14" s="25">
        <f t="shared" si="3"/>
        <v>33</v>
      </c>
      <c r="X14" s="23">
        <f t="shared" si="4"/>
        <v>1</v>
      </c>
      <c r="Y14" s="24">
        <f t="shared" si="10"/>
        <v>33</v>
      </c>
      <c r="Z14" s="18"/>
      <c r="AA14" s="25">
        <f t="shared" si="5"/>
        <v>173</v>
      </c>
      <c r="AB14" s="23">
        <f t="shared" si="6"/>
        <v>6</v>
      </c>
      <c r="AC14" s="23">
        <f t="shared" si="11"/>
        <v>28.833333333333332</v>
      </c>
      <c r="AD14" s="24">
        <f t="shared" si="7"/>
        <v>120.13888888888889</v>
      </c>
      <c r="AE14" s="245">
        <f t="shared" si="8"/>
        <v>120.13888888888889</v>
      </c>
    </row>
    <row r="15" spans="2:31" s="19" customFormat="1" ht="19.95" customHeight="1">
      <c r="B15" s="244" t="s">
        <v>273</v>
      </c>
      <c r="C15" s="176">
        <v>27</v>
      </c>
      <c r="D15" s="182"/>
      <c r="E15" s="183"/>
      <c r="F15" s="183"/>
      <c r="G15" s="183"/>
      <c r="H15" s="183"/>
      <c r="I15" s="183">
        <v>21</v>
      </c>
      <c r="J15" s="184"/>
      <c r="K15" s="25">
        <f t="shared" si="0"/>
        <v>21</v>
      </c>
      <c r="L15" s="23">
        <f t="shared" si="1"/>
        <v>1</v>
      </c>
      <c r="M15" s="23">
        <f t="shared" si="9"/>
        <v>21</v>
      </c>
      <c r="N15" s="24">
        <f t="shared" si="2"/>
        <v>77.777777777777786</v>
      </c>
      <c r="O15" s="176">
        <v>27</v>
      </c>
      <c r="P15" s="182"/>
      <c r="Q15" s="183"/>
      <c r="R15" s="183"/>
      <c r="S15" s="183"/>
      <c r="T15" s="183"/>
      <c r="U15" s="183"/>
      <c r="V15" s="184"/>
      <c r="W15" s="25">
        <f t="shared" si="3"/>
        <v>0</v>
      </c>
      <c r="X15" s="23">
        <f t="shared" si="4"/>
        <v>0</v>
      </c>
      <c r="Y15" s="24" t="str">
        <f t="shared" si="10"/>
        <v xml:space="preserve"> </v>
      </c>
      <c r="Z15" s="18"/>
      <c r="AA15" s="25">
        <f t="shared" si="5"/>
        <v>21</v>
      </c>
      <c r="AB15" s="23">
        <f t="shared" si="6"/>
        <v>1</v>
      </c>
      <c r="AC15" s="23">
        <f>IF(AA15=0," ",AA15/AB15)</f>
        <v>21</v>
      </c>
      <c r="AD15" s="24">
        <f t="shared" si="7"/>
        <v>77.777777777777786</v>
      </c>
      <c r="AE15" s="245">
        <f t="shared" si="8"/>
        <v>77.777777777777786</v>
      </c>
    </row>
    <row r="16" spans="2:31" s="19" customFormat="1" ht="19.95" customHeight="1">
      <c r="B16" s="51" t="s">
        <v>21</v>
      </c>
      <c r="C16" s="86">
        <v>29</v>
      </c>
      <c r="D16" s="182"/>
      <c r="E16" s="183">
        <v>35</v>
      </c>
      <c r="F16" s="183"/>
      <c r="G16" s="183"/>
      <c r="H16" s="183"/>
      <c r="I16" s="183"/>
      <c r="J16" s="184">
        <v>30</v>
      </c>
      <c r="K16" s="25">
        <f>SUM(D16:J16)</f>
        <v>65</v>
      </c>
      <c r="L16" s="23">
        <f>COUNTIF(D16:J16,"&gt;0")</f>
        <v>2</v>
      </c>
      <c r="M16" s="23">
        <f>IF(K16=0," ",K16/L16)</f>
        <v>32.5</v>
      </c>
      <c r="N16" s="24">
        <f>IF(K16=0," ",K16/(L16*C16)*100)</f>
        <v>112.06896551724137</v>
      </c>
      <c r="O16" s="86">
        <v>29</v>
      </c>
      <c r="P16" s="182">
        <v>35</v>
      </c>
      <c r="Q16" s="183"/>
      <c r="R16" s="183"/>
      <c r="S16" s="183"/>
      <c r="T16" s="183"/>
      <c r="U16" s="183"/>
      <c r="V16" s="184"/>
      <c r="W16" s="25">
        <f t="shared" si="3"/>
        <v>35</v>
      </c>
      <c r="X16" s="23">
        <f t="shared" si="4"/>
        <v>1</v>
      </c>
      <c r="Y16" s="24">
        <f>IF(W16=0," ",W16/X16)</f>
        <v>35</v>
      </c>
      <c r="Z16" s="18"/>
      <c r="AA16" s="25">
        <f t="shared" ref="AA16" si="12">K16+W16</f>
        <v>100</v>
      </c>
      <c r="AB16" s="23">
        <f t="shared" ref="AB16" si="13">L16+X16</f>
        <v>3</v>
      </c>
      <c r="AC16" s="23">
        <f>IF(AA16=0," ",AA16/AB16)</f>
        <v>33.333333333333336</v>
      </c>
      <c r="AD16" s="24">
        <f t="shared" ref="AD16" si="14">IF(AA16=0," ",AA16/(AB16*O16)*100)</f>
        <v>114.94252873563218</v>
      </c>
      <c r="AE16" s="245">
        <f t="shared" si="8"/>
        <v>114.94252873563218</v>
      </c>
    </row>
    <row r="17" spans="2:31" s="19" customFormat="1" ht="19.95" customHeight="1">
      <c r="B17" s="51"/>
      <c r="C17" s="86"/>
      <c r="D17" s="182"/>
      <c r="E17" s="183"/>
      <c r="F17" s="183"/>
      <c r="G17" s="183"/>
      <c r="H17" s="183"/>
      <c r="I17" s="183"/>
      <c r="J17" s="184"/>
      <c r="K17" s="25">
        <f>SUM(D17:J17)</f>
        <v>0</v>
      </c>
      <c r="L17" s="23">
        <f>COUNTIF(D17:J17,"&gt;0")</f>
        <v>0</v>
      </c>
      <c r="M17" s="23" t="str">
        <f>IF(K17=0," ",K17/L17)</f>
        <v xml:space="preserve"> </v>
      </c>
      <c r="N17" s="24" t="str">
        <f>IF(K17=0," ",K17/(L17*C17)*100)</f>
        <v xml:space="preserve"> </v>
      </c>
      <c r="O17" s="86"/>
      <c r="P17" s="182"/>
      <c r="Q17" s="183"/>
      <c r="R17" s="183"/>
      <c r="S17" s="183"/>
      <c r="T17" s="183"/>
      <c r="U17" s="183"/>
      <c r="V17" s="184"/>
      <c r="W17" s="25">
        <f t="shared" si="3"/>
        <v>0</v>
      </c>
      <c r="X17" s="23">
        <f t="shared" si="4"/>
        <v>0</v>
      </c>
      <c r="Y17" s="24" t="str">
        <f t="shared" si="10"/>
        <v xml:space="preserve"> </v>
      </c>
      <c r="Z17" s="18"/>
      <c r="AA17" s="25">
        <f t="shared" si="5"/>
        <v>0</v>
      </c>
      <c r="AB17" s="23">
        <f t="shared" si="6"/>
        <v>0</v>
      </c>
      <c r="AC17" s="23" t="str">
        <f t="shared" si="11"/>
        <v xml:space="preserve"> </v>
      </c>
      <c r="AD17" s="24" t="str">
        <f>IF(AA17=0," ",AA17/(AB17*O17)*100)</f>
        <v xml:space="preserve"> </v>
      </c>
      <c r="AE17" s="245" t="str">
        <f t="shared" si="8"/>
        <v>0</v>
      </c>
    </row>
    <row r="18" spans="2:31" s="19" customFormat="1" ht="19.95" customHeight="1">
      <c r="B18" s="51">
        <v>0</v>
      </c>
      <c r="C18" s="86">
        <v>0</v>
      </c>
      <c r="D18" s="182"/>
      <c r="E18" s="183"/>
      <c r="F18" s="183"/>
      <c r="G18" s="183"/>
      <c r="H18" s="183"/>
      <c r="I18" s="183"/>
      <c r="J18" s="184"/>
      <c r="K18" s="25">
        <f>SUM(D18:J18)</f>
        <v>0</v>
      </c>
      <c r="L18" s="23">
        <f>COUNTIF(D18:J18,"&gt;0")</f>
        <v>0</v>
      </c>
      <c r="M18" s="23" t="str">
        <f>IF(K18=0," ",K18/L18)</f>
        <v xml:space="preserve"> </v>
      </c>
      <c r="N18" s="24" t="str">
        <f>IF(K18=0," ",K18/(L18*C18)*100)</f>
        <v xml:space="preserve"> </v>
      </c>
      <c r="O18" s="86">
        <v>0</v>
      </c>
      <c r="P18" s="182"/>
      <c r="Q18" s="183"/>
      <c r="R18" s="183"/>
      <c r="S18" s="183"/>
      <c r="T18" s="183"/>
      <c r="U18" s="183"/>
      <c r="V18" s="184"/>
      <c r="W18" s="25">
        <f t="shared" si="3"/>
        <v>0</v>
      </c>
      <c r="X18" s="23">
        <f t="shared" si="4"/>
        <v>0</v>
      </c>
      <c r="Y18" s="24" t="str">
        <f>IF(W18=0," ",W18/X18)</f>
        <v xml:space="preserve"> </v>
      </c>
      <c r="Z18" s="18"/>
      <c r="AA18" s="25">
        <f t="shared" si="5"/>
        <v>0</v>
      </c>
      <c r="AB18" s="23">
        <f t="shared" si="6"/>
        <v>0</v>
      </c>
      <c r="AC18" s="23" t="str">
        <f t="shared" si="11"/>
        <v xml:space="preserve"> </v>
      </c>
      <c r="AD18" s="24" t="str">
        <f>IF(AA18=0," ",AA18/(AB18*O18)*100)</f>
        <v xml:space="preserve"> </v>
      </c>
      <c r="AE18" s="245" t="str">
        <f t="shared" si="8"/>
        <v>0</v>
      </c>
    </row>
    <row r="19" spans="2:31" s="19" customFormat="1" ht="19.95" customHeight="1" thickBot="1">
      <c r="B19" s="166">
        <v>0</v>
      </c>
      <c r="C19" s="167">
        <v>0</v>
      </c>
      <c r="D19" s="185"/>
      <c r="E19" s="186"/>
      <c r="F19" s="186"/>
      <c r="G19" s="186"/>
      <c r="H19" s="186"/>
      <c r="I19" s="186"/>
      <c r="J19" s="187"/>
      <c r="K19" s="32">
        <f>SUM(D19:J19)</f>
        <v>0</v>
      </c>
      <c r="L19" s="30">
        <f>COUNTIF(D19:J19,"&gt;0")</f>
        <v>0</v>
      </c>
      <c r="M19" s="30" t="str">
        <f>IF(K19=0," ",K19/L19)</f>
        <v xml:space="preserve"> </v>
      </c>
      <c r="N19" s="31" t="str">
        <f>IF(K19=0," ",K19/(L19*C19)*100)</f>
        <v xml:space="preserve"> </v>
      </c>
      <c r="O19" s="167">
        <v>0</v>
      </c>
      <c r="P19" s="185"/>
      <c r="Q19" s="186"/>
      <c r="R19" s="186"/>
      <c r="S19" s="186"/>
      <c r="T19" s="186"/>
      <c r="U19" s="186"/>
      <c r="V19" s="187"/>
      <c r="W19" s="32">
        <f t="shared" si="3"/>
        <v>0</v>
      </c>
      <c r="X19" s="30">
        <f t="shared" si="4"/>
        <v>0</v>
      </c>
      <c r="Y19" s="31" t="str">
        <f>IF(W19=0," ",W19/X19)</f>
        <v xml:space="preserve"> </v>
      </c>
      <c r="Z19" s="18"/>
      <c r="AA19" s="32">
        <f t="shared" si="5"/>
        <v>0</v>
      </c>
      <c r="AB19" s="30">
        <f t="shared" si="6"/>
        <v>0</v>
      </c>
      <c r="AC19" s="30" t="str">
        <f t="shared" si="11"/>
        <v xml:space="preserve"> </v>
      </c>
      <c r="AD19" s="31" t="str">
        <f>IF(AA19=0," ",AA19/(AB19*O19)*100)</f>
        <v xml:space="preserve"> </v>
      </c>
      <c r="AE19" s="245" t="str">
        <f t="shared" si="8"/>
        <v>0</v>
      </c>
    </row>
    <row r="20" spans="2:31" s="50" customFormat="1" ht="20.100000000000001" customHeight="1" thickBot="1">
      <c r="B20" s="48"/>
      <c r="C20" s="49">
        <f>SUM(C5:C19)</f>
        <v>322</v>
      </c>
      <c r="D20" s="36">
        <f t="shared" ref="D20:L20" si="15">SUM(D5:D19)</f>
        <v>205</v>
      </c>
      <c r="E20" s="36">
        <f t="shared" si="15"/>
        <v>224</v>
      </c>
      <c r="F20" s="36">
        <f t="shared" si="15"/>
        <v>119</v>
      </c>
      <c r="G20" s="36">
        <f t="shared" si="15"/>
        <v>126</v>
      </c>
      <c r="H20" s="36">
        <f t="shared" si="15"/>
        <v>140</v>
      </c>
      <c r="I20" s="36">
        <f t="shared" si="15"/>
        <v>138</v>
      </c>
      <c r="J20" s="36">
        <f t="shared" si="15"/>
        <v>177</v>
      </c>
      <c r="K20" s="131">
        <f t="shared" si="15"/>
        <v>1129</v>
      </c>
      <c r="L20" s="36">
        <f t="shared" si="15"/>
        <v>42</v>
      </c>
      <c r="M20" s="35">
        <f>K20/L20</f>
        <v>26.88095238095238</v>
      </c>
      <c r="N20" s="37"/>
      <c r="O20" s="38">
        <f t="shared" ref="O20:X20" si="16">SUM(O5:O19)</f>
        <v>322</v>
      </c>
      <c r="P20" s="39">
        <f t="shared" si="16"/>
        <v>196</v>
      </c>
      <c r="Q20" s="36">
        <f t="shared" si="16"/>
        <v>114</v>
      </c>
      <c r="R20" s="36">
        <f t="shared" si="16"/>
        <v>0</v>
      </c>
      <c r="S20" s="36">
        <f t="shared" si="16"/>
        <v>0</v>
      </c>
      <c r="T20" s="36">
        <f t="shared" si="16"/>
        <v>0</v>
      </c>
      <c r="U20" s="36">
        <f t="shared" si="16"/>
        <v>0</v>
      </c>
      <c r="V20" s="36">
        <f t="shared" si="16"/>
        <v>0</v>
      </c>
      <c r="W20" s="34">
        <f t="shared" si="16"/>
        <v>310</v>
      </c>
      <c r="X20" s="35">
        <f t="shared" si="16"/>
        <v>12</v>
      </c>
      <c r="Y20" s="41">
        <f>W20/X20</f>
        <v>25.833333333333332</v>
      </c>
      <c r="Z20" s="44"/>
      <c r="AA20" s="43">
        <f>SUM(AA5:AA19)</f>
        <v>1439</v>
      </c>
      <c r="AB20" s="35">
        <f>SUM(AB5:AB19)</f>
        <v>54</v>
      </c>
      <c r="AC20" s="35">
        <f>AA20/AB20</f>
        <v>26.648148148148149</v>
      </c>
      <c r="AD20" s="37"/>
    </row>
    <row r="21" spans="2:31" ht="19.95" customHeight="1"/>
    <row r="22" spans="2:31" ht="19.95" customHeight="1"/>
    <row r="23" spans="2:31" ht="19.95" customHeight="1"/>
    <row r="24" spans="2:31" ht="19.95" customHeight="1"/>
    <row r="25" spans="2:31" ht="19.95" customHeight="1"/>
  </sheetData>
  <mergeCells count="18">
    <mergeCell ref="P3:V3"/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  <mergeCell ref="W3:W4"/>
    <mergeCell ref="X3:X4"/>
    <mergeCell ref="Y3:Y4"/>
    <mergeCell ref="AA3:AA4"/>
    <mergeCell ref="AB3:AB4"/>
  </mergeCells>
  <conditionalFormatting sqref="B15:B16">
    <cfRule type="containsErrors" dxfId="58" priority="1">
      <formula>ISERROR(B15)</formula>
    </cfRule>
    <cfRule type="cellIs" dxfId="57" priority="2" operator="equal">
      <formula>0</formula>
    </cfRule>
  </conditionalFormatting>
  <conditionalFormatting sqref="B5:C19 K5:O19 W5:AD19 B20:AE20">
    <cfRule type="containsErrors" dxfId="56" priority="3">
      <formula>ISERROR(B5)</formula>
    </cfRule>
    <cfRule type="cellIs" dxfId="55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2" fitToHeight="0" orientation="landscape" horizont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Blad9">
    <pageSetUpPr fitToPage="1"/>
  </sheetPr>
  <dimension ref="B1:AE25"/>
  <sheetViews>
    <sheetView showGridLines="0" zoomScale="80" zoomScaleNormal="80" workbookViewId="0">
      <selection activeCell="AJ12" sqref="AJ12"/>
    </sheetView>
  </sheetViews>
  <sheetFormatPr defaultRowHeight="14.4"/>
  <cols>
    <col min="1" max="1" width="1.6640625" customWidth="1"/>
    <col min="2" max="2" width="30.6640625" style="9" customWidth="1"/>
    <col min="3" max="25" width="4.6640625" customWidth="1"/>
    <col min="26" max="26" width="1.6640625" customWidth="1"/>
    <col min="27" max="30" width="4.6640625" customWidth="1"/>
    <col min="31" max="31" width="8.88671875" hidden="1" customWidth="1"/>
  </cols>
  <sheetData>
    <row r="1" spans="2:31" ht="1.95" customHeight="1" thickBot="1"/>
    <row r="2" spans="2:31" ht="30" customHeight="1" thickBot="1">
      <c r="B2" s="310" t="s">
        <v>223</v>
      </c>
      <c r="C2" s="311"/>
      <c r="D2" s="311"/>
      <c r="E2" s="311"/>
      <c r="F2" s="311"/>
      <c r="G2" s="311"/>
      <c r="H2" s="311"/>
      <c r="I2" s="311"/>
      <c r="J2" s="311"/>
      <c r="K2" s="311"/>
      <c r="L2" s="311"/>
      <c r="M2" s="311"/>
      <c r="N2" s="311"/>
      <c r="O2" s="311"/>
      <c r="P2" s="311"/>
      <c r="Q2" s="311"/>
      <c r="R2" s="311"/>
      <c r="S2" s="311"/>
      <c r="T2" s="311"/>
      <c r="U2" s="311"/>
      <c r="V2" s="311"/>
      <c r="W2" s="311"/>
      <c r="X2" s="311"/>
      <c r="Y2" s="311"/>
      <c r="Z2" s="1"/>
      <c r="AA2" s="311" t="s">
        <v>7</v>
      </c>
      <c r="AB2" s="311"/>
      <c r="AC2" s="311"/>
      <c r="AD2" s="312"/>
      <c r="AE2">
        <f>IF(Rangschikking!A3&gt;=15,0,Rangschikking!A3)</f>
        <v>1</v>
      </c>
    </row>
    <row r="3" spans="2:31" ht="121.5" customHeight="1" thickBot="1">
      <c r="B3" s="328" t="s">
        <v>176</v>
      </c>
      <c r="C3" s="315" t="s">
        <v>0</v>
      </c>
      <c r="D3" s="308" t="s">
        <v>109</v>
      </c>
      <c r="E3" s="330"/>
      <c r="F3" s="330"/>
      <c r="G3" s="330"/>
      <c r="H3" s="330"/>
      <c r="I3" s="330"/>
      <c r="J3" s="330"/>
      <c r="K3" s="302" t="s">
        <v>1</v>
      </c>
      <c r="L3" s="332" t="s">
        <v>2</v>
      </c>
      <c r="M3" s="304" t="s">
        <v>3</v>
      </c>
      <c r="N3" s="332" t="s">
        <v>224</v>
      </c>
      <c r="O3" s="335" t="s">
        <v>4</v>
      </c>
      <c r="P3" s="308" t="s">
        <v>112</v>
      </c>
      <c r="Q3" s="309"/>
      <c r="R3" s="309"/>
      <c r="S3" s="309"/>
      <c r="T3" s="309"/>
      <c r="U3" s="309"/>
      <c r="V3" s="309"/>
      <c r="W3" s="302" t="s">
        <v>1</v>
      </c>
      <c r="X3" s="321" t="s">
        <v>2</v>
      </c>
      <c r="Y3" s="306" t="s">
        <v>5</v>
      </c>
      <c r="Z3" s="138"/>
      <c r="AA3" s="302" t="s">
        <v>1</v>
      </c>
      <c r="AB3" s="321" t="s">
        <v>2</v>
      </c>
      <c r="AC3" s="337" t="s">
        <v>6</v>
      </c>
      <c r="AD3" s="306" t="s">
        <v>224</v>
      </c>
    </row>
    <row r="4" spans="2:31" ht="15" thickBot="1">
      <c r="B4" s="329"/>
      <c r="C4" s="316"/>
      <c r="D4" s="3">
        <v>1</v>
      </c>
      <c r="E4" s="4">
        <v>2</v>
      </c>
      <c r="F4" s="4">
        <v>3</v>
      </c>
      <c r="G4" s="4">
        <v>4</v>
      </c>
      <c r="H4" s="4">
        <v>5</v>
      </c>
      <c r="I4" s="4">
        <v>6</v>
      </c>
      <c r="J4" s="4">
        <v>7</v>
      </c>
      <c r="K4" s="331"/>
      <c r="L4" s="333"/>
      <c r="M4" s="334"/>
      <c r="N4" s="333"/>
      <c r="O4" s="336"/>
      <c r="P4" s="3">
        <v>8</v>
      </c>
      <c r="Q4" s="4">
        <v>9</v>
      </c>
      <c r="R4" s="4">
        <v>10</v>
      </c>
      <c r="S4" s="4">
        <v>11</v>
      </c>
      <c r="T4" s="4">
        <v>12</v>
      </c>
      <c r="U4" s="4">
        <v>13</v>
      </c>
      <c r="V4" s="4">
        <v>14</v>
      </c>
      <c r="W4" s="331"/>
      <c r="X4" s="327"/>
      <c r="Y4" s="339"/>
      <c r="Z4" s="139"/>
      <c r="AA4" s="331"/>
      <c r="AB4" s="327"/>
      <c r="AC4" s="338"/>
      <c r="AD4" s="339"/>
    </row>
    <row r="5" spans="2:31" s="19" customFormat="1" ht="19.95" customHeight="1">
      <c r="B5" s="51" t="s">
        <v>213</v>
      </c>
      <c r="C5" s="85">
        <v>34</v>
      </c>
      <c r="D5" s="179">
        <v>59</v>
      </c>
      <c r="E5" s="180">
        <v>28</v>
      </c>
      <c r="F5" s="180"/>
      <c r="G5" s="180"/>
      <c r="H5" s="180"/>
      <c r="I5" s="180"/>
      <c r="J5" s="181">
        <v>39</v>
      </c>
      <c r="K5" s="17">
        <f t="shared" ref="K5:K19" si="0">SUM(D5:J5)</f>
        <v>126</v>
      </c>
      <c r="L5" s="14">
        <f t="shared" ref="L5:L19" si="1">COUNTIF(D5:J5,"&gt;0")</f>
        <v>3</v>
      </c>
      <c r="M5" s="14">
        <f>IF(K5=0," ",K5/L5)</f>
        <v>42</v>
      </c>
      <c r="N5" s="101">
        <f t="shared" ref="N5:N19" si="2">IF(K5=0," ",K5/(L5*C5)*100)</f>
        <v>123.52941176470588</v>
      </c>
      <c r="O5" s="85">
        <v>34</v>
      </c>
      <c r="P5" s="179"/>
      <c r="Q5" s="180">
        <v>43</v>
      </c>
      <c r="R5" s="180"/>
      <c r="S5" s="180"/>
      <c r="T5" s="180"/>
      <c r="U5" s="180"/>
      <c r="V5" s="181"/>
      <c r="W5" s="17">
        <f t="shared" ref="W5:W19" si="3">SUM(P5:V5)</f>
        <v>43</v>
      </c>
      <c r="X5" s="14">
        <f t="shared" ref="X5:X19" si="4">COUNTIF(P5:V5,"&gt;0")</f>
        <v>1</v>
      </c>
      <c r="Y5" s="101">
        <f>IF(W5=0," ",W5/X5)</f>
        <v>43</v>
      </c>
      <c r="Z5" s="18"/>
      <c r="AA5" s="17">
        <f t="shared" ref="AA5:AA19" si="5">K5+W5</f>
        <v>169</v>
      </c>
      <c r="AB5" s="14">
        <f t="shared" ref="AB5:AB19" si="6">L5+X5</f>
        <v>4</v>
      </c>
      <c r="AC5" s="14">
        <f>IF(AA5=0," ",AA5/AB5)</f>
        <v>42.25</v>
      </c>
      <c r="AD5" s="101">
        <f t="shared" ref="AD5:AD19" si="7">IF(AA5=0," ",AA5/(AB5*O5)*100)</f>
        <v>124.26470588235294</v>
      </c>
      <c r="AE5" s="245">
        <f>IF(AB5&gt;=$AE$2,AA5/(AB5*O5)*100,"0")</f>
        <v>124.26470588235294</v>
      </c>
    </row>
    <row r="6" spans="2:31" s="19" customFormat="1" ht="19.95" customHeight="1">
      <c r="B6" s="51" t="s">
        <v>27</v>
      </c>
      <c r="C6" s="86">
        <v>49</v>
      </c>
      <c r="D6" s="182"/>
      <c r="E6" s="183"/>
      <c r="F6" s="183"/>
      <c r="G6" s="183">
        <v>77</v>
      </c>
      <c r="H6" s="183">
        <v>52</v>
      </c>
      <c r="I6" s="183">
        <v>63</v>
      </c>
      <c r="J6" s="184">
        <v>61</v>
      </c>
      <c r="K6" s="25">
        <f t="shared" si="0"/>
        <v>253</v>
      </c>
      <c r="L6" s="23">
        <f t="shared" si="1"/>
        <v>4</v>
      </c>
      <c r="M6" s="23">
        <f>IF(K6=0," ",K6/L6)</f>
        <v>63.25</v>
      </c>
      <c r="N6" s="24">
        <f t="shared" si="2"/>
        <v>129.08163265306123</v>
      </c>
      <c r="O6" s="86">
        <v>49</v>
      </c>
      <c r="P6" s="182">
        <v>42</v>
      </c>
      <c r="Q6" s="183">
        <v>51</v>
      </c>
      <c r="R6" s="183"/>
      <c r="S6" s="183"/>
      <c r="T6" s="183"/>
      <c r="U6" s="183"/>
      <c r="V6" s="184"/>
      <c r="W6" s="25">
        <f t="shared" si="3"/>
        <v>93</v>
      </c>
      <c r="X6" s="23">
        <f t="shared" si="4"/>
        <v>2</v>
      </c>
      <c r="Y6" s="24">
        <f>IF(W6=0," ",W6/X6)</f>
        <v>46.5</v>
      </c>
      <c r="Z6" s="18"/>
      <c r="AA6" s="25">
        <f t="shared" si="5"/>
        <v>346</v>
      </c>
      <c r="AB6" s="23">
        <f t="shared" si="6"/>
        <v>6</v>
      </c>
      <c r="AC6" s="23">
        <f>IF(AA6=0," ",AA6/AB6)</f>
        <v>57.666666666666664</v>
      </c>
      <c r="AD6" s="24">
        <f t="shared" si="7"/>
        <v>117.68707482993197</v>
      </c>
      <c r="AE6" s="245">
        <f t="shared" ref="AE6:AE19" si="8">IF(AB6&gt;=$AE$2,AA6/(AB6*O6)*100,"0")</f>
        <v>117.68707482993197</v>
      </c>
    </row>
    <row r="7" spans="2:31" s="19" customFormat="1" ht="19.95" customHeight="1">
      <c r="B7" s="51" t="s">
        <v>28</v>
      </c>
      <c r="C7" s="86">
        <v>38</v>
      </c>
      <c r="D7" s="182"/>
      <c r="E7" s="183"/>
      <c r="F7" s="183"/>
      <c r="G7" s="183">
        <v>25</v>
      </c>
      <c r="H7" s="183"/>
      <c r="I7" s="183"/>
      <c r="J7" s="184"/>
      <c r="K7" s="25">
        <f t="shared" si="0"/>
        <v>25</v>
      </c>
      <c r="L7" s="23">
        <f t="shared" si="1"/>
        <v>1</v>
      </c>
      <c r="M7" s="23">
        <f t="shared" ref="M7:M18" si="9">IF(K7=0," ",K7/L7)</f>
        <v>25</v>
      </c>
      <c r="N7" s="24">
        <f t="shared" si="2"/>
        <v>65.789473684210535</v>
      </c>
      <c r="O7" s="86">
        <v>38</v>
      </c>
      <c r="P7" s="182"/>
      <c r="Q7" s="183"/>
      <c r="R7" s="183"/>
      <c r="S7" s="183"/>
      <c r="T7" s="183"/>
      <c r="U7" s="183"/>
      <c r="V7" s="184"/>
      <c r="W7" s="25">
        <f t="shared" si="3"/>
        <v>0</v>
      </c>
      <c r="X7" s="23">
        <f t="shared" si="4"/>
        <v>0</v>
      </c>
      <c r="Y7" s="24" t="str">
        <f t="shared" ref="Y7:Y18" si="10">IF(W7=0," ",W7/X7)</f>
        <v xml:space="preserve"> </v>
      </c>
      <c r="Z7" s="18"/>
      <c r="AA7" s="25">
        <f t="shared" si="5"/>
        <v>25</v>
      </c>
      <c r="AB7" s="23">
        <f t="shared" si="6"/>
        <v>1</v>
      </c>
      <c r="AC7" s="23">
        <f t="shared" ref="AC7:AC18" si="11">IF(AA7=0," ",AA7/AB7)</f>
        <v>25</v>
      </c>
      <c r="AD7" s="24">
        <f t="shared" si="7"/>
        <v>65.789473684210535</v>
      </c>
      <c r="AE7" s="245">
        <f t="shared" si="8"/>
        <v>65.789473684210535</v>
      </c>
    </row>
    <row r="8" spans="2:31" s="19" customFormat="1" ht="19.95" customHeight="1">
      <c r="B8" s="51" t="s">
        <v>29</v>
      </c>
      <c r="C8" s="86">
        <v>18</v>
      </c>
      <c r="D8" s="182">
        <v>13</v>
      </c>
      <c r="E8" s="183">
        <v>29</v>
      </c>
      <c r="F8" s="183"/>
      <c r="G8" s="183">
        <v>10</v>
      </c>
      <c r="H8" s="183">
        <v>27</v>
      </c>
      <c r="I8" s="183"/>
      <c r="J8" s="184">
        <v>10</v>
      </c>
      <c r="K8" s="25">
        <f t="shared" si="0"/>
        <v>89</v>
      </c>
      <c r="L8" s="23">
        <f t="shared" si="1"/>
        <v>5</v>
      </c>
      <c r="M8" s="23">
        <f t="shared" si="9"/>
        <v>17.8</v>
      </c>
      <c r="N8" s="24">
        <f t="shared" si="2"/>
        <v>98.888888888888886</v>
      </c>
      <c r="O8" s="86">
        <v>18</v>
      </c>
      <c r="P8" s="182">
        <v>17</v>
      </c>
      <c r="Q8" s="183"/>
      <c r="R8" s="183"/>
      <c r="S8" s="183"/>
      <c r="T8" s="183"/>
      <c r="U8" s="183"/>
      <c r="V8" s="184"/>
      <c r="W8" s="25">
        <f t="shared" si="3"/>
        <v>17</v>
      </c>
      <c r="X8" s="23">
        <f t="shared" si="4"/>
        <v>1</v>
      </c>
      <c r="Y8" s="24">
        <f t="shared" si="10"/>
        <v>17</v>
      </c>
      <c r="Z8" s="18"/>
      <c r="AA8" s="25">
        <f t="shared" si="5"/>
        <v>106</v>
      </c>
      <c r="AB8" s="23">
        <f t="shared" si="6"/>
        <v>6</v>
      </c>
      <c r="AC8" s="23">
        <f t="shared" si="11"/>
        <v>17.666666666666668</v>
      </c>
      <c r="AD8" s="24">
        <f t="shared" si="7"/>
        <v>98.148148148148152</v>
      </c>
      <c r="AE8" s="245">
        <f t="shared" si="8"/>
        <v>98.148148148148152</v>
      </c>
    </row>
    <row r="9" spans="2:31" s="19" customFormat="1" ht="19.95" customHeight="1">
      <c r="B9" s="51" t="s">
        <v>126</v>
      </c>
      <c r="C9" s="86">
        <v>27</v>
      </c>
      <c r="D9" s="182"/>
      <c r="E9" s="183"/>
      <c r="F9" s="183"/>
      <c r="G9" s="183"/>
      <c r="H9" s="183">
        <v>39</v>
      </c>
      <c r="I9" s="183">
        <v>32</v>
      </c>
      <c r="J9" s="184"/>
      <c r="K9" s="25">
        <f t="shared" si="0"/>
        <v>71</v>
      </c>
      <c r="L9" s="23">
        <f t="shared" si="1"/>
        <v>2</v>
      </c>
      <c r="M9" s="23">
        <f t="shared" si="9"/>
        <v>35.5</v>
      </c>
      <c r="N9" s="24">
        <f t="shared" si="2"/>
        <v>131.4814814814815</v>
      </c>
      <c r="O9" s="86">
        <v>27</v>
      </c>
      <c r="P9" s="182">
        <v>24</v>
      </c>
      <c r="Q9" s="183">
        <v>26</v>
      </c>
      <c r="R9" s="183"/>
      <c r="S9" s="183"/>
      <c r="T9" s="183"/>
      <c r="U9" s="183"/>
      <c r="V9" s="184"/>
      <c r="W9" s="25">
        <f t="shared" si="3"/>
        <v>50</v>
      </c>
      <c r="X9" s="23">
        <f t="shared" si="4"/>
        <v>2</v>
      </c>
      <c r="Y9" s="24">
        <f t="shared" si="10"/>
        <v>25</v>
      </c>
      <c r="Z9" s="18"/>
      <c r="AA9" s="25">
        <f t="shared" si="5"/>
        <v>121</v>
      </c>
      <c r="AB9" s="23">
        <f t="shared" si="6"/>
        <v>4</v>
      </c>
      <c r="AC9" s="23">
        <f t="shared" si="11"/>
        <v>30.25</v>
      </c>
      <c r="AD9" s="24">
        <f t="shared" si="7"/>
        <v>112.03703703703705</v>
      </c>
      <c r="AE9" s="245">
        <f t="shared" si="8"/>
        <v>112.03703703703705</v>
      </c>
    </row>
    <row r="10" spans="2:31" s="19" customFormat="1" ht="19.95" customHeight="1">
      <c r="B10" s="51" t="s">
        <v>30</v>
      </c>
      <c r="C10" s="86">
        <v>63</v>
      </c>
      <c r="D10" s="182">
        <v>40</v>
      </c>
      <c r="E10" s="183"/>
      <c r="F10" s="183">
        <v>48</v>
      </c>
      <c r="G10" s="183">
        <v>40</v>
      </c>
      <c r="H10" s="183">
        <v>74</v>
      </c>
      <c r="I10" s="183">
        <v>37</v>
      </c>
      <c r="J10" s="184"/>
      <c r="K10" s="25">
        <f t="shared" si="0"/>
        <v>239</v>
      </c>
      <c r="L10" s="23">
        <f t="shared" si="1"/>
        <v>5</v>
      </c>
      <c r="M10" s="23">
        <f t="shared" si="9"/>
        <v>47.8</v>
      </c>
      <c r="N10" s="24">
        <f t="shared" si="2"/>
        <v>75.873015873015873</v>
      </c>
      <c r="O10" s="86">
        <v>63</v>
      </c>
      <c r="P10" s="182"/>
      <c r="Q10" s="183"/>
      <c r="R10" s="183"/>
      <c r="S10" s="183"/>
      <c r="T10" s="183"/>
      <c r="U10" s="183"/>
      <c r="V10" s="184"/>
      <c r="W10" s="25">
        <f t="shared" si="3"/>
        <v>0</v>
      </c>
      <c r="X10" s="23">
        <f t="shared" si="4"/>
        <v>0</v>
      </c>
      <c r="Y10" s="24" t="str">
        <f t="shared" si="10"/>
        <v xml:space="preserve"> </v>
      </c>
      <c r="Z10" s="18"/>
      <c r="AA10" s="25">
        <f t="shared" si="5"/>
        <v>239</v>
      </c>
      <c r="AB10" s="23">
        <f t="shared" si="6"/>
        <v>5</v>
      </c>
      <c r="AC10" s="23">
        <f t="shared" si="11"/>
        <v>47.8</v>
      </c>
      <c r="AD10" s="24">
        <f t="shared" si="7"/>
        <v>75.873015873015873</v>
      </c>
      <c r="AE10" s="245">
        <f t="shared" si="8"/>
        <v>75.873015873015873</v>
      </c>
    </row>
    <row r="11" spans="2:31" s="19" customFormat="1" ht="19.95" customHeight="1">
      <c r="B11" s="51" t="s">
        <v>122</v>
      </c>
      <c r="C11" s="86">
        <v>51</v>
      </c>
      <c r="D11" s="182"/>
      <c r="E11" s="183"/>
      <c r="F11" s="183"/>
      <c r="G11" s="183">
        <v>45</v>
      </c>
      <c r="H11" s="183"/>
      <c r="I11" s="183">
        <v>33</v>
      </c>
      <c r="J11" s="184">
        <v>53</v>
      </c>
      <c r="K11" s="25">
        <f t="shared" si="0"/>
        <v>131</v>
      </c>
      <c r="L11" s="23">
        <f t="shared" si="1"/>
        <v>3</v>
      </c>
      <c r="M11" s="23">
        <f t="shared" si="9"/>
        <v>43.666666666666664</v>
      </c>
      <c r="N11" s="24">
        <f t="shared" si="2"/>
        <v>85.620915032679733</v>
      </c>
      <c r="O11" s="86">
        <v>51</v>
      </c>
      <c r="P11" s="182"/>
      <c r="Q11" s="183"/>
      <c r="R11" s="183"/>
      <c r="S11" s="183"/>
      <c r="T11" s="183"/>
      <c r="U11" s="183"/>
      <c r="V11" s="184"/>
      <c r="W11" s="25">
        <f t="shared" si="3"/>
        <v>0</v>
      </c>
      <c r="X11" s="23">
        <f t="shared" si="4"/>
        <v>0</v>
      </c>
      <c r="Y11" s="24" t="str">
        <f t="shared" si="10"/>
        <v xml:space="preserve"> </v>
      </c>
      <c r="Z11" s="18"/>
      <c r="AA11" s="25">
        <f t="shared" si="5"/>
        <v>131</v>
      </c>
      <c r="AB11" s="23">
        <f t="shared" si="6"/>
        <v>3</v>
      </c>
      <c r="AC11" s="23">
        <f t="shared" si="11"/>
        <v>43.666666666666664</v>
      </c>
      <c r="AD11" s="24">
        <f t="shared" si="7"/>
        <v>85.620915032679733</v>
      </c>
      <c r="AE11" s="245">
        <f t="shared" si="8"/>
        <v>85.620915032679733</v>
      </c>
    </row>
    <row r="12" spans="2:31" s="19" customFormat="1" ht="19.95" customHeight="1">
      <c r="B12" s="51" t="s">
        <v>31</v>
      </c>
      <c r="C12" s="86">
        <v>29</v>
      </c>
      <c r="D12" s="182">
        <v>21</v>
      </c>
      <c r="E12" s="183">
        <v>40</v>
      </c>
      <c r="F12" s="183">
        <v>21</v>
      </c>
      <c r="G12" s="183"/>
      <c r="H12" s="183"/>
      <c r="I12" s="183"/>
      <c r="J12" s="184"/>
      <c r="K12" s="25">
        <f t="shared" si="0"/>
        <v>82</v>
      </c>
      <c r="L12" s="23">
        <f t="shared" si="1"/>
        <v>3</v>
      </c>
      <c r="M12" s="23">
        <f t="shared" si="9"/>
        <v>27.333333333333332</v>
      </c>
      <c r="N12" s="24">
        <f t="shared" si="2"/>
        <v>94.252873563218387</v>
      </c>
      <c r="O12" s="86">
        <v>29</v>
      </c>
      <c r="P12" s="182"/>
      <c r="Q12" s="183"/>
      <c r="R12" s="183"/>
      <c r="S12" s="183"/>
      <c r="T12" s="183"/>
      <c r="U12" s="183"/>
      <c r="V12" s="184"/>
      <c r="W12" s="25">
        <f t="shared" si="3"/>
        <v>0</v>
      </c>
      <c r="X12" s="23">
        <f t="shared" si="4"/>
        <v>0</v>
      </c>
      <c r="Y12" s="24" t="str">
        <f t="shared" si="10"/>
        <v xml:space="preserve"> </v>
      </c>
      <c r="Z12" s="18"/>
      <c r="AA12" s="25">
        <f t="shared" si="5"/>
        <v>82</v>
      </c>
      <c r="AB12" s="23">
        <f t="shared" si="6"/>
        <v>3</v>
      </c>
      <c r="AC12" s="23">
        <f t="shared" si="11"/>
        <v>27.333333333333332</v>
      </c>
      <c r="AD12" s="24">
        <f t="shared" si="7"/>
        <v>94.252873563218387</v>
      </c>
      <c r="AE12" s="245">
        <f t="shared" si="8"/>
        <v>94.252873563218387</v>
      </c>
    </row>
    <row r="13" spans="2:31" s="19" customFormat="1" ht="19.95" customHeight="1">
      <c r="B13" s="51" t="s">
        <v>32</v>
      </c>
      <c r="C13" s="86">
        <v>87</v>
      </c>
      <c r="D13" s="182"/>
      <c r="E13" s="183">
        <v>90</v>
      </c>
      <c r="F13" s="183">
        <v>86</v>
      </c>
      <c r="G13" s="183"/>
      <c r="H13" s="183"/>
      <c r="I13" s="183">
        <v>34</v>
      </c>
      <c r="J13" s="184"/>
      <c r="K13" s="25">
        <f t="shared" si="0"/>
        <v>210</v>
      </c>
      <c r="L13" s="23">
        <f t="shared" si="1"/>
        <v>3</v>
      </c>
      <c r="M13" s="23">
        <f t="shared" si="9"/>
        <v>70</v>
      </c>
      <c r="N13" s="24">
        <f t="shared" si="2"/>
        <v>80.459770114942529</v>
      </c>
      <c r="O13" s="86">
        <v>87</v>
      </c>
      <c r="P13" s="182">
        <v>100</v>
      </c>
      <c r="Q13" s="183"/>
      <c r="R13" s="183"/>
      <c r="S13" s="183"/>
      <c r="T13" s="183"/>
      <c r="U13" s="183"/>
      <c r="V13" s="184"/>
      <c r="W13" s="25">
        <f t="shared" si="3"/>
        <v>100</v>
      </c>
      <c r="X13" s="23">
        <f t="shared" si="4"/>
        <v>1</v>
      </c>
      <c r="Y13" s="24">
        <f t="shared" si="10"/>
        <v>100</v>
      </c>
      <c r="Z13" s="18"/>
      <c r="AA13" s="25">
        <f t="shared" si="5"/>
        <v>310</v>
      </c>
      <c r="AB13" s="23">
        <f t="shared" si="6"/>
        <v>4</v>
      </c>
      <c r="AC13" s="23">
        <f t="shared" si="11"/>
        <v>77.5</v>
      </c>
      <c r="AD13" s="24">
        <f t="shared" si="7"/>
        <v>89.080459770114942</v>
      </c>
      <c r="AE13" s="245">
        <f t="shared" si="8"/>
        <v>89.080459770114942</v>
      </c>
    </row>
    <row r="14" spans="2:31" s="19" customFormat="1" ht="19.95" customHeight="1">
      <c r="B14" s="51" t="s">
        <v>136</v>
      </c>
      <c r="C14" s="86">
        <v>24</v>
      </c>
      <c r="D14" s="182"/>
      <c r="E14" s="183"/>
      <c r="F14" s="183">
        <v>24</v>
      </c>
      <c r="G14" s="183"/>
      <c r="H14" s="183"/>
      <c r="I14" s="183"/>
      <c r="J14" s="184"/>
      <c r="K14" s="25">
        <f t="shared" si="0"/>
        <v>24</v>
      </c>
      <c r="L14" s="23">
        <f t="shared" si="1"/>
        <v>1</v>
      </c>
      <c r="M14" s="23">
        <f t="shared" si="9"/>
        <v>24</v>
      </c>
      <c r="N14" s="24">
        <f t="shared" si="2"/>
        <v>100</v>
      </c>
      <c r="O14" s="86">
        <v>24</v>
      </c>
      <c r="P14" s="182"/>
      <c r="Q14" s="183">
        <v>23</v>
      </c>
      <c r="R14" s="183"/>
      <c r="S14" s="183"/>
      <c r="T14" s="183"/>
      <c r="U14" s="183"/>
      <c r="V14" s="184"/>
      <c r="W14" s="25">
        <f t="shared" si="3"/>
        <v>23</v>
      </c>
      <c r="X14" s="23">
        <f t="shared" si="4"/>
        <v>1</v>
      </c>
      <c r="Y14" s="24">
        <f t="shared" si="10"/>
        <v>23</v>
      </c>
      <c r="Z14" s="18"/>
      <c r="AA14" s="25">
        <f t="shared" si="5"/>
        <v>47</v>
      </c>
      <c r="AB14" s="23">
        <f t="shared" si="6"/>
        <v>2</v>
      </c>
      <c r="AC14" s="23">
        <f t="shared" si="11"/>
        <v>23.5</v>
      </c>
      <c r="AD14" s="24">
        <f t="shared" si="7"/>
        <v>97.916666666666657</v>
      </c>
      <c r="AE14" s="245">
        <f t="shared" si="8"/>
        <v>97.916666666666657</v>
      </c>
    </row>
    <row r="15" spans="2:31" s="19" customFormat="1" ht="19.95" customHeight="1">
      <c r="B15" s="88" t="s">
        <v>33</v>
      </c>
      <c r="C15" s="86">
        <v>58</v>
      </c>
      <c r="D15" s="182"/>
      <c r="E15" s="183"/>
      <c r="F15" s="183">
        <v>67</v>
      </c>
      <c r="G15" s="183">
        <v>40</v>
      </c>
      <c r="H15" s="183"/>
      <c r="I15" s="183"/>
      <c r="J15" s="184">
        <v>48</v>
      </c>
      <c r="K15" s="25">
        <f t="shared" si="0"/>
        <v>155</v>
      </c>
      <c r="L15" s="23">
        <f t="shared" si="1"/>
        <v>3</v>
      </c>
      <c r="M15" s="23">
        <f t="shared" si="9"/>
        <v>51.666666666666664</v>
      </c>
      <c r="N15" s="24">
        <f t="shared" si="2"/>
        <v>89.080459770114942</v>
      </c>
      <c r="O15" s="86">
        <v>58</v>
      </c>
      <c r="P15" s="182"/>
      <c r="Q15" s="183"/>
      <c r="R15" s="183"/>
      <c r="S15" s="183"/>
      <c r="T15" s="183"/>
      <c r="U15" s="183"/>
      <c r="V15" s="184"/>
      <c r="W15" s="25">
        <f t="shared" si="3"/>
        <v>0</v>
      </c>
      <c r="X15" s="23">
        <f t="shared" si="4"/>
        <v>0</v>
      </c>
      <c r="Y15" s="24" t="str">
        <f t="shared" si="10"/>
        <v xml:space="preserve"> </v>
      </c>
      <c r="Z15" s="18"/>
      <c r="AA15" s="25">
        <f t="shared" si="5"/>
        <v>155</v>
      </c>
      <c r="AB15" s="23">
        <f t="shared" si="6"/>
        <v>3</v>
      </c>
      <c r="AC15" s="23">
        <f t="shared" si="11"/>
        <v>51.666666666666664</v>
      </c>
      <c r="AD15" s="24">
        <f t="shared" si="7"/>
        <v>89.080459770114942</v>
      </c>
      <c r="AE15" s="245">
        <f t="shared" si="8"/>
        <v>89.080459770114942</v>
      </c>
    </row>
    <row r="16" spans="2:31" s="19" customFormat="1" ht="19.95" customHeight="1">
      <c r="B16" s="51" t="s">
        <v>244</v>
      </c>
      <c r="C16" s="86">
        <v>36</v>
      </c>
      <c r="D16" s="182"/>
      <c r="E16" s="183"/>
      <c r="F16" s="183"/>
      <c r="G16" s="183"/>
      <c r="H16" s="183"/>
      <c r="I16" s="183"/>
      <c r="J16" s="184"/>
      <c r="K16" s="25">
        <f t="shared" si="0"/>
        <v>0</v>
      </c>
      <c r="L16" s="23">
        <f t="shared" si="1"/>
        <v>0</v>
      </c>
      <c r="M16" s="23" t="str">
        <f>IF(K16=0," ",K16/L16)</f>
        <v xml:space="preserve"> </v>
      </c>
      <c r="N16" s="24" t="str">
        <f t="shared" si="2"/>
        <v xml:space="preserve"> </v>
      </c>
      <c r="O16" s="86">
        <v>36</v>
      </c>
      <c r="P16" s="182"/>
      <c r="Q16" s="183">
        <v>30</v>
      </c>
      <c r="R16" s="183"/>
      <c r="S16" s="183"/>
      <c r="T16" s="183"/>
      <c r="U16" s="183"/>
      <c r="V16" s="184"/>
      <c r="W16" s="25">
        <f t="shared" si="3"/>
        <v>30</v>
      </c>
      <c r="X16" s="23">
        <f t="shared" si="4"/>
        <v>1</v>
      </c>
      <c r="Y16" s="24">
        <f>IF(W16=0," ",W16/X16)</f>
        <v>30</v>
      </c>
      <c r="Z16" s="18"/>
      <c r="AA16" s="25">
        <f t="shared" si="5"/>
        <v>30</v>
      </c>
      <c r="AB16" s="23">
        <f t="shared" si="6"/>
        <v>1</v>
      </c>
      <c r="AC16" s="23">
        <f>IF(AA16=0," ",AA16/AB16)</f>
        <v>30</v>
      </c>
      <c r="AD16" s="24">
        <f t="shared" si="7"/>
        <v>83.333333333333343</v>
      </c>
      <c r="AE16" s="245">
        <f t="shared" si="8"/>
        <v>83.333333333333343</v>
      </c>
    </row>
    <row r="17" spans="2:31" s="19" customFormat="1" ht="19.95" customHeight="1">
      <c r="B17" s="51" t="s">
        <v>270</v>
      </c>
      <c r="C17" s="176">
        <v>20</v>
      </c>
      <c r="D17" s="182">
        <v>24</v>
      </c>
      <c r="E17" s="183">
        <v>20</v>
      </c>
      <c r="F17" s="183"/>
      <c r="G17" s="183"/>
      <c r="H17" s="183"/>
      <c r="I17" s="183"/>
      <c r="J17" s="184">
        <v>15</v>
      </c>
      <c r="K17" s="25">
        <f t="shared" si="0"/>
        <v>59</v>
      </c>
      <c r="L17" s="23">
        <f t="shared" si="1"/>
        <v>3</v>
      </c>
      <c r="M17" s="23">
        <f>IF(K17=0," ",K17/L17)</f>
        <v>19.666666666666668</v>
      </c>
      <c r="N17" s="24">
        <f t="shared" si="2"/>
        <v>98.333333333333329</v>
      </c>
      <c r="O17" s="241">
        <v>20</v>
      </c>
      <c r="P17" s="182">
        <v>11</v>
      </c>
      <c r="Q17" s="183"/>
      <c r="R17" s="183"/>
      <c r="S17" s="183"/>
      <c r="T17" s="183"/>
      <c r="U17" s="183"/>
      <c r="V17" s="184"/>
      <c r="W17" s="25">
        <f t="shared" si="3"/>
        <v>11</v>
      </c>
      <c r="X17" s="23">
        <f t="shared" si="4"/>
        <v>1</v>
      </c>
      <c r="Y17" s="24">
        <f>IF(W17=0," ",W17/X17)</f>
        <v>11</v>
      </c>
      <c r="Z17" s="18"/>
      <c r="AA17" s="25">
        <f t="shared" si="5"/>
        <v>70</v>
      </c>
      <c r="AB17" s="23">
        <f t="shared" si="6"/>
        <v>4</v>
      </c>
      <c r="AC17" s="23">
        <f>IF(AA17=0," ",AA17/AB17)</f>
        <v>17.5</v>
      </c>
      <c r="AD17" s="24">
        <f t="shared" si="7"/>
        <v>87.5</v>
      </c>
      <c r="AE17" s="245">
        <f t="shared" si="8"/>
        <v>87.5</v>
      </c>
    </row>
    <row r="18" spans="2:31" s="19" customFormat="1" ht="19.95" customHeight="1">
      <c r="B18" s="51" t="s">
        <v>269</v>
      </c>
      <c r="C18" s="176">
        <v>31</v>
      </c>
      <c r="D18" s="182"/>
      <c r="E18" s="183">
        <v>34</v>
      </c>
      <c r="F18" s="183"/>
      <c r="G18" s="183"/>
      <c r="H18" s="183">
        <v>30</v>
      </c>
      <c r="I18" s="183">
        <v>28</v>
      </c>
      <c r="J18" s="184"/>
      <c r="K18" s="25">
        <f t="shared" si="0"/>
        <v>92</v>
      </c>
      <c r="L18" s="23">
        <f t="shared" si="1"/>
        <v>3</v>
      </c>
      <c r="M18" s="23">
        <f t="shared" si="9"/>
        <v>30.666666666666668</v>
      </c>
      <c r="N18" s="24">
        <f t="shared" si="2"/>
        <v>98.924731182795696</v>
      </c>
      <c r="O18" s="241">
        <v>31</v>
      </c>
      <c r="P18" s="182">
        <v>18</v>
      </c>
      <c r="Q18" s="183"/>
      <c r="R18" s="183"/>
      <c r="S18" s="183"/>
      <c r="T18" s="183"/>
      <c r="U18" s="183"/>
      <c r="V18" s="184"/>
      <c r="W18" s="25">
        <f t="shared" si="3"/>
        <v>18</v>
      </c>
      <c r="X18" s="23">
        <f t="shared" si="4"/>
        <v>1</v>
      </c>
      <c r="Y18" s="24">
        <f t="shared" si="10"/>
        <v>18</v>
      </c>
      <c r="Z18" s="18"/>
      <c r="AA18" s="25">
        <f t="shared" si="5"/>
        <v>110</v>
      </c>
      <c r="AB18" s="23">
        <f t="shared" si="6"/>
        <v>4</v>
      </c>
      <c r="AC18" s="23">
        <f t="shared" si="11"/>
        <v>27.5</v>
      </c>
      <c r="AD18" s="24">
        <f t="shared" si="7"/>
        <v>88.709677419354833</v>
      </c>
      <c r="AE18" s="245">
        <f t="shared" si="8"/>
        <v>88.709677419354833</v>
      </c>
    </row>
    <row r="19" spans="2:31" s="19" customFormat="1" ht="19.95" customHeight="1" thickBot="1">
      <c r="B19" s="166" t="s">
        <v>246</v>
      </c>
      <c r="C19" s="167">
        <v>28</v>
      </c>
      <c r="D19" s="185">
        <v>23</v>
      </c>
      <c r="E19" s="186"/>
      <c r="F19" s="186">
        <v>12</v>
      </c>
      <c r="G19" s="186"/>
      <c r="H19" s="186">
        <v>27</v>
      </c>
      <c r="I19" s="186"/>
      <c r="J19" s="187"/>
      <c r="K19" s="32">
        <f t="shared" si="0"/>
        <v>62</v>
      </c>
      <c r="L19" s="30">
        <f t="shared" si="1"/>
        <v>3</v>
      </c>
      <c r="M19" s="30">
        <f>IF(K19=0," ",K19/L19)</f>
        <v>20.666666666666668</v>
      </c>
      <c r="N19" s="31">
        <f t="shared" si="2"/>
        <v>73.80952380952381</v>
      </c>
      <c r="O19" s="167">
        <v>28</v>
      </c>
      <c r="P19" s="185"/>
      <c r="Q19" s="186">
        <v>27</v>
      </c>
      <c r="R19" s="186"/>
      <c r="S19" s="186"/>
      <c r="T19" s="186"/>
      <c r="U19" s="186"/>
      <c r="V19" s="187"/>
      <c r="W19" s="32">
        <f t="shared" si="3"/>
        <v>27</v>
      </c>
      <c r="X19" s="30">
        <f t="shared" si="4"/>
        <v>1</v>
      </c>
      <c r="Y19" s="31">
        <f>IF(W19=0," ",W19/X19)</f>
        <v>27</v>
      </c>
      <c r="Z19" s="18"/>
      <c r="AA19" s="32">
        <f t="shared" si="5"/>
        <v>89</v>
      </c>
      <c r="AB19" s="30">
        <f t="shared" si="6"/>
        <v>4</v>
      </c>
      <c r="AC19" s="30">
        <f>IF(AA19=0," ",AA19/AB19)</f>
        <v>22.25</v>
      </c>
      <c r="AD19" s="31">
        <f t="shared" si="7"/>
        <v>79.464285714285708</v>
      </c>
      <c r="AE19" s="245">
        <f t="shared" si="8"/>
        <v>79.464285714285708</v>
      </c>
    </row>
    <row r="20" spans="2:31" s="50" customFormat="1" ht="20.100000000000001" customHeight="1" thickBot="1">
      <c r="B20" s="48"/>
      <c r="C20" s="49">
        <f>SUM(C5:C19)</f>
        <v>593</v>
      </c>
      <c r="D20" s="36">
        <f t="shared" ref="D20:L20" si="12">SUM(D5:D19)</f>
        <v>180</v>
      </c>
      <c r="E20" s="36">
        <f t="shared" si="12"/>
        <v>241</v>
      </c>
      <c r="F20" s="36">
        <f t="shared" si="12"/>
        <v>258</v>
      </c>
      <c r="G20" s="36">
        <f t="shared" si="12"/>
        <v>237</v>
      </c>
      <c r="H20" s="36">
        <f t="shared" si="12"/>
        <v>249</v>
      </c>
      <c r="I20" s="36">
        <f t="shared" si="12"/>
        <v>227</v>
      </c>
      <c r="J20" s="36">
        <f t="shared" si="12"/>
        <v>226</v>
      </c>
      <c r="K20" s="131">
        <f t="shared" si="12"/>
        <v>1618</v>
      </c>
      <c r="L20" s="36">
        <f t="shared" si="12"/>
        <v>42</v>
      </c>
      <c r="M20" s="35">
        <f>K20/L20</f>
        <v>38.523809523809526</v>
      </c>
      <c r="N20" s="37"/>
      <c r="O20" s="38">
        <f t="shared" ref="O20:X20" si="13">SUM(O5:O19)</f>
        <v>593</v>
      </c>
      <c r="P20" s="39">
        <f t="shared" si="13"/>
        <v>212</v>
      </c>
      <c r="Q20" s="36">
        <f t="shared" si="13"/>
        <v>200</v>
      </c>
      <c r="R20" s="36">
        <f t="shared" si="13"/>
        <v>0</v>
      </c>
      <c r="S20" s="36">
        <f t="shared" si="13"/>
        <v>0</v>
      </c>
      <c r="T20" s="36">
        <f t="shared" si="13"/>
        <v>0</v>
      </c>
      <c r="U20" s="36">
        <f t="shared" si="13"/>
        <v>0</v>
      </c>
      <c r="V20" s="36">
        <f t="shared" si="13"/>
        <v>0</v>
      </c>
      <c r="W20" s="34">
        <f t="shared" si="13"/>
        <v>412</v>
      </c>
      <c r="X20" s="35">
        <f t="shared" si="13"/>
        <v>12</v>
      </c>
      <c r="Y20" s="41">
        <f>W20/X20</f>
        <v>34.333333333333336</v>
      </c>
      <c r="Z20" s="44"/>
      <c r="AA20" s="43">
        <f>SUM(AA5:AA19)</f>
        <v>2030</v>
      </c>
      <c r="AB20" s="35">
        <f>SUM(AB5:AB19)</f>
        <v>54</v>
      </c>
      <c r="AC20" s="35">
        <f>AA20/AB20</f>
        <v>37.592592592592595</v>
      </c>
      <c r="AD20" s="37"/>
    </row>
    <row r="21" spans="2:31" ht="19.95" customHeight="1"/>
    <row r="22" spans="2:31" ht="19.95" customHeight="1">
      <c r="B22"/>
    </row>
    <row r="23" spans="2:31" ht="19.95" customHeight="1"/>
    <row r="24" spans="2:31" ht="19.95" customHeight="1"/>
    <row r="25" spans="2:31" ht="19.95" customHeight="1"/>
  </sheetData>
  <mergeCells count="18">
    <mergeCell ref="Y3:Y4"/>
    <mergeCell ref="AA3:AA4"/>
    <mergeCell ref="AB3:AB4"/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  <mergeCell ref="P3:V3"/>
    <mergeCell ref="W3:W4"/>
    <mergeCell ref="X3:X4"/>
  </mergeCells>
  <conditionalFormatting sqref="B5:B19 K5:N19 W5:AD19 B20:AD20">
    <cfRule type="cellIs" dxfId="54" priority="12" operator="equal">
      <formula>0</formula>
    </cfRule>
  </conditionalFormatting>
  <conditionalFormatting sqref="C5:C19">
    <cfRule type="cellIs" dxfId="53" priority="10" operator="equal">
      <formula>0</formula>
    </cfRule>
  </conditionalFormatting>
  <conditionalFormatting sqref="K5:O19 B5:C19 W5:AD19 B20:AD20">
    <cfRule type="containsErrors" dxfId="52" priority="3">
      <formula>ISERROR(B5)</formula>
    </cfRule>
  </conditionalFormatting>
  <conditionalFormatting sqref="O5:O19">
    <cfRule type="cellIs" dxfId="51" priority="1" operator="equal">
      <formula>0</formula>
    </cfRule>
    <cfRule type="cellIs" dxfId="50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2" fitToHeight="0" orientation="landscape" horizont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Blad6">
    <pageSetUpPr fitToPage="1"/>
  </sheetPr>
  <dimension ref="B1:AE22"/>
  <sheetViews>
    <sheetView showGridLines="0" showRowColHeaders="0" zoomScale="80" zoomScaleNormal="80" workbookViewId="0">
      <selection activeCell="Q6" sqref="Q6"/>
    </sheetView>
  </sheetViews>
  <sheetFormatPr defaultRowHeight="14.4"/>
  <cols>
    <col min="1" max="1" width="1.6640625" customWidth="1"/>
    <col min="2" max="2" width="30.6640625" style="9" customWidth="1"/>
    <col min="3" max="25" width="4.6640625" customWidth="1"/>
    <col min="26" max="26" width="1.33203125" customWidth="1"/>
    <col min="27" max="30" width="4.6640625" customWidth="1"/>
    <col min="31" max="31" width="8.88671875" hidden="1" customWidth="1"/>
  </cols>
  <sheetData>
    <row r="1" spans="2:31" ht="1.95" customHeight="1" thickBot="1"/>
    <row r="2" spans="2:31" ht="30" customHeight="1" thickBot="1">
      <c r="B2" s="310" t="s">
        <v>223</v>
      </c>
      <c r="C2" s="311"/>
      <c r="D2" s="311"/>
      <c r="E2" s="311"/>
      <c r="F2" s="311"/>
      <c r="G2" s="311"/>
      <c r="H2" s="311"/>
      <c r="I2" s="311"/>
      <c r="J2" s="311"/>
      <c r="K2" s="311"/>
      <c r="L2" s="311"/>
      <c r="M2" s="311"/>
      <c r="N2" s="311"/>
      <c r="O2" s="311"/>
      <c r="P2" s="311"/>
      <c r="Q2" s="311"/>
      <c r="R2" s="311"/>
      <c r="S2" s="311"/>
      <c r="T2" s="311"/>
      <c r="U2" s="311"/>
      <c r="V2" s="311"/>
      <c r="W2" s="311"/>
      <c r="X2" s="311"/>
      <c r="Y2" s="311"/>
      <c r="Z2" s="1"/>
      <c r="AA2" s="311" t="s">
        <v>7</v>
      </c>
      <c r="AB2" s="311"/>
      <c r="AC2" s="311"/>
      <c r="AD2" s="312"/>
      <c r="AE2">
        <f>IF(Rangschikking!A3&gt;=15,0,Rangschikking!A3)</f>
        <v>1</v>
      </c>
    </row>
    <row r="3" spans="2:31" ht="121.5" customHeight="1" thickBot="1">
      <c r="B3" s="313" t="s">
        <v>242</v>
      </c>
      <c r="C3" s="315" t="s">
        <v>0</v>
      </c>
      <c r="D3" s="317" t="s">
        <v>113</v>
      </c>
      <c r="E3" s="318"/>
      <c r="F3" s="318"/>
      <c r="G3" s="318"/>
      <c r="H3" s="318"/>
      <c r="I3" s="318"/>
      <c r="J3" s="318"/>
      <c r="K3" s="319" t="s">
        <v>1</v>
      </c>
      <c r="L3" s="321" t="s">
        <v>2</v>
      </c>
      <c r="M3" s="321" t="s">
        <v>3</v>
      </c>
      <c r="N3" s="323" t="s">
        <v>224</v>
      </c>
      <c r="O3" s="325" t="s">
        <v>4</v>
      </c>
      <c r="P3" s="317" t="s">
        <v>112</v>
      </c>
      <c r="Q3" s="343"/>
      <c r="R3" s="343"/>
      <c r="S3" s="343"/>
      <c r="T3" s="343"/>
      <c r="U3" s="343"/>
      <c r="V3" s="343"/>
      <c r="W3" s="302" t="s">
        <v>1</v>
      </c>
      <c r="X3" s="304" t="s">
        <v>2</v>
      </c>
      <c r="Y3" s="306" t="s">
        <v>5</v>
      </c>
      <c r="Z3" s="7"/>
      <c r="AA3" s="302" t="s">
        <v>1</v>
      </c>
      <c r="AB3" s="304" t="s">
        <v>2</v>
      </c>
      <c r="AC3" s="304" t="s">
        <v>6</v>
      </c>
      <c r="AD3" s="306" t="s">
        <v>224</v>
      </c>
    </row>
    <row r="4" spans="2:31" ht="15" thickBot="1">
      <c r="B4" s="314"/>
      <c r="C4" s="340"/>
      <c r="D4" s="6">
        <v>1</v>
      </c>
      <c r="E4" s="2">
        <v>2</v>
      </c>
      <c r="F4" s="234">
        <v>3</v>
      </c>
      <c r="G4" s="2">
        <v>4</v>
      </c>
      <c r="H4" s="2">
        <v>5</v>
      </c>
      <c r="I4" s="2">
        <v>6</v>
      </c>
      <c r="J4" s="2">
        <v>7</v>
      </c>
      <c r="K4" s="341"/>
      <c r="L4" s="327"/>
      <c r="M4" s="327"/>
      <c r="N4" s="342"/>
      <c r="O4" s="326"/>
      <c r="P4" s="3">
        <v>8</v>
      </c>
      <c r="Q4" s="4">
        <v>9</v>
      </c>
      <c r="R4" s="4">
        <v>10</v>
      </c>
      <c r="S4" s="4">
        <v>11</v>
      </c>
      <c r="T4" s="4">
        <v>15</v>
      </c>
      <c r="U4" s="4">
        <v>13</v>
      </c>
      <c r="V4" s="4">
        <v>14</v>
      </c>
      <c r="W4" s="331"/>
      <c r="X4" s="334"/>
      <c r="Y4" s="339"/>
      <c r="Z4" s="8"/>
      <c r="AA4" s="331"/>
      <c r="AB4" s="334"/>
      <c r="AC4" s="334"/>
      <c r="AD4" s="339"/>
    </row>
    <row r="5" spans="2:31" s="19" customFormat="1" ht="19.95" customHeight="1">
      <c r="B5" s="51" t="s">
        <v>22</v>
      </c>
      <c r="C5" s="85">
        <v>40</v>
      </c>
      <c r="D5" s="179">
        <v>30</v>
      </c>
      <c r="E5" s="237">
        <v>21</v>
      </c>
      <c r="F5" s="180">
        <v>30</v>
      </c>
      <c r="G5" s="239">
        <v>42</v>
      </c>
      <c r="H5" s="180">
        <v>15</v>
      </c>
      <c r="I5" s="180">
        <v>36</v>
      </c>
      <c r="J5" s="181">
        <v>24</v>
      </c>
      <c r="K5" s="17">
        <f t="shared" ref="K5:K14" si="0">SUM(D5:J5)</f>
        <v>198</v>
      </c>
      <c r="L5" s="14">
        <f t="shared" ref="L5:L14" si="1">COUNTIF(D5:J5,"&gt;0")</f>
        <v>7</v>
      </c>
      <c r="M5" s="14">
        <f>IF(K5=0," ",K5/L5)</f>
        <v>28.285714285714285</v>
      </c>
      <c r="N5" s="101">
        <f t="shared" ref="N5:N14" si="2">IF(K5=0," ",K5/(L5*C5)*100)</f>
        <v>70.714285714285722</v>
      </c>
      <c r="O5" s="85">
        <v>40</v>
      </c>
      <c r="P5" s="179">
        <v>23</v>
      </c>
      <c r="Q5" s="180">
        <v>39</v>
      </c>
      <c r="R5" s="239">
        <v>50</v>
      </c>
      <c r="S5" s="180"/>
      <c r="T5" s="180"/>
      <c r="U5" s="180"/>
      <c r="V5" s="181"/>
      <c r="W5" s="17">
        <f t="shared" ref="W5:W14" si="3">SUM(P5:V5)</f>
        <v>112</v>
      </c>
      <c r="X5" s="14">
        <f t="shared" ref="X5:X14" si="4">COUNTIF(P5:V5,"&gt;0")</f>
        <v>3</v>
      </c>
      <c r="Y5" s="101">
        <f>IF(W5=0," ",W5/X5)</f>
        <v>37.333333333333336</v>
      </c>
      <c r="Z5" s="18"/>
      <c r="AA5" s="17">
        <f t="shared" ref="AA5:AA14" si="5">K5+W5</f>
        <v>310</v>
      </c>
      <c r="AB5" s="14">
        <f t="shared" ref="AB5:AB14" si="6">L5+X5</f>
        <v>10</v>
      </c>
      <c r="AC5" s="14">
        <f>IF(AA5=0," ",AA5/AB5)</f>
        <v>31</v>
      </c>
      <c r="AD5" s="101">
        <f t="shared" ref="AD5:AD14" si="7">IF(AA5=0," ",AA5/(AB5*O5)*100)</f>
        <v>77.5</v>
      </c>
      <c r="AE5" s="245">
        <f>IF(AB5&gt;=$AE$2,AA5/(AB5*O5)*100,"0")</f>
        <v>77.5</v>
      </c>
    </row>
    <row r="6" spans="2:31" s="19" customFormat="1" ht="19.95" customHeight="1">
      <c r="B6" s="51" t="s">
        <v>23</v>
      </c>
      <c r="C6" s="86">
        <v>15</v>
      </c>
      <c r="D6" s="182"/>
      <c r="E6" s="183"/>
      <c r="F6" s="183">
        <v>19</v>
      </c>
      <c r="G6" s="183"/>
      <c r="H6" s="183">
        <v>16</v>
      </c>
      <c r="I6" s="183">
        <v>20</v>
      </c>
      <c r="J6" s="184">
        <v>22</v>
      </c>
      <c r="K6" s="25">
        <f t="shared" si="0"/>
        <v>77</v>
      </c>
      <c r="L6" s="23">
        <f t="shared" si="1"/>
        <v>4</v>
      </c>
      <c r="M6" s="23">
        <f>IF(K6=0," ",K6/L6)</f>
        <v>19.25</v>
      </c>
      <c r="N6" s="24">
        <f t="shared" si="2"/>
        <v>128.33333333333334</v>
      </c>
      <c r="O6" s="86">
        <v>15</v>
      </c>
      <c r="P6" s="182">
        <v>17</v>
      </c>
      <c r="Q6" s="183">
        <v>16</v>
      </c>
      <c r="R6" s="183"/>
      <c r="S6" s="183"/>
      <c r="T6" s="183"/>
      <c r="U6" s="183"/>
      <c r="V6" s="184"/>
      <c r="W6" s="25">
        <f t="shared" si="3"/>
        <v>33</v>
      </c>
      <c r="X6" s="23">
        <f t="shared" si="4"/>
        <v>2</v>
      </c>
      <c r="Y6" s="24">
        <f>IF(W6=0," ",W6/X6)</f>
        <v>16.5</v>
      </c>
      <c r="Z6" s="18"/>
      <c r="AA6" s="25">
        <f t="shared" si="5"/>
        <v>110</v>
      </c>
      <c r="AB6" s="23">
        <f t="shared" si="6"/>
        <v>6</v>
      </c>
      <c r="AC6" s="23">
        <f>IF(AA6=0," ",AA6/AB6)</f>
        <v>18.333333333333332</v>
      </c>
      <c r="AD6" s="24">
        <f t="shared" si="7"/>
        <v>122.22222222222223</v>
      </c>
      <c r="AE6" s="245">
        <f t="shared" ref="AE6:AE19" si="8">IF(AB6&gt;=$AE$2,AA6/(AB6*O6)*100,"0")</f>
        <v>122.22222222222223</v>
      </c>
    </row>
    <row r="7" spans="2:31" s="19" customFormat="1" ht="19.95" customHeight="1">
      <c r="B7" s="51" t="s">
        <v>142</v>
      </c>
      <c r="C7" s="86">
        <v>18</v>
      </c>
      <c r="D7" s="182">
        <v>8</v>
      </c>
      <c r="E7" s="183"/>
      <c r="F7" s="183">
        <v>26</v>
      </c>
      <c r="G7" s="240">
        <v>18</v>
      </c>
      <c r="H7" s="183"/>
      <c r="I7" s="183">
        <v>21</v>
      </c>
      <c r="J7" s="184">
        <v>7</v>
      </c>
      <c r="K7" s="25">
        <f t="shared" si="0"/>
        <v>80</v>
      </c>
      <c r="L7" s="23">
        <f t="shared" si="1"/>
        <v>5</v>
      </c>
      <c r="M7" s="23">
        <f t="shared" ref="M7:M19" si="9">IF(K7=0," ",K7/L7)</f>
        <v>16</v>
      </c>
      <c r="N7" s="24">
        <f t="shared" si="2"/>
        <v>88.888888888888886</v>
      </c>
      <c r="O7" s="86">
        <v>18</v>
      </c>
      <c r="P7" s="182"/>
      <c r="Q7" s="183">
        <v>36</v>
      </c>
      <c r="R7" s="183"/>
      <c r="S7" s="183"/>
      <c r="T7" s="183"/>
      <c r="U7" s="183"/>
      <c r="V7" s="184"/>
      <c r="W7" s="25">
        <f t="shared" si="3"/>
        <v>36</v>
      </c>
      <c r="X7" s="23">
        <f t="shared" si="4"/>
        <v>1</v>
      </c>
      <c r="Y7" s="24">
        <f t="shared" ref="Y7:Y19" si="10">IF(W7=0," ",W7/X7)</f>
        <v>36</v>
      </c>
      <c r="Z7" s="18"/>
      <c r="AA7" s="25">
        <f t="shared" si="5"/>
        <v>116</v>
      </c>
      <c r="AB7" s="23">
        <f t="shared" si="6"/>
        <v>6</v>
      </c>
      <c r="AC7" s="23">
        <f t="shared" ref="AC7:AC19" si="11">IF(AA7=0," ",AA7/AB7)</f>
        <v>19.333333333333332</v>
      </c>
      <c r="AD7" s="24">
        <f t="shared" si="7"/>
        <v>107.40740740740742</v>
      </c>
      <c r="AE7" s="245">
        <f t="shared" si="8"/>
        <v>107.40740740740742</v>
      </c>
    </row>
    <row r="8" spans="2:31" s="19" customFormat="1" ht="19.95" customHeight="1">
      <c r="B8" s="51" t="s">
        <v>24</v>
      </c>
      <c r="C8" s="86">
        <v>18</v>
      </c>
      <c r="D8" s="182">
        <v>16</v>
      </c>
      <c r="E8" s="183"/>
      <c r="F8" s="183"/>
      <c r="G8" s="240">
        <v>23</v>
      </c>
      <c r="H8" s="183">
        <v>16</v>
      </c>
      <c r="I8" s="183">
        <v>12</v>
      </c>
      <c r="J8" s="184">
        <v>19</v>
      </c>
      <c r="K8" s="25">
        <f t="shared" si="0"/>
        <v>86</v>
      </c>
      <c r="L8" s="23">
        <f t="shared" si="1"/>
        <v>5</v>
      </c>
      <c r="M8" s="23">
        <f t="shared" si="9"/>
        <v>17.2</v>
      </c>
      <c r="N8" s="24">
        <f t="shared" si="2"/>
        <v>95.555555555555557</v>
      </c>
      <c r="O8" s="86">
        <v>18</v>
      </c>
      <c r="P8" s="182"/>
      <c r="Q8" s="183">
        <v>23</v>
      </c>
      <c r="R8" s="183"/>
      <c r="S8" s="183"/>
      <c r="T8" s="183"/>
      <c r="U8" s="183"/>
      <c r="V8" s="184"/>
      <c r="W8" s="25">
        <f t="shared" si="3"/>
        <v>23</v>
      </c>
      <c r="X8" s="23">
        <f t="shared" si="4"/>
        <v>1</v>
      </c>
      <c r="Y8" s="24">
        <f t="shared" si="10"/>
        <v>23</v>
      </c>
      <c r="Z8" s="18"/>
      <c r="AA8" s="25">
        <f t="shared" si="5"/>
        <v>109</v>
      </c>
      <c r="AB8" s="23">
        <f t="shared" si="6"/>
        <v>6</v>
      </c>
      <c r="AC8" s="23">
        <f t="shared" si="11"/>
        <v>18.166666666666668</v>
      </c>
      <c r="AD8" s="24">
        <f t="shared" si="7"/>
        <v>100.92592592592592</v>
      </c>
      <c r="AE8" s="245">
        <f t="shared" si="8"/>
        <v>100.92592592592592</v>
      </c>
    </row>
    <row r="9" spans="2:31" s="19" customFormat="1" ht="19.95" customHeight="1">
      <c r="B9" s="51" t="s">
        <v>150</v>
      </c>
      <c r="C9" s="86">
        <v>59</v>
      </c>
      <c r="D9" s="182"/>
      <c r="E9" s="238">
        <v>47</v>
      </c>
      <c r="F9" s="183"/>
      <c r="G9" s="183"/>
      <c r="H9" s="183"/>
      <c r="I9" s="183"/>
      <c r="J9" s="184"/>
      <c r="K9" s="25">
        <f t="shared" si="0"/>
        <v>47</v>
      </c>
      <c r="L9" s="23">
        <f t="shared" si="1"/>
        <v>1</v>
      </c>
      <c r="M9" s="23">
        <f t="shared" si="9"/>
        <v>47</v>
      </c>
      <c r="N9" s="24">
        <f t="shared" si="2"/>
        <v>79.66101694915254</v>
      </c>
      <c r="O9" s="86">
        <v>59</v>
      </c>
      <c r="P9" s="182"/>
      <c r="Q9" s="183"/>
      <c r="R9" s="183"/>
      <c r="S9" s="183"/>
      <c r="T9" s="183"/>
      <c r="U9" s="183"/>
      <c r="V9" s="184"/>
      <c r="W9" s="25">
        <f t="shared" si="3"/>
        <v>0</v>
      </c>
      <c r="X9" s="23">
        <f t="shared" si="4"/>
        <v>0</v>
      </c>
      <c r="Y9" s="24" t="str">
        <f t="shared" si="10"/>
        <v xml:space="preserve"> </v>
      </c>
      <c r="Z9" s="18"/>
      <c r="AA9" s="25">
        <f t="shared" si="5"/>
        <v>47</v>
      </c>
      <c r="AB9" s="23">
        <f t="shared" si="6"/>
        <v>1</v>
      </c>
      <c r="AC9" s="23">
        <f t="shared" si="11"/>
        <v>47</v>
      </c>
      <c r="AD9" s="24">
        <f t="shared" si="7"/>
        <v>79.66101694915254</v>
      </c>
      <c r="AE9" s="245">
        <f t="shared" si="8"/>
        <v>79.66101694915254</v>
      </c>
    </row>
    <row r="10" spans="2:31" s="19" customFormat="1" ht="19.95" customHeight="1">
      <c r="B10" s="88" t="s">
        <v>25</v>
      </c>
      <c r="C10" s="86">
        <v>15</v>
      </c>
      <c r="D10" s="182"/>
      <c r="E10" s="183"/>
      <c r="F10" s="183"/>
      <c r="G10" s="183"/>
      <c r="H10" s="183">
        <v>6</v>
      </c>
      <c r="I10" s="183"/>
      <c r="J10" s="184"/>
      <c r="K10" s="25">
        <f t="shared" si="0"/>
        <v>6</v>
      </c>
      <c r="L10" s="23">
        <f t="shared" si="1"/>
        <v>1</v>
      </c>
      <c r="M10" s="23">
        <f t="shared" si="9"/>
        <v>6</v>
      </c>
      <c r="N10" s="24">
        <f t="shared" si="2"/>
        <v>40</v>
      </c>
      <c r="O10" s="86">
        <v>15</v>
      </c>
      <c r="P10" s="182"/>
      <c r="Q10" s="183"/>
      <c r="R10" s="183"/>
      <c r="S10" s="183"/>
      <c r="T10" s="183"/>
      <c r="U10" s="183"/>
      <c r="V10" s="184"/>
      <c r="W10" s="25">
        <f t="shared" si="3"/>
        <v>0</v>
      </c>
      <c r="X10" s="23">
        <f t="shared" si="4"/>
        <v>0</v>
      </c>
      <c r="Y10" s="24" t="str">
        <f t="shared" si="10"/>
        <v xml:space="preserve"> </v>
      </c>
      <c r="Z10" s="18"/>
      <c r="AA10" s="25">
        <f t="shared" si="5"/>
        <v>6</v>
      </c>
      <c r="AB10" s="23">
        <f t="shared" si="6"/>
        <v>1</v>
      </c>
      <c r="AC10" s="23">
        <f t="shared" si="11"/>
        <v>6</v>
      </c>
      <c r="AD10" s="24">
        <f t="shared" si="7"/>
        <v>40</v>
      </c>
      <c r="AE10" s="245">
        <f t="shared" si="8"/>
        <v>40</v>
      </c>
    </row>
    <row r="11" spans="2:31" s="19" customFormat="1" ht="19.95" customHeight="1">
      <c r="B11" s="51" t="s">
        <v>26</v>
      </c>
      <c r="C11" s="86">
        <v>28</v>
      </c>
      <c r="D11" s="182">
        <v>22</v>
      </c>
      <c r="E11" s="183"/>
      <c r="F11" s="183">
        <v>25</v>
      </c>
      <c r="G11" s="240">
        <v>31</v>
      </c>
      <c r="H11" s="183">
        <v>27</v>
      </c>
      <c r="I11" s="183">
        <v>20</v>
      </c>
      <c r="J11" s="184">
        <v>22</v>
      </c>
      <c r="K11" s="25">
        <f t="shared" si="0"/>
        <v>147</v>
      </c>
      <c r="L11" s="23">
        <f t="shared" si="1"/>
        <v>6</v>
      </c>
      <c r="M11" s="23">
        <f t="shared" si="9"/>
        <v>24.5</v>
      </c>
      <c r="N11" s="24">
        <f t="shared" si="2"/>
        <v>87.5</v>
      </c>
      <c r="O11" s="86">
        <v>28</v>
      </c>
      <c r="P11" s="182">
        <v>33</v>
      </c>
      <c r="Q11" s="183">
        <v>29</v>
      </c>
      <c r="R11" s="183"/>
      <c r="S11" s="183"/>
      <c r="T11" s="183"/>
      <c r="U11" s="183"/>
      <c r="V11" s="184"/>
      <c r="W11" s="25">
        <f t="shared" si="3"/>
        <v>62</v>
      </c>
      <c r="X11" s="23">
        <f t="shared" si="4"/>
        <v>2</v>
      </c>
      <c r="Y11" s="24">
        <f t="shared" si="10"/>
        <v>31</v>
      </c>
      <c r="Z11" s="18"/>
      <c r="AA11" s="25">
        <f t="shared" si="5"/>
        <v>209</v>
      </c>
      <c r="AB11" s="23">
        <f t="shared" si="6"/>
        <v>8</v>
      </c>
      <c r="AC11" s="23">
        <f t="shared" si="11"/>
        <v>26.125</v>
      </c>
      <c r="AD11" s="24">
        <f t="shared" si="7"/>
        <v>93.303571428571431</v>
      </c>
      <c r="AE11" s="245">
        <f t="shared" si="8"/>
        <v>93.303571428571431</v>
      </c>
    </row>
    <row r="12" spans="2:31" s="19" customFormat="1" ht="19.95" customHeight="1">
      <c r="B12" s="51" t="s">
        <v>121</v>
      </c>
      <c r="C12" s="86">
        <v>23</v>
      </c>
      <c r="D12" s="182">
        <v>19</v>
      </c>
      <c r="E12" s="238">
        <v>11</v>
      </c>
      <c r="F12" s="183">
        <v>28</v>
      </c>
      <c r="G12" s="183"/>
      <c r="H12" s="183"/>
      <c r="I12" s="183">
        <v>24</v>
      </c>
      <c r="J12" s="184">
        <v>21</v>
      </c>
      <c r="K12" s="25">
        <f t="shared" si="0"/>
        <v>103</v>
      </c>
      <c r="L12" s="23">
        <f t="shared" si="1"/>
        <v>5</v>
      </c>
      <c r="M12" s="23">
        <f t="shared" si="9"/>
        <v>20.6</v>
      </c>
      <c r="N12" s="24">
        <f t="shared" si="2"/>
        <v>89.565217391304358</v>
      </c>
      <c r="O12" s="86">
        <v>23</v>
      </c>
      <c r="P12" s="182">
        <v>25</v>
      </c>
      <c r="Q12" s="183"/>
      <c r="R12" s="183"/>
      <c r="S12" s="183"/>
      <c r="T12" s="183"/>
      <c r="U12" s="183"/>
      <c r="V12" s="184"/>
      <c r="W12" s="25">
        <f t="shared" si="3"/>
        <v>25</v>
      </c>
      <c r="X12" s="23">
        <f t="shared" si="4"/>
        <v>1</v>
      </c>
      <c r="Y12" s="24">
        <f t="shared" si="10"/>
        <v>25</v>
      </c>
      <c r="Z12" s="18"/>
      <c r="AA12" s="25">
        <f t="shared" si="5"/>
        <v>128</v>
      </c>
      <c r="AB12" s="23">
        <f t="shared" si="6"/>
        <v>6</v>
      </c>
      <c r="AC12" s="23">
        <f t="shared" si="11"/>
        <v>21.333333333333332</v>
      </c>
      <c r="AD12" s="24">
        <f t="shared" si="7"/>
        <v>92.753623188405797</v>
      </c>
      <c r="AE12" s="245">
        <f t="shared" si="8"/>
        <v>92.753623188405797</v>
      </c>
    </row>
    <row r="13" spans="2:31" s="19" customFormat="1" ht="19.95" customHeight="1">
      <c r="B13" s="51" t="s">
        <v>257</v>
      </c>
      <c r="C13" s="176">
        <v>15</v>
      </c>
      <c r="D13" s="182">
        <v>15</v>
      </c>
      <c r="E13" s="238">
        <v>4</v>
      </c>
      <c r="F13" s="238">
        <v>11</v>
      </c>
      <c r="G13" s="183"/>
      <c r="H13" s="183">
        <v>6</v>
      </c>
      <c r="I13" s="183"/>
      <c r="J13" s="184"/>
      <c r="K13" s="25">
        <f t="shared" si="0"/>
        <v>36</v>
      </c>
      <c r="L13" s="23">
        <f t="shared" si="1"/>
        <v>4</v>
      </c>
      <c r="M13" s="23">
        <f t="shared" si="9"/>
        <v>9</v>
      </c>
      <c r="N13" s="24">
        <f t="shared" si="2"/>
        <v>60</v>
      </c>
      <c r="O13" s="241">
        <v>15</v>
      </c>
      <c r="P13" s="182">
        <v>10</v>
      </c>
      <c r="Q13" s="183"/>
      <c r="R13" s="183"/>
      <c r="S13" s="183"/>
      <c r="T13" s="183"/>
      <c r="U13" s="183"/>
      <c r="V13" s="184"/>
      <c r="W13" s="25">
        <f t="shared" si="3"/>
        <v>10</v>
      </c>
      <c r="X13" s="23">
        <f t="shared" si="4"/>
        <v>1</v>
      </c>
      <c r="Y13" s="24">
        <f t="shared" si="10"/>
        <v>10</v>
      </c>
      <c r="Z13" s="18"/>
      <c r="AA13" s="25">
        <f t="shared" si="5"/>
        <v>46</v>
      </c>
      <c r="AB13" s="23">
        <f t="shared" si="6"/>
        <v>5</v>
      </c>
      <c r="AC13" s="23">
        <f t="shared" si="11"/>
        <v>9.1999999999999993</v>
      </c>
      <c r="AD13" s="24">
        <f t="shared" si="7"/>
        <v>61.333333333333329</v>
      </c>
      <c r="AE13" s="245">
        <f t="shared" si="8"/>
        <v>61.333333333333329</v>
      </c>
    </row>
    <row r="14" spans="2:31" s="19" customFormat="1" ht="19.95" customHeight="1">
      <c r="B14" s="51" t="s">
        <v>137</v>
      </c>
      <c r="C14" s="86">
        <v>22</v>
      </c>
      <c r="D14" s="182"/>
      <c r="E14" s="238">
        <v>22</v>
      </c>
      <c r="F14" s="183">
        <v>22</v>
      </c>
      <c r="G14" s="240">
        <v>15</v>
      </c>
      <c r="H14" s="183"/>
      <c r="I14" s="183"/>
      <c r="J14" s="184"/>
      <c r="K14" s="25">
        <f t="shared" si="0"/>
        <v>59</v>
      </c>
      <c r="L14" s="23">
        <f t="shared" si="1"/>
        <v>3</v>
      </c>
      <c r="M14" s="23">
        <f t="shared" si="9"/>
        <v>19.666666666666668</v>
      </c>
      <c r="N14" s="24">
        <f t="shared" si="2"/>
        <v>89.393939393939391</v>
      </c>
      <c r="O14" s="86">
        <v>22</v>
      </c>
      <c r="P14" s="182">
        <v>21</v>
      </c>
      <c r="Q14" s="183">
        <v>27</v>
      </c>
      <c r="R14" s="183"/>
      <c r="S14" s="183"/>
      <c r="T14" s="183"/>
      <c r="U14" s="183"/>
      <c r="V14" s="184"/>
      <c r="W14" s="25">
        <f t="shared" si="3"/>
        <v>48</v>
      </c>
      <c r="X14" s="23">
        <f t="shared" si="4"/>
        <v>2</v>
      </c>
      <c r="Y14" s="24">
        <f t="shared" si="10"/>
        <v>24</v>
      </c>
      <c r="Z14" s="18"/>
      <c r="AA14" s="25">
        <f t="shared" si="5"/>
        <v>107</v>
      </c>
      <c r="AB14" s="23">
        <f t="shared" si="6"/>
        <v>5</v>
      </c>
      <c r="AC14" s="23">
        <f t="shared" si="11"/>
        <v>21.4</v>
      </c>
      <c r="AD14" s="24">
        <f t="shared" si="7"/>
        <v>97.27272727272728</v>
      </c>
      <c r="AE14" s="245">
        <f t="shared" si="8"/>
        <v>97.27272727272728</v>
      </c>
    </row>
    <row r="15" spans="2:31" s="19" customFormat="1" ht="19.95" customHeight="1">
      <c r="B15" s="51">
        <v>0</v>
      </c>
      <c r="C15" s="86">
        <v>0</v>
      </c>
      <c r="D15" s="182"/>
      <c r="E15" s="183"/>
      <c r="F15" s="183"/>
      <c r="G15" s="183"/>
      <c r="H15" s="183"/>
      <c r="I15" s="183"/>
      <c r="J15" s="184"/>
      <c r="K15" s="25">
        <f>SUM(D15:J15)</f>
        <v>0</v>
      </c>
      <c r="L15" s="23">
        <f>COUNTIF(D15:J15,"&gt;0")</f>
        <v>0</v>
      </c>
      <c r="M15" s="23" t="str">
        <f>IF(K15=0," ",K15/L15)</f>
        <v xml:space="preserve"> </v>
      </c>
      <c r="N15" s="24" t="str">
        <f>IF(K15=0," ",K15/(L15*C15)*100)</f>
        <v xml:space="preserve"> </v>
      </c>
      <c r="O15" s="86">
        <v>0</v>
      </c>
      <c r="P15" s="182"/>
      <c r="Q15" s="183"/>
      <c r="R15" s="183"/>
      <c r="S15" s="183"/>
      <c r="T15" s="183"/>
      <c r="U15" s="183"/>
      <c r="V15" s="184"/>
      <c r="W15" s="25">
        <f>SUM(P15:V15)</f>
        <v>0</v>
      </c>
      <c r="X15" s="23">
        <f>COUNTIF(P15:V15,"&gt;0")</f>
        <v>0</v>
      </c>
      <c r="Y15" s="24" t="str">
        <f>IF(W15=0," ",W15/X15)</f>
        <v xml:space="preserve"> </v>
      </c>
      <c r="Z15" s="18"/>
      <c r="AA15" s="25">
        <f t="shared" ref="AA15:AB19" si="12">K15+W15</f>
        <v>0</v>
      </c>
      <c r="AB15" s="23">
        <f t="shared" si="12"/>
        <v>0</v>
      </c>
      <c r="AC15" s="23" t="str">
        <f>IF(AA15=0," ",AA15/AB15)</f>
        <v xml:space="preserve"> </v>
      </c>
      <c r="AD15" s="24" t="str">
        <f>IF(AA15=0," ",AA15/(AB15*O15)*100)</f>
        <v xml:space="preserve"> </v>
      </c>
      <c r="AE15" s="245" t="str">
        <f t="shared" si="8"/>
        <v>0</v>
      </c>
    </row>
    <row r="16" spans="2:31" s="19" customFormat="1" ht="19.95" customHeight="1">
      <c r="B16" s="51"/>
      <c r="C16" s="86"/>
      <c r="D16" s="182"/>
      <c r="E16" s="183"/>
      <c r="F16" s="183"/>
      <c r="G16" s="183"/>
      <c r="H16" s="183"/>
      <c r="I16" s="183"/>
      <c r="J16" s="184"/>
      <c r="K16" s="25">
        <f>SUM(D16:J16)</f>
        <v>0</v>
      </c>
      <c r="L16" s="23">
        <f>COUNTIF(D16:J16,"&gt;0")</f>
        <v>0</v>
      </c>
      <c r="M16" s="23" t="str">
        <f>IF(K16=0," ",K16/L16)</f>
        <v xml:space="preserve"> </v>
      </c>
      <c r="N16" s="24" t="str">
        <f>IF(K16=0," ",K16/(L16*C16)*100)</f>
        <v xml:space="preserve"> </v>
      </c>
      <c r="O16" s="86"/>
      <c r="P16" s="182"/>
      <c r="Q16" s="183"/>
      <c r="R16" s="183"/>
      <c r="S16" s="183"/>
      <c r="T16" s="183"/>
      <c r="U16" s="183"/>
      <c r="V16" s="184"/>
      <c r="W16" s="25">
        <f>SUM(P16:V16)</f>
        <v>0</v>
      </c>
      <c r="X16" s="23">
        <f>COUNTIF(P16:V16,"&gt;0")</f>
        <v>0</v>
      </c>
      <c r="Y16" s="24" t="str">
        <f>IF(W16=0," ",W16/X16)</f>
        <v xml:space="preserve"> </v>
      </c>
      <c r="Z16" s="18"/>
      <c r="AA16" s="25">
        <f t="shared" si="12"/>
        <v>0</v>
      </c>
      <c r="AB16" s="23">
        <f t="shared" si="12"/>
        <v>0</v>
      </c>
      <c r="AC16" s="23" t="str">
        <f>IF(AA16=0," ",AA16/AB16)</f>
        <v xml:space="preserve"> </v>
      </c>
      <c r="AD16" s="24" t="str">
        <f>IF(AA16=0," ",AA16/(AB16*O16)*100)</f>
        <v xml:space="preserve"> </v>
      </c>
      <c r="AE16" s="245" t="str">
        <f t="shared" si="8"/>
        <v>0</v>
      </c>
    </row>
    <row r="17" spans="2:31" s="19" customFormat="1" ht="19.95" customHeight="1">
      <c r="B17" s="51"/>
      <c r="C17" s="86"/>
      <c r="D17" s="182"/>
      <c r="E17" s="183"/>
      <c r="F17" s="183"/>
      <c r="G17" s="183"/>
      <c r="H17" s="183"/>
      <c r="I17" s="183"/>
      <c r="J17" s="184"/>
      <c r="K17" s="25">
        <f>SUM(D17:J17)</f>
        <v>0</v>
      </c>
      <c r="L17" s="23">
        <f>COUNTIF(D17:J17,"&gt;0")</f>
        <v>0</v>
      </c>
      <c r="M17" s="23" t="str">
        <f>IF(K17=0," ",K17/L17)</f>
        <v xml:space="preserve"> </v>
      </c>
      <c r="N17" s="24" t="str">
        <f>IF(K17=0," ",K17/(L17*C17)*100)</f>
        <v xml:space="preserve"> </v>
      </c>
      <c r="O17" s="86"/>
      <c r="P17" s="182"/>
      <c r="Q17" s="183"/>
      <c r="R17" s="183"/>
      <c r="S17" s="183"/>
      <c r="T17" s="183"/>
      <c r="U17" s="183"/>
      <c r="V17" s="184"/>
      <c r="W17" s="25">
        <f>SUM(P17:V17)</f>
        <v>0</v>
      </c>
      <c r="X17" s="23">
        <f>COUNTIF(P17:V17,"&gt;0")</f>
        <v>0</v>
      </c>
      <c r="Y17" s="24" t="str">
        <f>IF(W17=0," ",W17/X17)</f>
        <v xml:space="preserve"> </v>
      </c>
      <c r="Z17" s="18"/>
      <c r="AA17" s="25">
        <f t="shared" si="12"/>
        <v>0</v>
      </c>
      <c r="AB17" s="23">
        <f t="shared" si="12"/>
        <v>0</v>
      </c>
      <c r="AC17" s="23" t="str">
        <f>IF(AA17=0," ",AA17/AB17)</f>
        <v xml:space="preserve"> </v>
      </c>
      <c r="AD17" s="24" t="str">
        <f>IF(AA17=0," ",AA17/(AB17*O17)*100)</f>
        <v xml:space="preserve"> </v>
      </c>
      <c r="AE17" s="245" t="str">
        <f t="shared" si="8"/>
        <v>0</v>
      </c>
    </row>
    <row r="18" spans="2:31" s="19" customFormat="1" ht="19.95" customHeight="1">
      <c r="B18" s="51"/>
      <c r="C18" s="86"/>
      <c r="D18" s="182"/>
      <c r="E18" s="183"/>
      <c r="F18" s="183"/>
      <c r="G18" s="183"/>
      <c r="H18" s="183"/>
      <c r="I18" s="183"/>
      <c r="J18" s="184"/>
      <c r="K18" s="25">
        <f>SUM(D18:J18)</f>
        <v>0</v>
      </c>
      <c r="L18" s="23">
        <f>COUNTIF(D18:J18,"&gt;0")</f>
        <v>0</v>
      </c>
      <c r="M18" s="23" t="str">
        <f t="shared" si="9"/>
        <v xml:space="preserve"> </v>
      </c>
      <c r="N18" s="24" t="str">
        <f>IF(K18=0," ",K18/(L18*C18)*100)</f>
        <v xml:space="preserve"> </v>
      </c>
      <c r="O18" s="86"/>
      <c r="P18" s="182"/>
      <c r="Q18" s="183"/>
      <c r="R18" s="183"/>
      <c r="S18" s="183"/>
      <c r="T18" s="183"/>
      <c r="U18" s="183"/>
      <c r="V18" s="184"/>
      <c r="W18" s="25">
        <f>SUM(P18:V18)</f>
        <v>0</v>
      </c>
      <c r="X18" s="23">
        <f>COUNTIF(P18:V18,"&gt;0")</f>
        <v>0</v>
      </c>
      <c r="Y18" s="24" t="str">
        <f t="shared" si="10"/>
        <v xml:space="preserve"> </v>
      </c>
      <c r="Z18" s="18"/>
      <c r="AA18" s="25">
        <f t="shared" si="12"/>
        <v>0</v>
      </c>
      <c r="AB18" s="23">
        <f t="shared" si="12"/>
        <v>0</v>
      </c>
      <c r="AC18" s="23" t="str">
        <f t="shared" si="11"/>
        <v xml:space="preserve"> </v>
      </c>
      <c r="AD18" s="24" t="str">
        <f>IF(AA18=0," ",AA18/(AB18*O18)*100)</f>
        <v xml:space="preserve"> </v>
      </c>
      <c r="AE18" s="245" t="str">
        <f t="shared" si="8"/>
        <v>0</v>
      </c>
    </row>
    <row r="19" spans="2:31" s="19" customFormat="1" ht="19.95" customHeight="1" thickBot="1">
      <c r="B19" s="166"/>
      <c r="C19" s="167"/>
      <c r="D19" s="185"/>
      <c r="E19" s="186"/>
      <c r="F19" s="186"/>
      <c r="G19" s="186"/>
      <c r="H19" s="186"/>
      <c r="I19" s="186"/>
      <c r="J19" s="187"/>
      <c r="K19" s="32">
        <f>SUM(D19:J19)</f>
        <v>0</v>
      </c>
      <c r="L19" s="30">
        <f>COUNTIF(D19:J19,"&gt;0")</f>
        <v>0</v>
      </c>
      <c r="M19" s="30" t="str">
        <f t="shared" si="9"/>
        <v xml:space="preserve"> </v>
      </c>
      <c r="N19" s="31" t="str">
        <f>IF(K19=0," ",K19/(L19*C19)*100)</f>
        <v xml:space="preserve"> </v>
      </c>
      <c r="O19" s="167"/>
      <c r="P19" s="185"/>
      <c r="Q19" s="186"/>
      <c r="R19" s="186"/>
      <c r="S19" s="186"/>
      <c r="T19" s="186"/>
      <c r="U19" s="186"/>
      <c r="V19" s="187"/>
      <c r="W19" s="32">
        <f>SUM(P19:V19)</f>
        <v>0</v>
      </c>
      <c r="X19" s="30">
        <f>COUNTIF(P19:V19,"&gt;0")</f>
        <v>0</v>
      </c>
      <c r="Y19" s="31" t="str">
        <f t="shared" si="10"/>
        <v xml:space="preserve"> </v>
      </c>
      <c r="Z19" s="18"/>
      <c r="AA19" s="32">
        <f t="shared" si="12"/>
        <v>0</v>
      </c>
      <c r="AB19" s="30">
        <f t="shared" si="12"/>
        <v>0</v>
      </c>
      <c r="AC19" s="30" t="str">
        <f t="shared" si="11"/>
        <v xml:space="preserve"> </v>
      </c>
      <c r="AD19" s="31" t="str">
        <f>IF(AA19=0," ",AA19/(AB19*O19)*100)</f>
        <v xml:space="preserve"> </v>
      </c>
      <c r="AE19" s="245" t="str">
        <f t="shared" si="8"/>
        <v>0</v>
      </c>
    </row>
    <row r="20" spans="2:31" s="50" customFormat="1" ht="20.100000000000001" customHeight="1" thickBot="1">
      <c r="B20" s="48"/>
      <c r="C20" s="49">
        <f>SUM(C5:C19)</f>
        <v>253</v>
      </c>
      <c r="D20" s="36">
        <f t="shared" ref="D20:L20" si="13">SUM(D5:D19)</f>
        <v>110</v>
      </c>
      <c r="E20" s="36">
        <f>SUM(E5:E19)+F13</f>
        <v>116</v>
      </c>
      <c r="F20" s="36">
        <f>SUM(F5:F19)-F13</f>
        <v>150</v>
      </c>
      <c r="G20" s="36">
        <f>SUM(G5:G19)+R5</f>
        <v>179</v>
      </c>
      <c r="H20" s="36">
        <f>SUM(H5:H19)</f>
        <v>86</v>
      </c>
      <c r="I20" s="36">
        <f>SUM(I5:I19)</f>
        <v>133</v>
      </c>
      <c r="J20" s="36">
        <f>SUM(J5:J19)</f>
        <v>115</v>
      </c>
      <c r="K20" s="131">
        <f t="shared" si="13"/>
        <v>839</v>
      </c>
      <c r="L20" s="36">
        <f t="shared" si="13"/>
        <v>41</v>
      </c>
      <c r="M20" s="35">
        <f>K20/L20</f>
        <v>20.463414634146343</v>
      </c>
      <c r="N20" s="37"/>
      <c r="O20" s="38">
        <f t="shared" ref="O20:X20" si="14">SUM(O5:O19)</f>
        <v>253</v>
      </c>
      <c r="P20" s="39">
        <f>SUM(P5:P19)</f>
        <v>129</v>
      </c>
      <c r="Q20" s="36">
        <f>SUM(Q5:Q19)</f>
        <v>170</v>
      </c>
      <c r="R20" s="36">
        <f>SUM(R5:R19)-R5</f>
        <v>0</v>
      </c>
      <c r="S20" s="36">
        <f t="shared" si="14"/>
        <v>0</v>
      </c>
      <c r="T20" s="36">
        <f t="shared" si="14"/>
        <v>0</v>
      </c>
      <c r="U20" s="36">
        <f t="shared" si="14"/>
        <v>0</v>
      </c>
      <c r="V20" s="36">
        <f t="shared" si="14"/>
        <v>0</v>
      </c>
      <c r="W20" s="34">
        <f t="shared" si="14"/>
        <v>349</v>
      </c>
      <c r="X20" s="35">
        <f t="shared" si="14"/>
        <v>13</v>
      </c>
      <c r="Y20" s="41">
        <f>W20/X20</f>
        <v>26.846153846153847</v>
      </c>
      <c r="Z20" s="44"/>
      <c r="AA20" s="43">
        <f>SUM(AA5:AA19)</f>
        <v>1188</v>
      </c>
      <c r="AB20" s="35">
        <f>SUM(AB5:AB19)</f>
        <v>54</v>
      </c>
      <c r="AC20" s="35">
        <f>AA20/AB20</f>
        <v>22</v>
      </c>
      <c r="AD20" s="37"/>
    </row>
    <row r="22" spans="2:31">
      <c r="B22"/>
    </row>
  </sheetData>
  <mergeCells count="18">
    <mergeCell ref="Y3:Y4"/>
    <mergeCell ref="AA3:AA4"/>
    <mergeCell ref="AB3:AB4"/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  <mergeCell ref="P3:V3"/>
    <mergeCell ref="W3:W4"/>
    <mergeCell ref="X3:X4"/>
  </mergeCells>
  <conditionalFormatting sqref="B5:B19 B20:AD20">
    <cfRule type="cellIs" dxfId="49" priority="20" operator="equal">
      <formula>0</formula>
    </cfRule>
  </conditionalFormatting>
  <conditionalFormatting sqref="C5:C19">
    <cfRule type="cellIs" dxfId="48" priority="8" operator="equal">
      <formula>0</formula>
    </cfRule>
  </conditionalFormatting>
  <conditionalFormatting sqref="K5:N19">
    <cfRule type="cellIs" dxfId="47" priority="16" operator="equal">
      <formula>0</formula>
    </cfRule>
  </conditionalFormatting>
  <conditionalFormatting sqref="K5:O19 B5:C19 W5:AD19 B20:AD20">
    <cfRule type="containsErrors" dxfId="46" priority="3">
      <formula>ISERROR(B5)</formula>
    </cfRule>
  </conditionalFormatting>
  <conditionalFormatting sqref="O5:O15">
    <cfRule type="cellIs" dxfId="45" priority="1" operator="equal">
      <formula>0</formula>
    </cfRule>
  </conditionalFormatting>
  <conditionalFormatting sqref="O5:O19">
    <cfRule type="cellIs" dxfId="44" priority="4" operator="equal">
      <formula>0</formula>
    </cfRule>
  </conditionalFormatting>
  <conditionalFormatting sqref="W5:AD19">
    <cfRule type="cellIs" dxfId="43" priority="1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2" fitToHeight="0" orientation="landscape" horizont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Blad2">
    <pageSetUpPr fitToPage="1"/>
  </sheetPr>
  <dimension ref="B1:AE24"/>
  <sheetViews>
    <sheetView showGridLines="0" showRowColHeaders="0" zoomScale="80" zoomScaleNormal="80" workbookViewId="0">
      <selection activeCell="AJ10" sqref="AJ10"/>
    </sheetView>
  </sheetViews>
  <sheetFormatPr defaultRowHeight="14.4"/>
  <cols>
    <col min="1" max="1" width="1.6640625" customWidth="1"/>
    <col min="2" max="2" width="30.6640625" style="9" customWidth="1"/>
    <col min="3" max="25" width="4.6640625" customWidth="1"/>
    <col min="26" max="26" width="1.6640625" customWidth="1"/>
    <col min="27" max="30" width="4.6640625" customWidth="1"/>
    <col min="31" max="31" width="8.88671875" hidden="1" customWidth="1"/>
  </cols>
  <sheetData>
    <row r="1" spans="2:31" ht="1.95" customHeight="1" thickBot="1"/>
    <row r="2" spans="2:31" ht="30" customHeight="1" thickBot="1">
      <c r="B2" s="310" t="s">
        <v>223</v>
      </c>
      <c r="C2" s="311"/>
      <c r="D2" s="311"/>
      <c r="E2" s="311"/>
      <c r="F2" s="311"/>
      <c r="G2" s="311"/>
      <c r="H2" s="311"/>
      <c r="I2" s="311"/>
      <c r="J2" s="311"/>
      <c r="K2" s="311"/>
      <c r="L2" s="311"/>
      <c r="M2" s="311"/>
      <c r="N2" s="311"/>
      <c r="O2" s="311"/>
      <c r="P2" s="311"/>
      <c r="Q2" s="311"/>
      <c r="R2" s="311"/>
      <c r="S2" s="311"/>
      <c r="T2" s="311"/>
      <c r="U2" s="311"/>
      <c r="V2" s="311"/>
      <c r="W2" s="311"/>
      <c r="X2" s="311"/>
      <c r="Y2" s="311"/>
      <c r="Z2" s="1"/>
      <c r="AA2" s="311" t="s">
        <v>7</v>
      </c>
      <c r="AB2" s="311"/>
      <c r="AC2" s="311"/>
      <c r="AD2" s="312"/>
      <c r="AE2">
        <f>IF(Rangschikking!A3&gt;=15,0,Rangschikking!A3)</f>
        <v>1</v>
      </c>
    </row>
    <row r="3" spans="2:31" ht="121.5" customHeight="1" thickBot="1">
      <c r="B3" s="313" t="s">
        <v>155</v>
      </c>
      <c r="C3" s="315" t="s">
        <v>0</v>
      </c>
      <c r="D3" s="308" t="s">
        <v>111</v>
      </c>
      <c r="E3" s="309"/>
      <c r="F3" s="309"/>
      <c r="G3" s="309"/>
      <c r="H3" s="309"/>
      <c r="I3" s="309"/>
      <c r="J3" s="309"/>
      <c r="K3" s="319" t="s">
        <v>1</v>
      </c>
      <c r="L3" s="321" t="s">
        <v>2</v>
      </c>
      <c r="M3" s="321" t="s">
        <v>3</v>
      </c>
      <c r="N3" s="323" t="s">
        <v>224</v>
      </c>
      <c r="O3" s="325" t="s">
        <v>4</v>
      </c>
      <c r="P3" s="308" t="s">
        <v>112</v>
      </c>
      <c r="Q3" s="309"/>
      <c r="R3" s="309"/>
      <c r="S3" s="309"/>
      <c r="T3" s="309"/>
      <c r="U3" s="309"/>
      <c r="V3" s="309"/>
      <c r="W3" s="302" t="s">
        <v>1</v>
      </c>
      <c r="X3" s="304" t="s">
        <v>2</v>
      </c>
      <c r="Y3" s="306" t="s">
        <v>5</v>
      </c>
      <c r="Z3" s="7"/>
      <c r="AA3" s="302" t="s">
        <v>1</v>
      </c>
      <c r="AB3" s="304" t="s">
        <v>2</v>
      </c>
      <c r="AC3" s="304" t="s">
        <v>6</v>
      </c>
      <c r="AD3" s="306" t="s">
        <v>224</v>
      </c>
    </row>
    <row r="4" spans="2:31" ht="15.75" customHeight="1" thickBot="1">
      <c r="B4" s="314"/>
      <c r="C4" s="340"/>
      <c r="D4" s="129">
        <v>1</v>
      </c>
      <c r="E4" s="52">
        <v>2</v>
      </c>
      <c r="F4" s="52">
        <v>3</v>
      </c>
      <c r="G4" s="52">
        <v>4</v>
      </c>
      <c r="H4" s="52">
        <v>5</v>
      </c>
      <c r="I4" s="52">
        <v>6</v>
      </c>
      <c r="J4" s="52">
        <v>7</v>
      </c>
      <c r="K4" s="320"/>
      <c r="L4" s="322"/>
      <c r="M4" s="322"/>
      <c r="N4" s="324"/>
      <c r="O4" s="326"/>
      <c r="P4" s="130">
        <v>8</v>
      </c>
      <c r="Q4" s="128">
        <v>9</v>
      </c>
      <c r="R4" s="128">
        <v>10</v>
      </c>
      <c r="S4" s="128">
        <v>11</v>
      </c>
      <c r="T4" s="128">
        <v>12</v>
      </c>
      <c r="U4" s="128">
        <v>13</v>
      </c>
      <c r="V4" s="128">
        <v>14</v>
      </c>
      <c r="W4" s="331"/>
      <c r="X4" s="334"/>
      <c r="Y4" s="339"/>
      <c r="Z4" s="8"/>
      <c r="AA4" s="303"/>
      <c r="AB4" s="305"/>
      <c r="AC4" s="305"/>
      <c r="AD4" s="307"/>
    </row>
    <row r="5" spans="2:31" s="19" customFormat="1" ht="19.95" customHeight="1">
      <c r="B5" s="51" t="s">
        <v>187</v>
      </c>
      <c r="C5" s="85">
        <v>23</v>
      </c>
      <c r="D5" s="179">
        <v>25</v>
      </c>
      <c r="E5" s="180"/>
      <c r="F5" s="180"/>
      <c r="G5" s="180"/>
      <c r="H5" s="180"/>
      <c r="I5" s="180"/>
      <c r="J5" s="181"/>
      <c r="K5" s="17">
        <f t="shared" ref="K5:K19" si="0">SUM(D5:J5)</f>
        <v>25</v>
      </c>
      <c r="L5" s="14">
        <f t="shared" ref="L5:L19" si="1">COUNTIF(D5:J5,"&gt;0")</f>
        <v>1</v>
      </c>
      <c r="M5" s="14">
        <f>IF(K5=0," ",K5/L5)</f>
        <v>25</v>
      </c>
      <c r="N5" s="101">
        <f t="shared" ref="N5:N19" si="2">IF(K5=0," ",K5/(L5*C5)*100)</f>
        <v>108.69565217391303</v>
      </c>
      <c r="O5" s="85">
        <v>23</v>
      </c>
      <c r="P5" s="179">
        <v>17</v>
      </c>
      <c r="Q5" s="180"/>
      <c r="R5" s="180"/>
      <c r="S5" s="180"/>
      <c r="T5" s="180"/>
      <c r="U5" s="180"/>
      <c r="V5" s="181"/>
      <c r="W5" s="17">
        <f t="shared" ref="W5:W19" si="3">SUM(P5:V5)</f>
        <v>17</v>
      </c>
      <c r="X5" s="14">
        <f t="shared" ref="X5:X19" si="4">COUNTIF(P5:V5,"&gt;0")</f>
        <v>1</v>
      </c>
      <c r="Y5" s="101">
        <f>IF(W5=0," ",W5/X5)</f>
        <v>17</v>
      </c>
      <c r="Z5" s="18"/>
      <c r="AA5" s="17">
        <f t="shared" ref="AA5:AA19" si="5">K5+W5</f>
        <v>42</v>
      </c>
      <c r="AB5" s="14">
        <f t="shared" ref="AB5:AB19" si="6">L5+X5</f>
        <v>2</v>
      </c>
      <c r="AC5" s="14">
        <f>IF(AA5=0," ",AA5/AB5)</f>
        <v>21</v>
      </c>
      <c r="AD5" s="101">
        <f t="shared" ref="AD5:AD19" si="7">IF(AA5=0," ",AA5/(AB5*O5)*100)</f>
        <v>91.304347826086953</v>
      </c>
      <c r="AE5" s="245">
        <f>IF(AB5&gt;=$AE$2,AA5/(AB5*O5)*100,"0")</f>
        <v>91.304347826086953</v>
      </c>
    </row>
    <row r="6" spans="2:31" s="19" customFormat="1" ht="19.95" customHeight="1">
      <c r="B6" s="51" t="s">
        <v>135</v>
      </c>
      <c r="C6" s="86">
        <v>24</v>
      </c>
      <c r="D6" s="182"/>
      <c r="E6" s="183">
        <v>26</v>
      </c>
      <c r="F6" s="183">
        <v>22</v>
      </c>
      <c r="G6" s="183">
        <v>33</v>
      </c>
      <c r="H6" s="183">
        <v>36</v>
      </c>
      <c r="I6" s="183"/>
      <c r="J6" s="184"/>
      <c r="K6" s="25">
        <f t="shared" si="0"/>
        <v>117</v>
      </c>
      <c r="L6" s="23">
        <f t="shared" si="1"/>
        <v>4</v>
      </c>
      <c r="M6" s="23">
        <f>IF(K6=0," ",K6/L6)</f>
        <v>29.25</v>
      </c>
      <c r="N6" s="24">
        <f t="shared" si="2"/>
        <v>121.875</v>
      </c>
      <c r="O6" s="86">
        <v>24</v>
      </c>
      <c r="P6" s="182"/>
      <c r="Q6" s="183">
        <v>18</v>
      </c>
      <c r="R6" s="183"/>
      <c r="S6" s="183"/>
      <c r="T6" s="183"/>
      <c r="U6" s="183"/>
      <c r="V6" s="184"/>
      <c r="W6" s="25">
        <f t="shared" si="3"/>
        <v>18</v>
      </c>
      <c r="X6" s="23">
        <f t="shared" si="4"/>
        <v>1</v>
      </c>
      <c r="Y6" s="24">
        <f>IF(W6=0," ",W6/X6)</f>
        <v>18</v>
      </c>
      <c r="Z6" s="18"/>
      <c r="AA6" s="25">
        <f t="shared" si="5"/>
        <v>135</v>
      </c>
      <c r="AB6" s="23">
        <f t="shared" si="6"/>
        <v>5</v>
      </c>
      <c r="AC6" s="23">
        <f>IF(AA6=0," ",AA6/AB6)</f>
        <v>27</v>
      </c>
      <c r="AD6" s="24">
        <f t="shared" si="7"/>
        <v>112.5</v>
      </c>
      <c r="AE6" s="245">
        <f t="shared" ref="AE6:AE19" si="8">IF(AB6&gt;=$AE$2,AA6/(AB6*O6)*100,"0")</f>
        <v>112.5</v>
      </c>
    </row>
    <row r="7" spans="2:31" s="19" customFormat="1" ht="19.95" customHeight="1">
      <c r="B7" s="88" t="s">
        <v>12</v>
      </c>
      <c r="C7" s="86">
        <v>54</v>
      </c>
      <c r="D7" s="182">
        <v>51</v>
      </c>
      <c r="E7" s="183">
        <v>23</v>
      </c>
      <c r="F7" s="183">
        <v>83</v>
      </c>
      <c r="G7" s="183">
        <v>39</v>
      </c>
      <c r="H7" s="183"/>
      <c r="I7" s="183"/>
      <c r="J7" s="184"/>
      <c r="K7" s="25">
        <f t="shared" si="0"/>
        <v>196</v>
      </c>
      <c r="L7" s="23">
        <f t="shared" si="1"/>
        <v>4</v>
      </c>
      <c r="M7" s="23">
        <f t="shared" ref="M7:M17" si="9">IF(K7=0," ",K7/L7)</f>
        <v>49</v>
      </c>
      <c r="N7" s="24">
        <f t="shared" si="2"/>
        <v>90.740740740740748</v>
      </c>
      <c r="O7" s="86">
        <v>54</v>
      </c>
      <c r="P7" s="182"/>
      <c r="Q7" s="183">
        <v>77</v>
      </c>
      <c r="R7" s="183"/>
      <c r="S7" s="183"/>
      <c r="T7" s="183"/>
      <c r="U7" s="183"/>
      <c r="V7" s="184"/>
      <c r="W7" s="25">
        <f t="shared" si="3"/>
        <v>77</v>
      </c>
      <c r="X7" s="23">
        <f t="shared" si="4"/>
        <v>1</v>
      </c>
      <c r="Y7" s="24">
        <f t="shared" ref="Y7:Y17" si="10">IF(W7=0," ",W7/X7)</f>
        <v>77</v>
      </c>
      <c r="Z7" s="18"/>
      <c r="AA7" s="25">
        <f t="shared" si="5"/>
        <v>273</v>
      </c>
      <c r="AB7" s="23">
        <f t="shared" si="6"/>
        <v>5</v>
      </c>
      <c r="AC7" s="23">
        <f t="shared" ref="AC7:AC17" si="11">IF(AA7=0," ",AA7/AB7)</f>
        <v>54.6</v>
      </c>
      <c r="AD7" s="24">
        <f t="shared" si="7"/>
        <v>101.11111111111111</v>
      </c>
      <c r="AE7" s="245">
        <f t="shared" si="8"/>
        <v>101.11111111111111</v>
      </c>
    </row>
    <row r="8" spans="2:31" s="19" customFormat="1" ht="19.95" customHeight="1">
      <c r="B8" s="51" t="s">
        <v>13</v>
      </c>
      <c r="C8" s="86">
        <v>34</v>
      </c>
      <c r="D8" s="182"/>
      <c r="E8" s="183"/>
      <c r="F8" s="183">
        <v>34</v>
      </c>
      <c r="G8" s="183">
        <v>48</v>
      </c>
      <c r="H8" s="183">
        <v>48</v>
      </c>
      <c r="I8" s="183">
        <v>17</v>
      </c>
      <c r="J8" s="184"/>
      <c r="K8" s="25">
        <f t="shared" si="0"/>
        <v>147</v>
      </c>
      <c r="L8" s="23">
        <f t="shared" si="1"/>
        <v>4</v>
      </c>
      <c r="M8" s="23">
        <f t="shared" si="9"/>
        <v>36.75</v>
      </c>
      <c r="N8" s="24">
        <f t="shared" si="2"/>
        <v>108.08823529411764</v>
      </c>
      <c r="O8" s="86">
        <v>34</v>
      </c>
      <c r="P8" s="182"/>
      <c r="Q8" s="183"/>
      <c r="R8" s="183"/>
      <c r="S8" s="183"/>
      <c r="T8" s="183"/>
      <c r="U8" s="183"/>
      <c r="V8" s="184"/>
      <c r="W8" s="25">
        <f t="shared" si="3"/>
        <v>0</v>
      </c>
      <c r="X8" s="23">
        <f t="shared" si="4"/>
        <v>0</v>
      </c>
      <c r="Y8" s="24" t="str">
        <f t="shared" si="10"/>
        <v xml:space="preserve"> </v>
      </c>
      <c r="Z8" s="18"/>
      <c r="AA8" s="25">
        <f t="shared" si="5"/>
        <v>147</v>
      </c>
      <c r="AB8" s="23">
        <f t="shared" si="6"/>
        <v>4</v>
      </c>
      <c r="AC8" s="23">
        <f t="shared" si="11"/>
        <v>36.75</v>
      </c>
      <c r="AD8" s="24">
        <f t="shared" si="7"/>
        <v>108.08823529411764</v>
      </c>
      <c r="AE8" s="245">
        <f t="shared" si="8"/>
        <v>108.08823529411764</v>
      </c>
    </row>
    <row r="9" spans="2:31" s="19" customFormat="1" ht="19.95" customHeight="1">
      <c r="B9" s="51" t="s">
        <v>14</v>
      </c>
      <c r="C9" s="86">
        <v>18</v>
      </c>
      <c r="D9" s="182"/>
      <c r="E9" s="183"/>
      <c r="F9" s="183"/>
      <c r="G9" s="183"/>
      <c r="H9" s="183"/>
      <c r="I9" s="183"/>
      <c r="J9" s="184">
        <v>29</v>
      </c>
      <c r="K9" s="25">
        <f t="shared" si="0"/>
        <v>29</v>
      </c>
      <c r="L9" s="23">
        <f t="shared" si="1"/>
        <v>1</v>
      </c>
      <c r="M9" s="23">
        <f t="shared" si="9"/>
        <v>29</v>
      </c>
      <c r="N9" s="24">
        <f t="shared" si="2"/>
        <v>161.11111111111111</v>
      </c>
      <c r="O9" s="86">
        <v>18</v>
      </c>
      <c r="P9" s="182"/>
      <c r="Q9" s="183"/>
      <c r="R9" s="183"/>
      <c r="S9" s="183"/>
      <c r="T9" s="183"/>
      <c r="U9" s="183"/>
      <c r="V9" s="184"/>
      <c r="W9" s="25">
        <f t="shared" si="3"/>
        <v>0</v>
      </c>
      <c r="X9" s="23">
        <f t="shared" si="4"/>
        <v>0</v>
      </c>
      <c r="Y9" s="24" t="str">
        <f t="shared" si="10"/>
        <v xml:space="preserve"> </v>
      </c>
      <c r="Z9" s="18"/>
      <c r="AA9" s="25">
        <f t="shared" si="5"/>
        <v>29</v>
      </c>
      <c r="AB9" s="23">
        <f t="shared" si="6"/>
        <v>1</v>
      </c>
      <c r="AC9" s="23">
        <f t="shared" si="11"/>
        <v>29</v>
      </c>
      <c r="AD9" s="24">
        <f t="shared" si="7"/>
        <v>161.11111111111111</v>
      </c>
      <c r="AE9" s="245">
        <f t="shared" si="8"/>
        <v>161.11111111111111</v>
      </c>
    </row>
    <row r="10" spans="2:31" s="19" customFormat="1" ht="19.95" customHeight="1">
      <c r="B10" s="51" t="s">
        <v>148</v>
      </c>
      <c r="C10" s="86">
        <v>16</v>
      </c>
      <c r="D10" s="182"/>
      <c r="E10" s="183">
        <v>24</v>
      </c>
      <c r="F10" s="183"/>
      <c r="G10" s="183"/>
      <c r="H10" s="183"/>
      <c r="I10" s="183">
        <v>22</v>
      </c>
      <c r="J10" s="184">
        <v>25</v>
      </c>
      <c r="K10" s="25">
        <f t="shared" si="0"/>
        <v>71</v>
      </c>
      <c r="L10" s="23">
        <f t="shared" si="1"/>
        <v>3</v>
      </c>
      <c r="M10" s="23">
        <f t="shared" si="9"/>
        <v>23.666666666666668</v>
      </c>
      <c r="N10" s="24">
        <f t="shared" si="2"/>
        <v>147.91666666666669</v>
      </c>
      <c r="O10" s="86">
        <v>16</v>
      </c>
      <c r="P10" s="182">
        <v>25</v>
      </c>
      <c r="Q10" s="183">
        <v>12</v>
      </c>
      <c r="R10" s="183"/>
      <c r="S10" s="183"/>
      <c r="T10" s="183"/>
      <c r="U10" s="183"/>
      <c r="V10" s="184"/>
      <c r="W10" s="25">
        <f t="shared" si="3"/>
        <v>37</v>
      </c>
      <c r="X10" s="23">
        <f t="shared" si="4"/>
        <v>2</v>
      </c>
      <c r="Y10" s="24">
        <f t="shared" si="10"/>
        <v>18.5</v>
      </c>
      <c r="Z10" s="18"/>
      <c r="AA10" s="25">
        <f t="shared" si="5"/>
        <v>108</v>
      </c>
      <c r="AB10" s="23">
        <f t="shared" si="6"/>
        <v>5</v>
      </c>
      <c r="AC10" s="23">
        <f t="shared" si="11"/>
        <v>21.6</v>
      </c>
      <c r="AD10" s="24">
        <f t="shared" si="7"/>
        <v>135</v>
      </c>
      <c r="AE10" s="245">
        <f t="shared" si="8"/>
        <v>135</v>
      </c>
    </row>
    <row r="11" spans="2:31" s="19" customFormat="1" ht="19.95" customHeight="1">
      <c r="B11" s="51" t="s">
        <v>15</v>
      </c>
      <c r="C11" s="86">
        <v>27</v>
      </c>
      <c r="D11" s="182">
        <v>22</v>
      </c>
      <c r="E11" s="183">
        <v>10</v>
      </c>
      <c r="F11" s="183">
        <v>20</v>
      </c>
      <c r="G11" s="183"/>
      <c r="H11" s="183"/>
      <c r="I11" s="183"/>
      <c r="J11" s="184"/>
      <c r="K11" s="25">
        <f t="shared" si="0"/>
        <v>52</v>
      </c>
      <c r="L11" s="23">
        <f t="shared" si="1"/>
        <v>3</v>
      </c>
      <c r="M11" s="23">
        <f t="shared" si="9"/>
        <v>17.333333333333332</v>
      </c>
      <c r="N11" s="24">
        <f t="shared" si="2"/>
        <v>64.197530864197532</v>
      </c>
      <c r="O11" s="86">
        <v>27</v>
      </c>
      <c r="P11" s="182">
        <v>12</v>
      </c>
      <c r="Q11" s="183">
        <v>26</v>
      </c>
      <c r="R11" s="183"/>
      <c r="S11" s="183"/>
      <c r="T11" s="183"/>
      <c r="U11" s="183"/>
      <c r="V11" s="184"/>
      <c r="W11" s="25">
        <f t="shared" si="3"/>
        <v>38</v>
      </c>
      <c r="X11" s="23">
        <f t="shared" si="4"/>
        <v>2</v>
      </c>
      <c r="Y11" s="24">
        <f t="shared" si="10"/>
        <v>19</v>
      </c>
      <c r="Z11" s="18"/>
      <c r="AA11" s="25">
        <f t="shared" si="5"/>
        <v>90</v>
      </c>
      <c r="AB11" s="23">
        <f t="shared" si="6"/>
        <v>5</v>
      </c>
      <c r="AC11" s="23">
        <f t="shared" si="11"/>
        <v>18</v>
      </c>
      <c r="AD11" s="24">
        <f t="shared" si="7"/>
        <v>66.666666666666657</v>
      </c>
      <c r="AE11" s="245">
        <f t="shared" si="8"/>
        <v>66.666666666666657</v>
      </c>
    </row>
    <row r="12" spans="2:31" s="19" customFormat="1" ht="19.95" customHeight="1">
      <c r="B12" s="51" t="s">
        <v>16</v>
      </c>
      <c r="C12" s="86">
        <v>63</v>
      </c>
      <c r="D12" s="182"/>
      <c r="E12" s="183"/>
      <c r="F12" s="183"/>
      <c r="G12" s="183"/>
      <c r="H12" s="183">
        <v>59</v>
      </c>
      <c r="I12" s="183">
        <v>42</v>
      </c>
      <c r="J12" s="184">
        <v>63</v>
      </c>
      <c r="K12" s="25">
        <f t="shared" si="0"/>
        <v>164</v>
      </c>
      <c r="L12" s="23">
        <f t="shared" si="1"/>
        <v>3</v>
      </c>
      <c r="M12" s="23">
        <f t="shared" si="9"/>
        <v>54.666666666666664</v>
      </c>
      <c r="N12" s="24">
        <f t="shared" si="2"/>
        <v>86.772486772486772</v>
      </c>
      <c r="O12" s="86">
        <v>63</v>
      </c>
      <c r="P12" s="182">
        <v>39</v>
      </c>
      <c r="Q12" s="183"/>
      <c r="R12" s="183"/>
      <c r="S12" s="183"/>
      <c r="T12" s="183"/>
      <c r="U12" s="183"/>
      <c r="V12" s="184"/>
      <c r="W12" s="25">
        <f t="shared" si="3"/>
        <v>39</v>
      </c>
      <c r="X12" s="23">
        <f t="shared" si="4"/>
        <v>1</v>
      </c>
      <c r="Y12" s="24">
        <f t="shared" si="10"/>
        <v>39</v>
      </c>
      <c r="Z12" s="18"/>
      <c r="AA12" s="25">
        <f t="shared" si="5"/>
        <v>203</v>
      </c>
      <c r="AB12" s="23">
        <f t="shared" si="6"/>
        <v>4</v>
      </c>
      <c r="AC12" s="23">
        <f t="shared" si="11"/>
        <v>50.75</v>
      </c>
      <c r="AD12" s="24">
        <f t="shared" si="7"/>
        <v>80.555555555555557</v>
      </c>
      <c r="AE12" s="245">
        <f t="shared" si="8"/>
        <v>80.555555555555557</v>
      </c>
    </row>
    <row r="13" spans="2:31" s="19" customFormat="1" ht="19.95" customHeight="1">
      <c r="B13" s="51" t="s">
        <v>188</v>
      </c>
      <c r="C13" s="86">
        <v>27</v>
      </c>
      <c r="D13" s="182"/>
      <c r="E13" s="183"/>
      <c r="F13" s="183"/>
      <c r="G13" s="183">
        <v>28</v>
      </c>
      <c r="H13" s="183">
        <v>25</v>
      </c>
      <c r="I13" s="183"/>
      <c r="J13" s="184">
        <v>14</v>
      </c>
      <c r="K13" s="25">
        <f t="shared" si="0"/>
        <v>67</v>
      </c>
      <c r="L13" s="23">
        <f t="shared" si="1"/>
        <v>3</v>
      </c>
      <c r="M13" s="23">
        <f t="shared" si="9"/>
        <v>22.333333333333332</v>
      </c>
      <c r="N13" s="24">
        <f t="shared" si="2"/>
        <v>82.716049382716051</v>
      </c>
      <c r="O13" s="86">
        <v>27</v>
      </c>
      <c r="P13" s="182"/>
      <c r="Q13" s="183"/>
      <c r="R13" s="183"/>
      <c r="S13" s="183"/>
      <c r="T13" s="183"/>
      <c r="U13" s="183"/>
      <c r="V13" s="184"/>
      <c r="W13" s="25">
        <f t="shared" si="3"/>
        <v>0</v>
      </c>
      <c r="X13" s="23">
        <f t="shared" si="4"/>
        <v>0</v>
      </c>
      <c r="Y13" s="24" t="str">
        <f t="shared" si="10"/>
        <v xml:space="preserve"> </v>
      </c>
      <c r="Z13" s="18"/>
      <c r="AA13" s="25">
        <f t="shared" si="5"/>
        <v>67</v>
      </c>
      <c r="AB13" s="23">
        <f t="shared" si="6"/>
        <v>3</v>
      </c>
      <c r="AC13" s="23">
        <f t="shared" si="11"/>
        <v>22.333333333333332</v>
      </c>
      <c r="AD13" s="24">
        <f t="shared" si="7"/>
        <v>82.716049382716051</v>
      </c>
      <c r="AE13" s="245">
        <f t="shared" si="8"/>
        <v>82.716049382716051</v>
      </c>
    </row>
    <row r="14" spans="2:31" s="19" customFormat="1" ht="19.95" customHeight="1">
      <c r="B14" s="51" t="s">
        <v>274</v>
      </c>
      <c r="C14" s="176">
        <v>25</v>
      </c>
      <c r="D14" s="353">
        <v>26</v>
      </c>
      <c r="E14" s="183"/>
      <c r="F14" s="183"/>
      <c r="G14" s="354">
        <v>28</v>
      </c>
      <c r="H14" s="183"/>
      <c r="I14" s="183"/>
      <c r="J14" s="184"/>
      <c r="K14" s="25">
        <f t="shared" si="0"/>
        <v>54</v>
      </c>
      <c r="L14" s="23">
        <f t="shared" si="1"/>
        <v>2</v>
      </c>
      <c r="M14" s="23">
        <f t="shared" si="9"/>
        <v>27</v>
      </c>
      <c r="N14" s="24">
        <f t="shared" si="2"/>
        <v>108</v>
      </c>
      <c r="O14" s="241">
        <v>24</v>
      </c>
      <c r="P14" s="182"/>
      <c r="Q14" s="354">
        <v>17</v>
      </c>
      <c r="R14" s="183"/>
      <c r="S14" s="183"/>
      <c r="T14" s="183"/>
      <c r="U14" s="183"/>
      <c r="V14" s="184"/>
      <c r="W14" s="25">
        <f t="shared" si="3"/>
        <v>17</v>
      </c>
      <c r="X14" s="23">
        <f t="shared" si="4"/>
        <v>1</v>
      </c>
      <c r="Y14" s="24">
        <f t="shared" si="10"/>
        <v>17</v>
      </c>
      <c r="Z14" s="18"/>
      <c r="AA14" s="25">
        <f t="shared" si="5"/>
        <v>71</v>
      </c>
      <c r="AB14" s="23">
        <f t="shared" si="6"/>
        <v>3</v>
      </c>
      <c r="AC14" s="23">
        <f t="shared" si="11"/>
        <v>23.666666666666668</v>
      </c>
      <c r="AD14" s="24">
        <f t="shared" si="7"/>
        <v>98.611111111111114</v>
      </c>
      <c r="AE14" s="245">
        <f t="shared" si="8"/>
        <v>98.611111111111114</v>
      </c>
    </row>
    <row r="15" spans="2:31" s="19" customFormat="1" ht="19.95" customHeight="1">
      <c r="B15" s="51" t="s">
        <v>212</v>
      </c>
      <c r="C15" s="86">
        <v>30</v>
      </c>
      <c r="D15" s="182"/>
      <c r="E15" s="183"/>
      <c r="F15" s="183">
        <v>24</v>
      </c>
      <c r="G15" s="183">
        <v>25</v>
      </c>
      <c r="H15" s="183">
        <v>35</v>
      </c>
      <c r="I15" s="183">
        <v>24</v>
      </c>
      <c r="J15" s="184"/>
      <c r="K15" s="25">
        <f t="shared" si="0"/>
        <v>108</v>
      </c>
      <c r="L15" s="23">
        <f t="shared" si="1"/>
        <v>4</v>
      </c>
      <c r="M15" s="23">
        <f t="shared" si="9"/>
        <v>27</v>
      </c>
      <c r="N15" s="24">
        <f t="shared" si="2"/>
        <v>90</v>
      </c>
      <c r="O15" s="86">
        <v>30</v>
      </c>
      <c r="P15" s="182"/>
      <c r="Q15" s="183"/>
      <c r="R15" s="183"/>
      <c r="S15" s="183"/>
      <c r="T15" s="183"/>
      <c r="U15" s="183"/>
      <c r="V15" s="184"/>
      <c r="W15" s="25">
        <f t="shared" si="3"/>
        <v>0</v>
      </c>
      <c r="X15" s="23">
        <f t="shared" si="4"/>
        <v>0</v>
      </c>
      <c r="Y15" s="24" t="str">
        <f t="shared" si="10"/>
        <v xml:space="preserve"> </v>
      </c>
      <c r="Z15" s="18"/>
      <c r="AA15" s="25">
        <f t="shared" si="5"/>
        <v>108</v>
      </c>
      <c r="AB15" s="23">
        <f t="shared" si="6"/>
        <v>4</v>
      </c>
      <c r="AC15" s="23">
        <f t="shared" si="11"/>
        <v>27</v>
      </c>
      <c r="AD15" s="24">
        <f t="shared" si="7"/>
        <v>90</v>
      </c>
      <c r="AE15" s="245">
        <f t="shared" si="8"/>
        <v>90</v>
      </c>
    </row>
    <row r="16" spans="2:31" s="19" customFormat="1" ht="19.95" customHeight="1">
      <c r="B16" s="51" t="s">
        <v>247</v>
      </c>
      <c r="C16" s="86">
        <v>16</v>
      </c>
      <c r="D16" s="182"/>
      <c r="E16" s="183"/>
      <c r="F16" s="183"/>
      <c r="G16" s="183"/>
      <c r="H16" s="183">
        <v>19</v>
      </c>
      <c r="I16" s="183">
        <v>9</v>
      </c>
      <c r="J16" s="184">
        <v>21</v>
      </c>
      <c r="K16" s="25">
        <f t="shared" si="0"/>
        <v>49</v>
      </c>
      <c r="L16" s="23">
        <f t="shared" si="1"/>
        <v>3</v>
      </c>
      <c r="M16" s="23">
        <f>IF(K16=0," ",K16/L16)</f>
        <v>16.333333333333332</v>
      </c>
      <c r="N16" s="24">
        <f t="shared" si="2"/>
        <v>102.08333333333333</v>
      </c>
      <c r="O16" s="86">
        <v>16</v>
      </c>
      <c r="P16" s="182"/>
      <c r="Q16" s="183"/>
      <c r="R16" s="183"/>
      <c r="S16" s="183"/>
      <c r="T16" s="183"/>
      <c r="U16" s="183"/>
      <c r="V16" s="184"/>
      <c r="W16" s="25">
        <f t="shared" si="3"/>
        <v>0</v>
      </c>
      <c r="X16" s="23">
        <f t="shared" si="4"/>
        <v>0</v>
      </c>
      <c r="Y16" s="24" t="str">
        <f>IF(W16=0," ",W16/X16)</f>
        <v xml:space="preserve"> </v>
      </c>
      <c r="Z16" s="18"/>
      <c r="AA16" s="25">
        <f t="shared" si="5"/>
        <v>49</v>
      </c>
      <c r="AB16" s="23">
        <f t="shared" si="6"/>
        <v>3</v>
      </c>
      <c r="AC16" s="23">
        <f>IF(AA16=0," ",AA16/AB16)</f>
        <v>16.333333333333332</v>
      </c>
      <c r="AD16" s="24">
        <f t="shared" si="7"/>
        <v>102.08333333333333</v>
      </c>
      <c r="AE16" s="245">
        <f t="shared" si="8"/>
        <v>102.08333333333333</v>
      </c>
    </row>
    <row r="17" spans="2:31" s="19" customFormat="1" ht="19.95" customHeight="1">
      <c r="B17" s="51" t="s">
        <v>248</v>
      </c>
      <c r="C17" s="86">
        <v>38</v>
      </c>
      <c r="D17" s="182">
        <v>43</v>
      </c>
      <c r="E17" s="183">
        <v>26</v>
      </c>
      <c r="F17" s="183"/>
      <c r="G17" s="183"/>
      <c r="H17" s="183"/>
      <c r="I17" s="183">
        <v>32</v>
      </c>
      <c r="J17" s="184"/>
      <c r="K17" s="25">
        <f t="shared" si="0"/>
        <v>101</v>
      </c>
      <c r="L17" s="23">
        <f t="shared" si="1"/>
        <v>3</v>
      </c>
      <c r="M17" s="23">
        <f t="shared" si="9"/>
        <v>33.666666666666664</v>
      </c>
      <c r="N17" s="24">
        <f t="shared" si="2"/>
        <v>88.596491228070178</v>
      </c>
      <c r="O17" s="86">
        <v>38</v>
      </c>
      <c r="P17" s="182">
        <v>37</v>
      </c>
      <c r="Q17" s="183"/>
      <c r="R17" s="183"/>
      <c r="S17" s="183"/>
      <c r="T17" s="183"/>
      <c r="U17" s="183"/>
      <c r="V17" s="184"/>
      <c r="W17" s="25">
        <f t="shared" si="3"/>
        <v>37</v>
      </c>
      <c r="X17" s="23">
        <f t="shared" si="4"/>
        <v>1</v>
      </c>
      <c r="Y17" s="24">
        <f t="shared" si="10"/>
        <v>37</v>
      </c>
      <c r="Z17" s="18"/>
      <c r="AA17" s="25">
        <f t="shared" si="5"/>
        <v>138</v>
      </c>
      <c r="AB17" s="23">
        <f t="shared" si="6"/>
        <v>4</v>
      </c>
      <c r="AC17" s="23">
        <f t="shared" si="11"/>
        <v>34.5</v>
      </c>
      <c r="AD17" s="24">
        <f t="shared" si="7"/>
        <v>90.789473684210535</v>
      </c>
      <c r="AE17" s="245">
        <f t="shared" si="8"/>
        <v>90.789473684210535</v>
      </c>
    </row>
    <row r="18" spans="2:31" s="19" customFormat="1" ht="19.95" customHeight="1">
      <c r="B18" s="51" t="s">
        <v>189</v>
      </c>
      <c r="C18" s="86">
        <v>38</v>
      </c>
      <c r="D18" s="182">
        <v>39</v>
      </c>
      <c r="E18" s="183">
        <v>14</v>
      </c>
      <c r="F18" s="183">
        <v>23</v>
      </c>
      <c r="G18" s="183"/>
      <c r="H18" s="183"/>
      <c r="I18" s="183"/>
      <c r="J18" s="184">
        <v>58</v>
      </c>
      <c r="K18" s="25">
        <f t="shared" si="0"/>
        <v>134</v>
      </c>
      <c r="L18" s="23">
        <f t="shared" si="1"/>
        <v>4</v>
      </c>
      <c r="M18" s="23">
        <f>IF(K18=0," ",K18/L18)</f>
        <v>33.5</v>
      </c>
      <c r="N18" s="24">
        <f t="shared" si="2"/>
        <v>88.157894736842096</v>
      </c>
      <c r="O18" s="86">
        <v>38</v>
      </c>
      <c r="P18" s="182">
        <v>37</v>
      </c>
      <c r="Q18" s="183">
        <v>51</v>
      </c>
      <c r="R18" s="183"/>
      <c r="S18" s="183"/>
      <c r="T18" s="183"/>
      <c r="U18" s="183"/>
      <c r="V18" s="184"/>
      <c r="W18" s="25">
        <f t="shared" si="3"/>
        <v>88</v>
      </c>
      <c r="X18" s="23">
        <f t="shared" si="4"/>
        <v>2</v>
      </c>
      <c r="Y18" s="24">
        <f>IF(W18=0," ",W18/X18)</f>
        <v>44</v>
      </c>
      <c r="Z18" s="18"/>
      <c r="AA18" s="25">
        <f t="shared" si="5"/>
        <v>222</v>
      </c>
      <c r="AB18" s="23">
        <f t="shared" si="6"/>
        <v>6</v>
      </c>
      <c r="AC18" s="23">
        <f>IF(AA18=0," ",AA18/AB18)</f>
        <v>37</v>
      </c>
      <c r="AD18" s="24">
        <f t="shared" si="7"/>
        <v>97.368421052631575</v>
      </c>
      <c r="AE18" s="245">
        <f t="shared" si="8"/>
        <v>97.368421052631575</v>
      </c>
    </row>
    <row r="19" spans="2:31" s="19" customFormat="1" ht="19.95" customHeight="1" thickBot="1">
      <c r="B19" s="166"/>
      <c r="C19" s="167"/>
      <c r="D19" s="185"/>
      <c r="E19" s="186"/>
      <c r="F19" s="186"/>
      <c r="G19" s="186"/>
      <c r="H19" s="186"/>
      <c r="I19" s="186"/>
      <c r="J19" s="187"/>
      <c r="K19" s="32">
        <f t="shared" si="0"/>
        <v>0</v>
      </c>
      <c r="L19" s="30">
        <f t="shared" si="1"/>
        <v>0</v>
      </c>
      <c r="M19" s="30" t="str">
        <f>IF(K19=0," ",K19/L19)</f>
        <v xml:space="preserve"> </v>
      </c>
      <c r="N19" s="31" t="str">
        <f t="shared" si="2"/>
        <v xml:space="preserve"> </v>
      </c>
      <c r="O19" s="167"/>
      <c r="P19" s="185"/>
      <c r="Q19" s="186"/>
      <c r="R19" s="186"/>
      <c r="S19" s="186"/>
      <c r="T19" s="186"/>
      <c r="U19" s="186"/>
      <c r="V19" s="187"/>
      <c r="W19" s="32">
        <f t="shared" si="3"/>
        <v>0</v>
      </c>
      <c r="X19" s="30">
        <f t="shared" si="4"/>
        <v>0</v>
      </c>
      <c r="Y19" s="31" t="str">
        <f>IF(W19=0," ",W19/X19)</f>
        <v xml:space="preserve"> </v>
      </c>
      <c r="Z19" s="18"/>
      <c r="AA19" s="32">
        <f t="shared" si="5"/>
        <v>0</v>
      </c>
      <c r="AB19" s="30">
        <f t="shared" si="6"/>
        <v>0</v>
      </c>
      <c r="AC19" s="30" t="str">
        <f>IF(AA19=0," ",AA19/AB19)</f>
        <v xml:space="preserve"> </v>
      </c>
      <c r="AD19" s="31" t="str">
        <f t="shared" si="7"/>
        <v xml:space="preserve"> </v>
      </c>
      <c r="AE19" s="245" t="str">
        <f t="shared" si="8"/>
        <v>0</v>
      </c>
    </row>
    <row r="20" spans="2:31" s="50" customFormat="1" ht="20.100000000000001" customHeight="1" thickBot="1">
      <c r="B20" s="48"/>
      <c r="C20" s="49">
        <f>SUM(C5:C19)</f>
        <v>433</v>
      </c>
      <c r="D20" s="36">
        <f t="shared" ref="D20:L20" si="12">SUM(D5:D19)</f>
        <v>206</v>
      </c>
      <c r="E20" s="36">
        <f t="shared" si="12"/>
        <v>123</v>
      </c>
      <c r="F20" s="36">
        <f t="shared" si="12"/>
        <v>206</v>
      </c>
      <c r="G20" s="36">
        <f t="shared" si="12"/>
        <v>201</v>
      </c>
      <c r="H20" s="36">
        <f t="shared" si="12"/>
        <v>222</v>
      </c>
      <c r="I20" s="36">
        <f t="shared" si="12"/>
        <v>146</v>
      </c>
      <c r="J20" s="36">
        <f t="shared" si="12"/>
        <v>210</v>
      </c>
      <c r="K20" s="131">
        <f t="shared" si="12"/>
        <v>1314</v>
      </c>
      <c r="L20" s="36">
        <f t="shared" si="12"/>
        <v>42</v>
      </c>
      <c r="M20" s="35">
        <f>K20/L20</f>
        <v>31.285714285714285</v>
      </c>
      <c r="N20" s="37"/>
      <c r="O20" s="38">
        <f t="shared" ref="O20:X20" si="13">SUM(O5:O19)</f>
        <v>432</v>
      </c>
      <c r="P20" s="39">
        <f t="shared" si="13"/>
        <v>167</v>
      </c>
      <c r="Q20" s="36">
        <f t="shared" si="13"/>
        <v>201</v>
      </c>
      <c r="R20" s="36">
        <f t="shared" si="13"/>
        <v>0</v>
      </c>
      <c r="S20" s="36">
        <f t="shared" si="13"/>
        <v>0</v>
      </c>
      <c r="T20" s="36">
        <f t="shared" si="13"/>
        <v>0</v>
      </c>
      <c r="U20" s="36">
        <f t="shared" si="13"/>
        <v>0</v>
      </c>
      <c r="V20" s="36">
        <f t="shared" si="13"/>
        <v>0</v>
      </c>
      <c r="W20" s="34">
        <f t="shared" si="13"/>
        <v>368</v>
      </c>
      <c r="X20" s="35">
        <f t="shared" si="13"/>
        <v>12</v>
      </c>
      <c r="Y20" s="41">
        <f>W20/X20</f>
        <v>30.666666666666668</v>
      </c>
      <c r="Z20" s="44"/>
      <c r="AA20" s="43">
        <f>SUM(AA5:AA19)</f>
        <v>1682</v>
      </c>
      <c r="AB20" s="35">
        <f>SUM(AB5:AB19)</f>
        <v>54</v>
      </c>
      <c r="AC20" s="35">
        <f>AA20/AB20</f>
        <v>31.148148148148149</v>
      </c>
      <c r="AD20" s="37"/>
    </row>
    <row r="21" spans="2:31" ht="19.95" customHeight="1"/>
    <row r="22" spans="2:31" ht="19.95" customHeight="1"/>
    <row r="23" spans="2:31" ht="19.95" customHeight="1"/>
    <row r="24" spans="2:31" ht="19.95" customHeight="1"/>
  </sheetData>
  <mergeCells count="18">
    <mergeCell ref="AA3:AA4"/>
    <mergeCell ref="AB3:AB4"/>
    <mergeCell ref="D3:J3"/>
    <mergeCell ref="P3:V3"/>
    <mergeCell ref="B2:Y2"/>
    <mergeCell ref="AA2:AD2"/>
    <mergeCell ref="B3:B4"/>
    <mergeCell ref="C3:C4"/>
    <mergeCell ref="K3:K4"/>
    <mergeCell ref="L3:L4"/>
    <mergeCell ref="M3:M4"/>
    <mergeCell ref="N3:N4"/>
    <mergeCell ref="O3:O4"/>
    <mergeCell ref="AC3:AC4"/>
    <mergeCell ref="AD3:AD4"/>
    <mergeCell ref="W3:W4"/>
    <mergeCell ref="X3:X4"/>
    <mergeCell ref="Y3:Y4"/>
  </mergeCells>
  <conditionalFormatting sqref="B5:B19 K5:N19 W5:AD19 B20:AD20">
    <cfRule type="cellIs" dxfId="42" priority="10" operator="equal">
      <formula>0</formula>
    </cfRule>
  </conditionalFormatting>
  <conditionalFormatting sqref="C5:C19">
    <cfRule type="cellIs" dxfId="41" priority="8" operator="equal">
      <formula>0</formula>
    </cfRule>
  </conditionalFormatting>
  <conditionalFormatting sqref="K5:O19 B5:C19 W5:AD19 B20:AD20">
    <cfRule type="containsErrors" dxfId="40" priority="3">
      <formula>ISERROR(B5)</formula>
    </cfRule>
  </conditionalFormatting>
  <conditionalFormatting sqref="O5:O19">
    <cfRule type="cellIs" dxfId="39" priority="1" operator="equal">
      <formula>0</formula>
    </cfRule>
    <cfRule type="cellIs" dxfId="38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3" fitToHeight="0" orientation="landscape" horizont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Blad10">
    <pageSetUpPr fitToPage="1"/>
  </sheetPr>
  <dimension ref="B1:AE25"/>
  <sheetViews>
    <sheetView showGridLines="0" showRowColHeaders="0" zoomScale="80" zoomScaleNormal="80" workbookViewId="0">
      <selection activeCell="B17" sqref="B17"/>
    </sheetView>
  </sheetViews>
  <sheetFormatPr defaultRowHeight="14.4"/>
  <cols>
    <col min="1" max="1" width="1.6640625" customWidth="1"/>
    <col min="2" max="2" width="30.6640625" style="9" customWidth="1"/>
    <col min="3" max="25" width="4.6640625" customWidth="1"/>
    <col min="26" max="26" width="1.33203125" customWidth="1"/>
    <col min="27" max="29" width="4.6640625" customWidth="1"/>
    <col min="30" max="30" width="4.44140625" customWidth="1"/>
    <col min="31" max="31" width="8.88671875" hidden="1" customWidth="1"/>
  </cols>
  <sheetData>
    <row r="1" spans="2:31" ht="1.95" customHeight="1" thickBot="1"/>
    <row r="2" spans="2:31" ht="30" customHeight="1" thickBot="1">
      <c r="B2" s="310" t="s">
        <v>223</v>
      </c>
      <c r="C2" s="311"/>
      <c r="D2" s="311"/>
      <c r="E2" s="311"/>
      <c r="F2" s="311"/>
      <c r="G2" s="311"/>
      <c r="H2" s="311"/>
      <c r="I2" s="311"/>
      <c r="J2" s="311"/>
      <c r="K2" s="311"/>
      <c r="L2" s="311"/>
      <c r="M2" s="311"/>
      <c r="N2" s="311"/>
      <c r="O2" s="311"/>
      <c r="P2" s="311"/>
      <c r="Q2" s="311"/>
      <c r="R2" s="311"/>
      <c r="S2" s="311"/>
      <c r="T2" s="311"/>
      <c r="U2" s="311"/>
      <c r="V2" s="311"/>
      <c r="W2" s="311"/>
      <c r="X2" s="311"/>
      <c r="Y2" s="311"/>
      <c r="Z2" s="1"/>
      <c r="AA2" s="311" t="s">
        <v>7</v>
      </c>
      <c r="AB2" s="311"/>
      <c r="AC2" s="311"/>
      <c r="AD2" s="312"/>
      <c r="AE2">
        <f>IF(Rangschikking!A3&gt;=15,0,Rangschikking!A3)</f>
        <v>1</v>
      </c>
    </row>
    <row r="3" spans="2:31" ht="121.5" customHeight="1" thickBot="1">
      <c r="B3" s="328" t="s">
        <v>184</v>
      </c>
      <c r="C3" s="315" t="s">
        <v>0</v>
      </c>
      <c r="D3" s="343" t="s">
        <v>109</v>
      </c>
      <c r="E3" s="318"/>
      <c r="F3" s="318"/>
      <c r="G3" s="318"/>
      <c r="H3" s="318"/>
      <c r="I3" s="318"/>
      <c r="J3" s="318"/>
      <c r="K3" s="319" t="s">
        <v>1</v>
      </c>
      <c r="L3" s="321" t="s">
        <v>2</v>
      </c>
      <c r="M3" s="321" t="s">
        <v>3</v>
      </c>
      <c r="N3" s="323" t="s">
        <v>224</v>
      </c>
      <c r="O3" s="325" t="s">
        <v>4</v>
      </c>
      <c r="P3" s="317" t="s">
        <v>112</v>
      </c>
      <c r="Q3" s="343"/>
      <c r="R3" s="343"/>
      <c r="S3" s="343"/>
      <c r="T3" s="343"/>
      <c r="U3" s="343"/>
      <c r="V3" s="343"/>
      <c r="W3" s="302" t="s">
        <v>1</v>
      </c>
      <c r="X3" s="304" t="s">
        <v>2</v>
      </c>
      <c r="Y3" s="306" t="s">
        <v>5</v>
      </c>
      <c r="Z3" s="7"/>
      <c r="AA3" s="302" t="s">
        <v>1</v>
      </c>
      <c r="AB3" s="304" t="s">
        <v>2</v>
      </c>
      <c r="AC3" s="304" t="s">
        <v>6</v>
      </c>
      <c r="AD3" s="306" t="s">
        <v>224</v>
      </c>
    </row>
    <row r="4" spans="2:31" ht="15" thickBot="1">
      <c r="B4" s="344"/>
      <c r="C4" s="340"/>
      <c r="D4" s="2">
        <v>1</v>
      </c>
      <c r="E4" s="2">
        <v>2</v>
      </c>
      <c r="F4" s="2">
        <v>3</v>
      </c>
      <c r="G4" s="2">
        <v>4</v>
      </c>
      <c r="H4" s="2">
        <v>5</v>
      </c>
      <c r="I4" s="2">
        <v>6</v>
      </c>
      <c r="J4" s="2">
        <v>7</v>
      </c>
      <c r="K4" s="341"/>
      <c r="L4" s="327"/>
      <c r="M4" s="327"/>
      <c r="N4" s="342"/>
      <c r="O4" s="326"/>
      <c r="P4" s="3">
        <v>8</v>
      </c>
      <c r="Q4" s="4">
        <v>9</v>
      </c>
      <c r="R4" s="4">
        <v>10</v>
      </c>
      <c r="S4" s="4">
        <v>11</v>
      </c>
      <c r="T4" s="4">
        <v>12</v>
      </c>
      <c r="U4" s="4">
        <v>13</v>
      </c>
      <c r="V4" s="4">
        <v>14</v>
      </c>
      <c r="W4" s="331"/>
      <c r="X4" s="334"/>
      <c r="Y4" s="339"/>
      <c r="Z4" s="8"/>
      <c r="AA4" s="331"/>
      <c r="AB4" s="334"/>
      <c r="AC4" s="334"/>
      <c r="AD4" s="339"/>
    </row>
    <row r="5" spans="2:31" s="19" customFormat="1" ht="19.95" customHeight="1">
      <c r="B5" s="51" t="s">
        <v>185</v>
      </c>
      <c r="C5" s="85">
        <v>40</v>
      </c>
      <c r="D5" s="179"/>
      <c r="E5" s="180"/>
      <c r="F5" s="180"/>
      <c r="G5" s="180">
        <v>46</v>
      </c>
      <c r="H5" s="180">
        <v>26</v>
      </c>
      <c r="I5" s="180">
        <v>69</v>
      </c>
      <c r="J5" s="181">
        <v>49</v>
      </c>
      <c r="K5" s="17">
        <f t="shared" ref="K5:K19" si="0">SUM(D5:J5)</f>
        <v>190</v>
      </c>
      <c r="L5" s="14">
        <f t="shared" ref="L5:L19" si="1">COUNTIF(D5:J5,"&gt;0")</f>
        <v>4</v>
      </c>
      <c r="M5" s="14">
        <f>IF(K5=0," ",K5/L5)</f>
        <v>47.5</v>
      </c>
      <c r="N5" s="101">
        <f t="shared" ref="N5:N19" si="2">IF(K5=0," ",K5/(L5*C5)*100)</f>
        <v>118.75</v>
      </c>
      <c r="O5" s="85">
        <v>40</v>
      </c>
      <c r="P5" s="179">
        <v>23</v>
      </c>
      <c r="Q5" s="180">
        <v>35</v>
      </c>
      <c r="R5" s="180"/>
      <c r="S5" s="180"/>
      <c r="T5" s="180"/>
      <c r="U5" s="180"/>
      <c r="V5" s="181"/>
      <c r="W5" s="17">
        <f t="shared" ref="W5:W19" si="3">SUM(P5:V5)</f>
        <v>58</v>
      </c>
      <c r="X5" s="14">
        <f t="shared" ref="X5:X19" si="4">COUNTIF(P5:V5,"&gt;0")</f>
        <v>2</v>
      </c>
      <c r="Y5" s="101">
        <f>IF(W5=0," ",W5/X5)</f>
        <v>29</v>
      </c>
      <c r="Z5" s="18"/>
      <c r="AA5" s="17">
        <f t="shared" ref="AA5:AA19" si="5">K5+W5</f>
        <v>248</v>
      </c>
      <c r="AB5" s="14">
        <f t="shared" ref="AB5:AB19" si="6">L5+X5</f>
        <v>6</v>
      </c>
      <c r="AC5" s="14">
        <f>IF(AA5=0," ",AA5/AB5)</f>
        <v>41.333333333333336</v>
      </c>
      <c r="AD5" s="101">
        <f t="shared" ref="AD5:AD19" si="7">IF(AA5=0," ",AA5/(AB5*O5)*100)</f>
        <v>103.33333333333334</v>
      </c>
      <c r="AE5" s="245">
        <f>IF(AB5&gt;=$AE$2,AA5/(AB5*O5)*100,"0")</f>
        <v>103.33333333333334</v>
      </c>
    </row>
    <row r="6" spans="2:31" s="19" customFormat="1" ht="19.95" customHeight="1">
      <c r="B6" s="51" t="s">
        <v>34</v>
      </c>
      <c r="C6" s="86">
        <v>22</v>
      </c>
      <c r="D6" s="182">
        <v>18</v>
      </c>
      <c r="E6" s="183"/>
      <c r="F6" s="183"/>
      <c r="G6" s="183">
        <v>17</v>
      </c>
      <c r="H6" s="183">
        <v>28</v>
      </c>
      <c r="I6" s="183"/>
      <c r="J6" s="184">
        <v>35</v>
      </c>
      <c r="K6" s="25">
        <f t="shared" si="0"/>
        <v>98</v>
      </c>
      <c r="L6" s="23">
        <f t="shared" si="1"/>
        <v>4</v>
      </c>
      <c r="M6" s="23">
        <f>IF(K6=0," ",K6/L6)</f>
        <v>24.5</v>
      </c>
      <c r="N6" s="24">
        <f t="shared" si="2"/>
        <v>111.36363636363636</v>
      </c>
      <c r="O6" s="86">
        <v>22</v>
      </c>
      <c r="P6" s="182">
        <v>15</v>
      </c>
      <c r="Q6" s="183">
        <v>19</v>
      </c>
      <c r="R6" s="183"/>
      <c r="S6" s="183"/>
      <c r="T6" s="183"/>
      <c r="U6" s="183"/>
      <c r="V6" s="184"/>
      <c r="W6" s="25">
        <f t="shared" si="3"/>
        <v>34</v>
      </c>
      <c r="X6" s="23">
        <f t="shared" si="4"/>
        <v>2</v>
      </c>
      <c r="Y6" s="24">
        <f>IF(W6=0," ",W6/X6)</f>
        <v>17</v>
      </c>
      <c r="Z6" s="18"/>
      <c r="AA6" s="25">
        <f t="shared" si="5"/>
        <v>132</v>
      </c>
      <c r="AB6" s="23">
        <f t="shared" si="6"/>
        <v>6</v>
      </c>
      <c r="AC6" s="23">
        <f>IF(AA6=0," ",AA6/AB6)</f>
        <v>22</v>
      </c>
      <c r="AD6" s="24">
        <f t="shared" si="7"/>
        <v>100</v>
      </c>
      <c r="AE6" s="245">
        <f t="shared" ref="AE6:AE19" si="8">IF(AB6&gt;=$AE$2,AA6/(AB6*O6)*100,"0")</f>
        <v>100</v>
      </c>
    </row>
    <row r="7" spans="2:31" s="19" customFormat="1" ht="19.95" customHeight="1">
      <c r="B7" s="51" t="s">
        <v>226</v>
      </c>
      <c r="C7" s="86">
        <v>21</v>
      </c>
      <c r="D7" s="182">
        <v>15</v>
      </c>
      <c r="E7" s="183">
        <v>17</v>
      </c>
      <c r="F7" s="183">
        <v>32</v>
      </c>
      <c r="G7" s="183">
        <v>27</v>
      </c>
      <c r="H7" s="183">
        <v>26</v>
      </c>
      <c r="I7" s="183">
        <v>16</v>
      </c>
      <c r="J7" s="184">
        <v>25</v>
      </c>
      <c r="K7" s="25">
        <f t="shared" si="0"/>
        <v>158</v>
      </c>
      <c r="L7" s="23">
        <f t="shared" si="1"/>
        <v>7</v>
      </c>
      <c r="M7" s="23">
        <f t="shared" ref="M7:M18" si="9">IF(K7=0," ",K7/L7)</f>
        <v>22.571428571428573</v>
      </c>
      <c r="N7" s="24">
        <f t="shared" si="2"/>
        <v>107.48299319727892</v>
      </c>
      <c r="O7" s="86">
        <v>21</v>
      </c>
      <c r="P7" s="182">
        <v>17</v>
      </c>
      <c r="Q7" s="183">
        <v>20</v>
      </c>
      <c r="R7" s="183"/>
      <c r="S7" s="183"/>
      <c r="T7" s="183"/>
      <c r="U7" s="183"/>
      <c r="V7" s="184"/>
      <c r="W7" s="25">
        <f t="shared" si="3"/>
        <v>37</v>
      </c>
      <c r="X7" s="23">
        <f t="shared" si="4"/>
        <v>2</v>
      </c>
      <c r="Y7" s="24">
        <f t="shared" ref="Y7:Y18" si="10">IF(W7=0," ",W7/X7)</f>
        <v>18.5</v>
      </c>
      <c r="Z7" s="18"/>
      <c r="AA7" s="25">
        <f t="shared" si="5"/>
        <v>195</v>
      </c>
      <c r="AB7" s="23">
        <f t="shared" si="6"/>
        <v>9</v>
      </c>
      <c r="AC7" s="23">
        <f t="shared" ref="AC7:AC18" si="11">IF(AA7=0," ",AA7/AB7)</f>
        <v>21.666666666666668</v>
      </c>
      <c r="AD7" s="24">
        <f t="shared" si="7"/>
        <v>103.17460317460319</v>
      </c>
      <c r="AE7" s="245">
        <f t="shared" si="8"/>
        <v>103.17460317460319</v>
      </c>
    </row>
    <row r="8" spans="2:31" s="19" customFormat="1" ht="19.95" customHeight="1">
      <c r="B8" s="51" t="s">
        <v>35</v>
      </c>
      <c r="C8" s="86">
        <v>17</v>
      </c>
      <c r="D8" s="182"/>
      <c r="E8" s="183">
        <v>8</v>
      </c>
      <c r="F8" s="183">
        <v>7</v>
      </c>
      <c r="G8" s="183">
        <v>20</v>
      </c>
      <c r="H8" s="183"/>
      <c r="I8" s="183">
        <v>11</v>
      </c>
      <c r="J8" s="184">
        <v>12</v>
      </c>
      <c r="K8" s="25">
        <f t="shared" si="0"/>
        <v>58</v>
      </c>
      <c r="L8" s="23">
        <f t="shared" si="1"/>
        <v>5</v>
      </c>
      <c r="M8" s="23">
        <f t="shared" si="9"/>
        <v>11.6</v>
      </c>
      <c r="N8" s="24">
        <f t="shared" si="2"/>
        <v>68.235294117647058</v>
      </c>
      <c r="O8" s="86">
        <v>17</v>
      </c>
      <c r="P8" s="182">
        <v>8</v>
      </c>
      <c r="Q8" s="183"/>
      <c r="R8" s="183"/>
      <c r="S8" s="183"/>
      <c r="T8" s="183"/>
      <c r="U8" s="183"/>
      <c r="V8" s="184"/>
      <c r="W8" s="25">
        <f t="shared" si="3"/>
        <v>8</v>
      </c>
      <c r="X8" s="23">
        <f t="shared" si="4"/>
        <v>1</v>
      </c>
      <c r="Y8" s="24">
        <f t="shared" si="10"/>
        <v>8</v>
      </c>
      <c r="Z8" s="18"/>
      <c r="AA8" s="25">
        <f t="shared" si="5"/>
        <v>66</v>
      </c>
      <c r="AB8" s="23">
        <f t="shared" si="6"/>
        <v>6</v>
      </c>
      <c r="AC8" s="23">
        <f t="shared" si="11"/>
        <v>11</v>
      </c>
      <c r="AD8" s="24">
        <f t="shared" si="7"/>
        <v>64.705882352941174</v>
      </c>
      <c r="AE8" s="245">
        <f t="shared" si="8"/>
        <v>64.705882352941174</v>
      </c>
    </row>
    <row r="9" spans="2:31" s="19" customFormat="1" ht="19.95" customHeight="1">
      <c r="B9" s="51" t="s">
        <v>151</v>
      </c>
      <c r="C9" s="86">
        <v>89</v>
      </c>
      <c r="D9" s="182">
        <v>60</v>
      </c>
      <c r="E9" s="183">
        <v>79</v>
      </c>
      <c r="F9" s="183"/>
      <c r="G9" s="183">
        <v>56</v>
      </c>
      <c r="H9" s="183"/>
      <c r="I9" s="183"/>
      <c r="J9" s="184"/>
      <c r="K9" s="25">
        <f t="shared" si="0"/>
        <v>195</v>
      </c>
      <c r="L9" s="23">
        <f t="shared" si="1"/>
        <v>3</v>
      </c>
      <c r="M9" s="23">
        <f t="shared" si="9"/>
        <v>65</v>
      </c>
      <c r="N9" s="24">
        <f t="shared" si="2"/>
        <v>73.033707865168537</v>
      </c>
      <c r="O9" s="86">
        <v>89</v>
      </c>
      <c r="P9" s="182"/>
      <c r="Q9" s="183">
        <v>64</v>
      </c>
      <c r="R9" s="183"/>
      <c r="S9" s="183"/>
      <c r="T9" s="183"/>
      <c r="U9" s="183"/>
      <c r="V9" s="184"/>
      <c r="W9" s="25">
        <f t="shared" si="3"/>
        <v>64</v>
      </c>
      <c r="X9" s="23">
        <f t="shared" si="4"/>
        <v>1</v>
      </c>
      <c r="Y9" s="24">
        <f t="shared" si="10"/>
        <v>64</v>
      </c>
      <c r="Z9" s="18"/>
      <c r="AA9" s="25">
        <f t="shared" si="5"/>
        <v>259</v>
      </c>
      <c r="AB9" s="23">
        <f t="shared" si="6"/>
        <v>4</v>
      </c>
      <c r="AC9" s="23">
        <f t="shared" si="11"/>
        <v>64.75</v>
      </c>
      <c r="AD9" s="24">
        <f t="shared" si="7"/>
        <v>72.752808988764045</v>
      </c>
      <c r="AE9" s="245">
        <f t="shared" si="8"/>
        <v>72.752808988764045</v>
      </c>
    </row>
    <row r="10" spans="2:31" s="19" customFormat="1" ht="19.95" customHeight="1">
      <c r="B10" s="51" t="s">
        <v>209</v>
      </c>
      <c r="C10" s="86">
        <v>48</v>
      </c>
      <c r="D10" s="182"/>
      <c r="E10" s="183"/>
      <c r="F10" s="183"/>
      <c r="G10" s="183"/>
      <c r="H10" s="183"/>
      <c r="I10" s="183"/>
      <c r="J10" s="184"/>
      <c r="K10" s="25">
        <f t="shared" si="0"/>
        <v>0</v>
      </c>
      <c r="L10" s="23">
        <f t="shared" si="1"/>
        <v>0</v>
      </c>
      <c r="M10" s="23" t="str">
        <f t="shared" si="9"/>
        <v xml:space="preserve"> </v>
      </c>
      <c r="N10" s="24" t="str">
        <f t="shared" si="2"/>
        <v xml:space="preserve"> </v>
      </c>
      <c r="O10" s="86">
        <v>48</v>
      </c>
      <c r="P10" s="182"/>
      <c r="Q10" s="183"/>
      <c r="R10" s="183"/>
      <c r="S10" s="183"/>
      <c r="T10" s="183"/>
      <c r="U10" s="183"/>
      <c r="V10" s="184"/>
      <c r="W10" s="25">
        <f t="shared" si="3"/>
        <v>0</v>
      </c>
      <c r="X10" s="23">
        <f t="shared" si="4"/>
        <v>0</v>
      </c>
      <c r="Y10" s="24" t="str">
        <f t="shared" si="10"/>
        <v xml:space="preserve"> </v>
      </c>
      <c r="Z10" s="18"/>
      <c r="AA10" s="25">
        <f t="shared" si="5"/>
        <v>0</v>
      </c>
      <c r="AB10" s="23">
        <f t="shared" si="6"/>
        <v>0</v>
      </c>
      <c r="AC10" s="23" t="str">
        <f t="shared" si="11"/>
        <v xml:space="preserve"> </v>
      </c>
      <c r="AD10" s="24" t="str">
        <f t="shared" si="7"/>
        <v xml:space="preserve"> </v>
      </c>
      <c r="AE10" s="245" t="str">
        <f t="shared" si="8"/>
        <v>0</v>
      </c>
    </row>
    <row r="11" spans="2:31" s="19" customFormat="1" ht="19.95" customHeight="1">
      <c r="B11" s="51" t="s">
        <v>152</v>
      </c>
      <c r="C11" s="86">
        <v>35</v>
      </c>
      <c r="D11" s="182">
        <v>30</v>
      </c>
      <c r="E11" s="183">
        <v>49</v>
      </c>
      <c r="F11" s="183"/>
      <c r="G11" s="183">
        <v>34</v>
      </c>
      <c r="H11" s="183">
        <v>48</v>
      </c>
      <c r="I11" s="183">
        <v>38</v>
      </c>
      <c r="J11" s="184">
        <v>43</v>
      </c>
      <c r="K11" s="25">
        <f t="shared" si="0"/>
        <v>242</v>
      </c>
      <c r="L11" s="23">
        <f t="shared" si="1"/>
        <v>6</v>
      </c>
      <c r="M11" s="23">
        <f t="shared" si="9"/>
        <v>40.333333333333336</v>
      </c>
      <c r="N11" s="24">
        <f t="shared" si="2"/>
        <v>115.23809523809523</v>
      </c>
      <c r="O11" s="86">
        <v>35</v>
      </c>
      <c r="P11" s="182">
        <v>33</v>
      </c>
      <c r="Q11" s="183"/>
      <c r="R11" s="183"/>
      <c r="S11" s="183"/>
      <c r="T11" s="183"/>
      <c r="U11" s="183"/>
      <c r="V11" s="184"/>
      <c r="W11" s="25">
        <f t="shared" si="3"/>
        <v>33</v>
      </c>
      <c r="X11" s="23">
        <f t="shared" si="4"/>
        <v>1</v>
      </c>
      <c r="Y11" s="24">
        <f t="shared" si="10"/>
        <v>33</v>
      </c>
      <c r="Z11" s="18"/>
      <c r="AA11" s="25">
        <f t="shared" si="5"/>
        <v>275</v>
      </c>
      <c r="AB11" s="23">
        <f t="shared" si="6"/>
        <v>7</v>
      </c>
      <c r="AC11" s="23">
        <f t="shared" si="11"/>
        <v>39.285714285714285</v>
      </c>
      <c r="AD11" s="24">
        <f t="shared" si="7"/>
        <v>112.24489795918366</v>
      </c>
      <c r="AE11" s="245">
        <f t="shared" si="8"/>
        <v>112.24489795918366</v>
      </c>
    </row>
    <row r="12" spans="2:31" s="19" customFormat="1" ht="19.95" customHeight="1">
      <c r="B12" s="51" t="s">
        <v>186</v>
      </c>
      <c r="C12" s="86">
        <v>18</v>
      </c>
      <c r="D12" s="182"/>
      <c r="E12" s="183"/>
      <c r="F12" s="183">
        <v>32</v>
      </c>
      <c r="G12" s="183"/>
      <c r="H12" s="183"/>
      <c r="I12" s="183"/>
      <c r="J12" s="184">
        <v>13</v>
      </c>
      <c r="K12" s="25">
        <f t="shared" si="0"/>
        <v>45</v>
      </c>
      <c r="L12" s="23">
        <f t="shared" si="1"/>
        <v>2</v>
      </c>
      <c r="M12" s="23">
        <f t="shared" si="9"/>
        <v>22.5</v>
      </c>
      <c r="N12" s="24">
        <f t="shared" si="2"/>
        <v>125</v>
      </c>
      <c r="O12" s="86">
        <v>18</v>
      </c>
      <c r="P12" s="182">
        <v>19</v>
      </c>
      <c r="Q12" s="183">
        <v>13</v>
      </c>
      <c r="R12" s="183"/>
      <c r="S12" s="183"/>
      <c r="T12" s="183"/>
      <c r="U12" s="183"/>
      <c r="V12" s="184"/>
      <c r="W12" s="25">
        <f t="shared" si="3"/>
        <v>32</v>
      </c>
      <c r="X12" s="23">
        <f t="shared" si="4"/>
        <v>2</v>
      </c>
      <c r="Y12" s="24">
        <f t="shared" si="10"/>
        <v>16</v>
      </c>
      <c r="Z12" s="18"/>
      <c r="AA12" s="25">
        <f t="shared" si="5"/>
        <v>77</v>
      </c>
      <c r="AB12" s="23">
        <f t="shared" si="6"/>
        <v>4</v>
      </c>
      <c r="AC12" s="23">
        <f t="shared" si="11"/>
        <v>19.25</v>
      </c>
      <c r="AD12" s="24">
        <f t="shared" si="7"/>
        <v>106.94444444444444</v>
      </c>
      <c r="AE12" s="245">
        <f t="shared" si="8"/>
        <v>106.94444444444444</v>
      </c>
    </row>
    <row r="13" spans="2:31" s="19" customFormat="1" ht="19.95" customHeight="1">
      <c r="B13" s="51" t="s">
        <v>254</v>
      </c>
      <c r="C13" s="86">
        <v>33</v>
      </c>
      <c r="D13" s="182">
        <v>23</v>
      </c>
      <c r="E13" s="183">
        <v>28</v>
      </c>
      <c r="F13" s="183">
        <v>26</v>
      </c>
      <c r="G13" s="183"/>
      <c r="H13" s="183"/>
      <c r="I13" s="183">
        <v>28</v>
      </c>
      <c r="J13" s="184"/>
      <c r="K13" s="25">
        <f t="shared" si="0"/>
        <v>105</v>
      </c>
      <c r="L13" s="23">
        <f t="shared" si="1"/>
        <v>4</v>
      </c>
      <c r="M13" s="23">
        <f t="shared" si="9"/>
        <v>26.25</v>
      </c>
      <c r="N13" s="24">
        <f t="shared" si="2"/>
        <v>79.545454545454547</v>
      </c>
      <c r="O13" s="86">
        <v>33</v>
      </c>
      <c r="P13" s="182"/>
      <c r="Q13" s="183"/>
      <c r="R13" s="183"/>
      <c r="S13" s="183"/>
      <c r="T13" s="183"/>
      <c r="U13" s="183"/>
      <c r="V13" s="184"/>
      <c r="W13" s="25">
        <f t="shared" si="3"/>
        <v>0</v>
      </c>
      <c r="X13" s="23">
        <f t="shared" si="4"/>
        <v>0</v>
      </c>
      <c r="Y13" s="24" t="str">
        <f t="shared" si="10"/>
        <v xml:space="preserve"> </v>
      </c>
      <c r="Z13" s="18"/>
      <c r="AA13" s="25">
        <f t="shared" si="5"/>
        <v>105</v>
      </c>
      <c r="AB13" s="23">
        <f t="shared" si="6"/>
        <v>4</v>
      </c>
      <c r="AC13" s="23">
        <f t="shared" si="11"/>
        <v>26.25</v>
      </c>
      <c r="AD13" s="24">
        <f t="shared" si="7"/>
        <v>79.545454545454547</v>
      </c>
      <c r="AE13" s="245">
        <f t="shared" si="8"/>
        <v>79.545454545454547</v>
      </c>
    </row>
    <row r="14" spans="2:31" s="19" customFormat="1" ht="19.95" customHeight="1">
      <c r="B14" s="88" t="s">
        <v>92</v>
      </c>
      <c r="C14" s="86">
        <v>68</v>
      </c>
      <c r="D14" s="182"/>
      <c r="E14" s="183"/>
      <c r="F14" s="183"/>
      <c r="G14" s="183"/>
      <c r="H14" s="183"/>
      <c r="I14" s="183"/>
      <c r="J14" s="184"/>
      <c r="K14" s="25">
        <f t="shared" si="0"/>
        <v>0</v>
      </c>
      <c r="L14" s="23">
        <f t="shared" si="1"/>
        <v>0</v>
      </c>
      <c r="M14" s="23" t="str">
        <f t="shared" si="9"/>
        <v xml:space="preserve"> </v>
      </c>
      <c r="N14" s="24" t="str">
        <f t="shared" si="2"/>
        <v xml:space="preserve"> </v>
      </c>
      <c r="O14" s="86">
        <v>68</v>
      </c>
      <c r="P14" s="182"/>
      <c r="Q14" s="183"/>
      <c r="R14" s="183"/>
      <c r="S14" s="183"/>
      <c r="T14" s="183"/>
      <c r="U14" s="183"/>
      <c r="V14" s="184"/>
      <c r="W14" s="25">
        <f t="shared" si="3"/>
        <v>0</v>
      </c>
      <c r="X14" s="23">
        <f t="shared" si="4"/>
        <v>0</v>
      </c>
      <c r="Y14" s="24" t="str">
        <f t="shared" si="10"/>
        <v xml:space="preserve"> </v>
      </c>
      <c r="Z14" s="18"/>
      <c r="AA14" s="25">
        <f t="shared" si="5"/>
        <v>0</v>
      </c>
      <c r="AB14" s="23">
        <f t="shared" si="6"/>
        <v>0</v>
      </c>
      <c r="AC14" s="23" t="str">
        <f t="shared" si="11"/>
        <v xml:space="preserve"> </v>
      </c>
      <c r="AD14" s="24" t="str">
        <f t="shared" si="7"/>
        <v xml:space="preserve"> </v>
      </c>
      <c r="AE14" s="245" t="str">
        <f t="shared" si="8"/>
        <v>0</v>
      </c>
    </row>
    <row r="15" spans="2:31" s="19" customFormat="1" ht="19.95" customHeight="1">
      <c r="B15" s="51" t="s">
        <v>36</v>
      </c>
      <c r="C15" s="86">
        <v>29</v>
      </c>
      <c r="D15" s="182">
        <v>14</v>
      </c>
      <c r="E15" s="183">
        <v>19</v>
      </c>
      <c r="F15" s="183">
        <v>10</v>
      </c>
      <c r="G15" s="183"/>
      <c r="H15" s="183">
        <v>33</v>
      </c>
      <c r="I15" s="183"/>
      <c r="J15" s="184"/>
      <c r="K15" s="25">
        <f t="shared" si="0"/>
        <v>76</v>
      </c>
      <c r="L15" s="23">
        <f t="shared" si="1"/>
        <v>4</v>
      </c>
      <c r="M15" s="23">
        <f t="shared" si="9"/>
        <v>19</v>
      </c>
      <c r="N15" s="24">
        <f t="shared" si="2"/>
        <v>65.517241379310349</v>
      </c>
      <c r="O15" s="86">
        <v>29</v>
      </c>
      <c r="P15" s="182"/>
      <c r="Q15" s="183"/>
      <c r="R15" s="183"/>
      <c r="S15" s="183"/>
      <c r="T15" s="183"/>
      <c r="U15" s="183"/>
      <c r="V15" s="184"/>
      <c r="W15" s="25">
        <f t="shared" si="3"/>
        <v>0</v>
      </c>
      <c r="X15" s="23">
        <f t="shared" si="4"/>
        <v>0</v>
      </c>
      <c r="Y15" s="24" t="str">
        <f t="shared" si="10"/>
        <v xml:space="preserve"> </v>
      </c>
      <c r="Z15" s="18"/>
      <c r="AA15" s="25">
        <f t="shared" si="5"/>
        <v>76</v>
      </c>
      <c r="AB15" s="23">
        <f t="shared" si="6"/>
        <v>4</v>
      </c>
      <c r="AC15" s="23">
        <f>IF(AA15=0," ",AA15/AB15)</f>
        <v>19</v>
      </c>
      <c r="AD15" s="24">
        <f t="shared" si="7"/>
        <v>65.517241379310349</v>
      </c>
      <c r="AE15" s="245">
        <f t="shared" si="8"/>
        <v>65.517241379310349</v>
      </c>
    </row>
    <row r="16" spans="2:31" s="19" customFormat="1" ht="19.95" customHeight="1">
      <c r="B16" s="51" t="s">
        <v>210</v>
      </c>
      <c r="C16" s="86">
        <v>26</v>
      </c>
      <c r="D16" s="182"/>
      <c r="E16" s="183"/>
      <c r="F16" s="183">
        <v>22</v>
      </c>
      <c r="G16" s="183"/>
      <c r="H16" s="183">
        <v>31</v>
      </c>
      <c r="I16" s="183">
        <v>31</v>
      </c>
      <c r="J16" s="184"/>
      <c r="K16" s="25">
        <f t="shared" si="0"/>
        <v>84</v>
      </c>
      <c r="L16" s="23">
        <f t="shared" si="1"/>
        <v>3</v>
      </c>
      <c r="M16" s="23">
        <f>IF(K16=0," ",K16/L16)</f>
        <v>28</v>
      </c>
      <c r="N16" s="24">
        <f t="shared" si="2"/>
        <v>107.69230769230769</v>
      </c>
      <c r="O16" s="86">
        <v>26</v>
      </c>
      <c r="P16" s="182"/>
      <c r="Q16" s="183">
        <v>14</v>
      </c>
      <c r="R16" s="183"/>
      <c r="S16" s="183"/>
      <c r="T16" s="183"/>
      <c r="U16" s="183"/>
      <c r="V16" s="184"/>
      <c r="W16" s="25">
        <f t="shared" si="3"/>
        <v>14</v>
      </c>
      <c r="X16" s="23">
        <f t="shared" si="4"/>
        <v>1</v>
      </c>
      <c r="Y16" s="24">
        <f>IF(W16=0," ",W16/X16)</f>
        <v>14</v>
      </c>
      <c r="Z16" s="18"/>
      <c r="AA16" s="25">
        <f t="shared" si="5"/>
        <v>98</v>
      </c>
      <c r="AB16" s="23">
        <f t="shared" si="6"/>
        <v>4</v>
      </c>
      <c r="AC16" s="23">
        <f>IF(AA16=0," ",AA16/AB16)</f>
        <v>24.5</v>
      </c>
      <c r="AD16" s="24">
        <f t="shared" si="7"/>
        <v>94.230769230769226</v>
      </c>
      <c r="AE16" s="245">
        <f t="shared" si="8"/>
        <v>94.230769230769226</v>
      </c>
    </row>
    <row r="17" spans="2:31" s="19" customFormat="1" ht="19.95" customHeight="1">
      <c r="B17" s="51" t="s">
        <v>271</v>
      </c>
      <c r="C17" s="86">
        <v>0</v>
      </c>
      <c r="D17" s="182"/>
      <c r="E17" s="183"/>
      <c r="F17" s="183"/>
      <c r="G17" s="183"/>
      <c r="H17" s="183"/>
      <c r="I17" s="183"/>
      <c r="J17" s="184"/>
      <c r="K17" s="25">
        <f t="shared" si="0"/>
        <v>0</v>
      </c>
      <c r="L17" s="23">
        <f t="shared" si="1"/>
        <v>0</v>
      </c>
      <c r="M17" s="23" t="str">
        <f>IF(K17=0," ",K17/L17)</f>
        <v xml:space="preserve"> </v>
      </c>
      <c r="N17" s="24" t="str">
        <f t="shared" si="2"/>
        <v xml:space="preserve"> </v>
      </c>
      <c r="O17" s="176">
        <v>20</v>
      </c>
      <c r="P17" s="182"/>
      <c r="Q17" s="183"/>
      <c r="R17" s="183"/>
      <c r="S17" s="183"/>
      <c r="T17" s="183"/>
      <c r="U17" s="183"/>
      <c r="V17" s="184"/>
      <c r="W17" s="25">
        <f t="shared" si="3"/>
        <v>0</v>
      </c>
      <c r="X17" s="23">
        <f t="shared" si="4"/>
        <v>0</v>
      </c>
      <c r="Y17" s="24" t="str">
        <f>IF(W17=0," ",W17/X17)</f>
        <v xml:space="preserve"> </v>
      </c>
      <c r="Z17" s="18"/>
      <c r="AA17" s="25">
        <f t="shared" si="5"/>
        <v>0</v>
      </c>
      <c r="AB17" s="23">
        <f t="shared" si="6"/>
        <v>0</v>
      </c>
      <c r="AC17" s="23" t="str">
        <f>IF(AA17=0," ",AA17/AB17)</f>
        <v xml:space="preserve"> </v>
      </c>
      <c r="AD17" s="24" t="str">
        <f t="shared" si="7"/>
        <v xml:space="preserve"> </v>
      </c>
      <c r="AE17" s="245" t="str">
        <f t="shared" si="8"/>
        <v>0</v>
      </c>
    </row>
    <row r="18" spans="2:31" s="19" customFormat="1" ht="19.95" customHeight="1">
      <c r="B18" s="51"/>
      <c r="C18" s="86"/>
      <c r="D18" s="182"/>
      <c r="E18" s="183"/>
      <c r="F18" s="183"/>
      <c r="G18" s="183"/>
      <c r="H18" s="183"/>
      <c r="I18" s="183"/>
      <c r="J18" s="184"/>
      <c r="K18" s="25">
        <f t="shared" si="0"/>
        <v>0</v>
      </c>
      <c r="L18" s="23">
        <f t="shared" si="1"/>
        <v>0</v>
      </c>
      <c r="M18" s="23" t="str">
        <f t="shared" si="9"/>
        <v xml:space="preserve"> </v>
      </c>
      <c r="N18" s="24" t="str">
        <f t="shared" si="2"/>
        <v xml:space="preserve"> </v>
      </c>
      <c r="O18" s="86"/>
      <c r="P18" s="182"/>
      <c r="Q18" s="183"/>
      <c r="R18" s="183"/>
      <c r="S18" s="183"/>
      <c r="T18" s="183"/>
      <c r="U18" s="183"/>
      <c r="V18" s="184"/>
      <c r="W18" s="25">
        <f t="shared" si="3"/>
        <v>0</v>
      </c>
      <c r="X18" s="23">
        <f t="shared" si="4"/>
        <v>0</v>
      </c>
      <c r="Y18" s="24" t="str">
        <f t="shared" si="10"/>
        <v xml:space="preserve"> </v>
      </c>
      <c r="Z18" s="18"/>
      <c r="AA18" s="25">
        <f t="shared" si="5"/>
        <v>0</v>
      </c>
      <c r="AB18" s="23">
        <f t="shared" si="6"/>
        <v>0</v>
      </c>
      <c r="AC18" s="23" t="str">
        <f t="shared" si="11"/>
        <v xml:space="preserve"> </v>
      </c>
      <c r="AD18" s="24" t="str">
        <f t="shared" si="7"/>
        <v xml:space="preserve"> </v>
      </c>
      <c r="AE18" s="245" t="str">
        <f t="shared" si="8"/>
        <v>0</v>
      </c>
    </row>
    <row r="19" spans="2:31" s="19" customFormat="1" ht="19.95" customHeight="1" thickBot="1">
      <c r="B19" s="166"/>
      <c r="C19" s="167"/>
      <c r="D19" s="185"/>
      <c r="E19" s="186"/>
      <c r="F19" s="186"/>
      <c r="G19" s="186"/>
      <c r="H19" s="186"/>
      <c r="I19" s="186"/>
      <c r="J19" s="187"/>
      <c r="K19" s="32">
        <f t="shared" si="0"/>
        <v>0</v>
      </c>
      <c r="L19" s="30">
        <f t="shared" si="1"/>
        <v>0</v>
      </c>
      <c r="M19" s="30" t="str">
        <f>IF(K19=0," ",K19/L19)</f>
        <v xml:space="preserve"> </v>
      </c>
      <c r="N19" s="31" t="str">
        <f t="shared" si="2"/>
        <v xml:space="preserve"> </v>
      </c>
      <c r="O19" s="167"/>
      <c r="P19" s="185"/>
      <c r="Q19" s="186"/>
      <c r="R19" s="186"/>
      <c r="S19" s="186"/>
      <c r="T19" s="186"/>
      <c r="U19" s="186"/>
      <c r="V19" s="187"/>
      <c r="W19" s="32">
        <f t="shared" si="3"/>
        <v>0</v>
      </c>
      <c r="X19" s="30">
        <f t="shared" si="4"/>
        <v>0</v>
      </c>
      <c r="Y19" s="31" t="str">
        <f>IF(W19=0," ",W19/X19)</f>
        <v xml:space="preserve"> </v>
      </c>
      <c r="Z19" s="18"/>
      <c r="AA19" s="32">
        <f t="shared" si="5"/>
        <v>0</v>
      </c>
      <c r="AB19" s="30">
        <f t="shared" si="6"/>
        <v>0</v>
      </c>
      <c r="AC19" s="30" t="str">
        <f>IF(AA19=0," ",AA19/AB19)</f>
        <v xml:space="preserve"> </v>
      </c>
      <c r="AD19" s="31" t="str">
        <f t="shared" si="7"/>
        <v xml:space="preserve"> </v>
      </c>
      <c r="AE19" s="245" t="str">
        <f t="shared" si="8"/>
        <v>0</v>
      </c>
    </row>
    <row r="20" spans="2:31" s="50" customFormat="1" ht="20.100000000000001" customHeight="1" thickBot="1">
      <c r="B20" s="48"/>
      <c r="C20" s="49">
        <f>SUM(C5:C19)</f>
        <v>446</v>
      </c>
      <c r="D20" s="36">
        <f t="shared" ref="D20:L20" si="12">SUM(D5:D19)</f>
        <v>160</v>
      </c>
      <c r="E20" s="36">
        <f t="shared" si="12"/>
        <v>200</v>
      </c>
      <c r="F20" s="36">
        <f t="shared" si="12"/>
        <v>129</v>
      </c>
      <c r="G20" s="36">
        <f t="shared" si="12"/>
        <v>200</v>
      </c>
      <c r="H20" s="36">
        <f t="shared" si="12"/>
        <v>192</v>
      </c>
      <c r="I20" s="36">
        <f t="shared" si="12"/>
        <v>193</v>
      </c>
      <c r="J20" s="36">
        <f t="shared" si="12"/>
        <v>177</v>
      </c>
      <c r="K20" s="131">
        <f t="shared" si="12"/>
        <v>1251</v>
      </c>
      <c r="L20" s="36">
        <f t="shared" si="12"/>
        <v>42</v>
      </c>
      <c r="M20" s="35">
        <f>K20/L20</f>
        <v>29.785714285714285</v>
      </c>
      <c r="N20" s="37"/>
      <c r="O20" s="38">
        <f t="shared" ref="O20:X20" si="13">SUM(O5:O19)</f>
        <v>466</v>
      </c>
      <c r="P20" s="39">
        <f t="shared" si="13"/>
        <v>115</v>
      </c>
      <c r="Q20" s="36">
        <f t="shared" si="13"/>
        <v>165</v>
      </c>
      <c r="R20" s="36">
        <f t="shared" si="13"/>
        <v>0</v>
      </c>
      <c r="S20" s="36">
        <f t="shared" si="13"/>
        <v>0</v>
      </c>
      <c r="T20" s="36">
        <f t="shared" si="13"/>
        <v>0</v>
      </c>
      <c r="U20" s="36">
        <f t="shared" si="13"/>
        <v>0</v>
      </c>
      <c r="V20" s="36">
        <f t="shared" si="13"/>
        <v>0</v>
      </c>
      <c r="W20" s="34">
        <f t="shared" si="13"/>
        <v>280</v>
      </c>
      <c r="X20" s="35">
        <f t="shared" si="13"/>
        <v>12</v>
      </c>
      <c r="Y20" s="41">
        <f>W20/X20</f>
        <v>23.333333333333332</v>
      </c>
      <c r="Z20" s="44"/>
      <c r="AA20" s="43">
        <f>SUM(AA5:AA19)</f>
        <v>1531</v>
      </c>
      <c r="AB20" s="35">
        <f>SUM(AB5:AB19)</f>
        <v>54</v>
      </c>
      <c r="AC20" s="35">
        <f>AA20/AB20</f>
        <v>28.351851851851851</v>
      </c>
      <c r="AD20" s="37"/>
    </row>
    <row r="21" spans="2:31" ht="19.95" customHeight="1"/>
    <row r="22" spans="2:31" ht="19.95" customHeight="1"/>
    <row r="23" spans="2:31" ht="19.95" customHeight="1"/>
    <row r="24" spans="2:31" ht="19.95" customHeight="1"/>
    <row r="25" spans="2:31" ht="19.95" customHeight="1"/>
  </sheetData>
  <mergeCells count="18">
    <mergeCell ref="Y3:Y4"/>
    <mergeCell ref="AA3:AA4"/>
    <mergeCell ref="AB3:AB4"/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  <mergeCell ref="P3:V3"/>
    <mergeCell ref="W3:W4"/>
    <mergeCell ref="X3:X4"/>
  </mergeCells>
  <conditionalFormatting sqref="B5:B19 K5:N19 W5:AD19 B20:AD20">
    <cfRule type="cellIs" dxfId="37" priority="9" operator="equal">
      <formula>0</formula>
    </cfRule>
  </conditionalFormatting>
  <conditionalFormatting sqref="C5:C19">
    <cfRule type="cellIs" dxfId="36" priority="7" operator="equal">
      <formula>0</formula>
    </cfRule>
  </conditionalFormatting>
  <conditionalFormatting sqref="K5:O19 B5:C19 W5:AD19 B20:AD20">
    <cfRule type="containsErrors" dxfId="35" priority="2">
      <formula>ISERROR(B5)</formula>
    </cfRule>
  </conditionalFormatting>
  <conditionalFormatting sqref="O5:O17">
    <cfRule type="cellIs" dxfId="34" priority="1" operator="equal">
      <formula>0</formula>
    </cfRule>
  </conditionalFormatting>
  <conditionalFormatting sqref="O5:O19">
    <cfRule type="cellIs" dxfId="33" priority="3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2" fitToHeight="0" orientation="landscape" horizont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Blad12">
    <pageSetUpPr fitToPage="1"/>
  </sheetPr>
  <dimension ref="B1:AE24"/>
  <sheetViews>
    <sheetView showGridLines="0" showRowColHeaders="0" zoomScale="80" zoomScaleNormal="80" workbookViewId="0">
      <selection activeCell="B18" sqref="B18"/>
    </sheetView>
  </sheetViews>
  <sheetFormatPr defaultRowHeight="14.4"/>
  <cols>
    <col min="1" max="1" width="1.6640625" customWidth="1"/>
    <col min="2" max="2" width="30.6640625" style="9" customWidth="1"/>
    <col min="3" max="25" width="4.6640625" customWidth="1"/>
    <col min="26" max="26" width="1.33203125" customWidth="1"/>
    <col min="27" max="29" width="4.6640625" customWidth="1"/>
    <col min="30" max="30" width="4.6640625" style="157" customWidth="1"/>
    <col min="31" max="31" width="8.88671875" hidden="1" customWidth="1"/>
  </cols>
  <sheetData>
    <row r="1" spans="2:31" ht="1.95" customHeight="1" thickBot="1"/>
    <row r="2" spans="2:31" ht="30" customHeight="1" thickBot="1">
      <c r="B2" s="310" t="s">
        <v>223</v>
      </c>
      <c r="C2" s="311"/>
      <c r="D2" s="311"/>
      <c r="E2" s="311"/>
      <c r="F2" s="311"/>
      <c r="G2" s="311"/>
      <c r="H2" s="311"/>
      <c r="I2" s="311"/>
      <c r="J2" s="311"/>
      <c r="K2" s="311"/>
      <c r="L2" s="311"/>
      <c r="M2" s="311"/>
      <c r="N2" s="311"/>
      <c r="O2" s="311"/>
      <c r="P2" s="311"/>
      <c r="Q2" s="311"/>
      <c r="R2" s="311"/>
      <c r="S2" s="311"/>
      <c r="T2" s="311"/>
      <c r="U2" s="311"/>
      <c r="V2" s="311"/>
      <c r="W2" s="311"/>
      <c r="X2" s="311"/>
      <c r="Y2" s="311"/>
      <c r="Z2" s="1"/>
      <c r="AA2" s="311" t="s">
        <v>7</v>
      </c>
      <c r="AB2" s="311"/>
      <c r="AC2" s="311"/>
      <c r="AD2" s="312"/>
      <c r="AE2">
        <f>IF(Rangschikking!A3&gt;=15,0,Rangschikking!A3)</f>
        <v>1</v>
      </c>
    </row>
    <row r="3" spans="2:31" ht="121.5" customHeight="1" thickBot="1">
      <c r="B3" s="313" t="s">
        <v>11</v>
      </c>
      <c r="C3" s="315" t="s">
        <v>0</v>
      </c>
      <c r="D3" s="317" t="s">
        <v>113</v>
      </c>
      <c r="E3" s="318"/>
      <c r="F3" s="318"/>
      <c r="G3" s="318"/>
      <c r="H3" s="318"/>
      <c r="I3" s="318"/>
      <c r="J3" s="318"/>
      <c r="K3" s="319" t="s">
        <v>1</v>
      </c>
      <c r="L3" s="321" t="s">
        <v>2</v>
      </c>
      <c r="M3" s="321" t="s">
        <v>3</v>
      </c>
      <c r="N3" s="323" t="s">
        <v>224</v>
      </c>
      <c r="O3" s="325" t="s">
        <v>4</v>
      </c>
      <c r="P3" s="317" t="s">
        <v>112</v>
      </c>
      <c r="Q3" s="343"/>
      <c r="R3" s="343"/>
      <c r="S3" s="343"/>
      <c r="T3" s="343"/>
      <c r="U3" s="343"/>
      <c r="V3" s="343"/>
      <c r="W3" s="302" t="s">
        <v>1</v>
      </c>
      <c r="X3" s="304" t="s">
        <v>2</v>
      </c>
      <c r="Y3" s="306" t="s">
        <v>5</v>
      </c>
      <c r="Z3" s="7"/>
      <c r="AA3" s="302" t="s">
        <v>1</v>
      </c>
      <c r="AB3" s="304" t="s">
        <v>2</v>
      </c>
      <c r="AC3" s="304" t="s">
        <v>6</v>
      </c>
      <c r="AD3" s="345" t="s">
        <v>224</v>
      </c>
    </row>
    <row r="4" spans="2:31" ht="15" thickBot="1">
      <c r="B4" s="314"/>
      <c r="C4" s="340"/>
      <c r="D4" s="6">
        <v>1</v>
      </c>
      <c r="E4" s="2">
        <v>2</v>
      </c>
      <c r="F4" s="2">
        <v>3</v>
      </c>
      <c r="G4" s="2">
        <v>4</v>
      </c>
      <c r="H4" s="2">
        <v>5</v>
      </c>
      <c r="I4" s="2">
        <v>6</v>
      </c>
      <c r="J4" s="2">
        <v>7</v>
      </c>
      <c r="K4" s="341"/>
      <c r="L4" s="327"/>
      <c r="M4" s="327"/>
      <c r="N4" s="342"/>
      <c r="O4" s="326"/>
      <c r="P4" s="3">
        <v>8</v>
      </c>
      <c r="Q4" s="4">
        <v>9</v>
      </c>
      <c r="R4" s="4">
        <v>10</v>
      </c>
      <c r="S4" s="4">
        <v>11</v>
      </c>
      <c r="T4" s="4">
        <v>12</v>
      </c>
      <c r="U4" s="4">
        <v>13</v>
      </c>
      <c r="V4" s="4">
        <v>14</v>
      </c>
      <c r="W4" s="331"/>
      <c r="X4" s="334"/>
      <c r="Y4" s="339"/>
      <c r="Z4" s="8"/>
      <c r="AA4" s="303"/>
      <c r="AB4" s="305"/>
      <c r="AC4" s="305"/>
      <c r="AD4" s="346"/>
    </row>
    <row r="5" spans="2:31" s="19" customFormat="1" ht="19.95" customHeight="1">
      <c r="B5" s="51" t="s">
        <v>153</v>
      </c>
      <c r="C5" s="85">
        <v>17</v>
      </c>
      <c r="D5" s="179">
        <v>25</v>
      </c>
      <c r="E5" s="180"/>
      <c r="F5" s="180"/>
      <c r="G5" s="180">
        <v>6</v>
      </c>
      <c r="H5" s="180"/>
      <c r="I5" s="180"/>
      <c r="J5" s="181"/>
      <c r="K5" s="17">
        <f t="shared" ref="K5:K15" si="0">SUM(D5:J5)</f>
        <v>31</v>
      </c>
      <c r="L5" s="14">
        <f t="shared" ref="L5:L15" si="1">COUNTIF(D5:J5,"&gt;0")</f>
        <v>2</v>
      </c>
      <c r="M5" s="14">
        <f>IF(K5=0," ",K5/L5)</f>
        <v>15.5</v>
      </c>
      <c r="N5" s="101">
        <f t="shared" ref="N5:N15" si="2">IF(K5=0," ",K5/(L5*C5)*100)</f>
        <v>91.17647058823529</v>
      </c>
      <c r="O5" s="85">
        <v>17</v>
      </c>
      <c r="P5" s="179">
        <v>16</v>
      </c>
      <c r="Q5" s="180"/>
      <c r="R5" s="180"/>
      <c r="S5" s="180"/>
      <c r="T5" s="180"/>
      <c r="U5" s="180"/>
      <c r="V5" s="181"/>
      <c r="W5" s="17">
        <f t="shared" ref="W5:W15" si="3">SUM(P5:V5)</f>
        <v>16</v>
      </c>
      <c r="X5" s="14">
        <f t="shared" ref="X5:X15" si="4">COUNTIF(P5:V5,"&gt;0")</f>
        <v>1</v>
      </c>
      <c r="Y5" s="101">
        <f>IF(W5=0," ",W5/X5)</f>
        <v>16</v>
      </c>
      <c r="Z5" s="18"/>
      <c r="AA5" s="17">
        <f t="shared" ref="AA5:AA15" si="5">K5+W5</f>
        <v>47</v>
      </c>
      <c r="AB5" s="14">
        <f t="shared" ref="AB5:AB15" si="6">L5+X5</f>
        <v>3</v>
      </c>
      <c r="AC5" s="14">
        <f>IF(AA5=0," ",AA5/AB5)</f>
        <v>15.666666666666666</v>
      </c>
      <c r="AD5" s="101">
        <f t="shared" ref="AD5:AD15" si="7">IF(AA5=0," ",AA5/(AB5*O5)*100)</f>
        <v>92.156862745098039</v>
      </c>
      <c r="AE5" s="245">
        <f>IF(AB5&gt;=$AE$2,AA5/(AB5*O5)*100,"0")</f>
        <v>92.156862745098039</v>
      </c>
    </row>
    <row r="6" spans="2:31" s="19" customFormat="1" ht="19.95" customHeight="1">
      <c r="B6" s="51" t="s">
        <v>37</v>
      </c>
      <c r="C6" s="86">
        <v>36</v>
      </c>
      <c r="D6" s="182">
        <v>34</v>
      </c>
      <c r="E6" s="183"/>
      <c r="F6" s="183">
        <v>35</v>
      </c>
      <c r="G6" s="183">
        <v>36</v>
      </c>
      <c r="H6" s="183">
        <v>51</v>
      </c>
      <c r="I6" s="183">
        <v>38</v>
      </c>
      <c r="J6" s="184">
        <v>26</v>
      </c>
      <c r="K6" s="25">
        <f t="shared" si="0"/>
        <v>220</v>
      </c>
      <c r="L6" s="23">
        <f t="shared" si="1"/>
        <v>6</v>
      </c>
      <c r="M6" s="23">
        <f>IF(K6=0," ",K6/L6)</f>
        <v>36.666666666666664</v>
      </c>
      <c r="N6" s="24">
        <f t="shared" si="2"/>
        <v>101.85185185185186</v>
      </c>
      <c r="O6" s="86">
        <v>36</v>
      </c>
      <c r="P6" s="182"/>
      <c r="Q6" s="183">
        <v>33</v>
      </c>
      <c r="R6" s="183"/>
      <c r="S6" s="183"/>
      <c r="T6" s="183"/>
      <c r="U6" s="183"/>
      <c r="V6" s="184"/>
      <c r="W6" s="25">
        <f t="shared" si="3"/>
        <v>33</v>
      </c>
      <c r="X6" s="23">
        <f t="shared" si="4"/>
        <v>1</v>
      </c>
      <c r="Y6" s="24">
        <f>IF(W6=0," ",W6/X6)</f>
        <v>33</v>
      </c>
      <c r="Z6" s="18"/>
      <c r="AA6" s="25">
        <f t="shared" si="5"/>
        <v>253</v>
      </c>
      <c r="AB6" s="23">
        <f t="shared" si="6"/>
        <v>7</v>
      </c>
      <c r="AC6" s="23">
        <f>IF(AA6=0," ",AA6/AB6)</f>
        <v>36.142857142857146</v>
      </c>
      <c r="AD6" s="24">
        <f t="shared" si="7"/>
        <v>100.39682539682539</v>
      </c>
      <c r="AE6" s="245">
        <f t="shared" ref="AE6:AE19" si="8">IF(AB6&gt;=$AE$2,AA6/(AB6*O6)*100,"0")</f>
        <v>100.39682539682539</v>
      </c>
    </row>
    <row r="7" spans="2:31" s="19" customFormat="1" ht="19.95" customHeight="1">
      <c r="B7" s="51" t="s">
        <v>268</v>
      </c>
      <c r="C7" s="176">
        <v>67</v>
      </c>
      <c r="D7" s="182">
        <v>40</v>
      </c>
      <c r="E7" s="183"/>
      <c r="F7" s="183">
        <v>88</v>
      </c>
      <c r="G7" s="183"/>
      <c r="H7" s="183">
        <v>72</v>
      </c>
      <c r="I7" s="183"/>
      <c r="J7" s="184">
        <v>45</v>
      </c>
      <c r="K7" s="25">
        <f t="shared" si="0"/>
        <v>245</v>
      </c>
      <c r="L7" s="23">
        <f t="shared" si="1"/>
        <v>4</v>
      </c>
      <c r="M7" s="23">
        <f t="shared" ref="M7:M15" si="9">IF(K7=0," ",K7/L7)</f>
        <v>61.25</v>
      </c>
      <c r="N7" s="24">
        <f t="shared" si="2"/>
        <v>91.417910447761201</v>
      </c>
      <c r="O7" s="241">
        <v>61</v>
      </c>
      <c r="P7" s="182"/>
      <c r="Q7" s="183">
        <v>51</v>
      </c>
      <c r="R7" s="183"/>
      <c r="S7" s="183"/>
      <c r="T7" s="183"/>
      <c r="U7" s="183"/>
      <c r="V7" s="184"/>
      <c r="W7" s="25">
        <f t="shared" si="3"/>
        <v>51</v>
      </c>
      <c r="X7" s="23">
        <f t="shared" si="4"/>
        <v>1</v>
      </c>
      <c r="Y7" s="24">
        <f t="shared" ref="Y7:Y18" si="10">IF(W7=0," ",W7/X7)</f>
        <v>51</v>
      </c>
      <c r="Z7" s="18"/>
      <c r="AA7" s="25">
        <f t="shared" si="5"/>
        <v>296</v>
      </c>
      <c r="AB7" s="23">
        <f t="shared" si="6"/>
        <v>5</v>
      </c>
      <c r="AC7" s="23">
        <f t="shared" ref="AC7:AC15" si="11">IF(AA7=0," ",AA7/AB7)</f>
        <v>59.2</v>
      </c>
      <c r="AD7" s="24">
        <f t="shared" si="7"/>
        <v>97.049180327868854</v>
      </c>
      <c r="AE7" s="245">
        <f t="shared" si="8"/>
        <v>97.049180327868854</v>
      </c>
    </row>
    <row r="8" spans="2:31" s="19" customFormat="1" ht="19.95" customHeight="1">
      <c r="B8" s="51" t="s">
        <v>38</v>
      </c>
      <c r="C8" s="86">
        <v>16</v>
      </c>
      <c r="D8" s="182">
        <v>10</v>
      </c>
      <c r="E8" s="183"/>
      <c r="F8" s="183"/>
      <c r="G8" s="183"/>
      <c r="H8" s="183"/>
      <c r="I8" s="183">
        <v>16</v>
      </c>
      <c r="J8" s="184"/>
      <c r="K8" s="25">
        <f t="shared" si="0"/>
        <v>26</v>
      </c>
      <c r="L8" s="23">
        <f t="shared" si="1"/>
        <v>2</v>
      </c>
      <c r="M8" s="23">
        <f t="shared" si="9"/>
        <v>13</v>
      </c>
      <c r="N8" s="24">
        <f t="shared" si="2"/>
        <v>81.25</v>
      </c>
      <c r="O8" s="86">
        <v>16</v>
      </c>
      <c r="P8" s="182"/>
      <c r="Q8" s="183"/>
      <c r="R8" s="183"/>
      <c r="S8" s="183"/>
      <c r="T8" s="183"/>
      <c r="U8" s="183"/>
      <c r="V8" s="184"/>
      <c r="W8" s="25">
        <f t="shared" si="3"/>
        <v>0</v>
      </c>
      <c r="X8" s="23">
        <f t="shared" si="4"/>
        <v>0</v>
      </c>
      <c r="Y8" s="24" t="str">
        <f t="shared" si="10"/>
        <v xml:space="preserve"> </v>
      </c>
      <c r="Z8" s="18"/>
      <c r="AA8" s="25">
        <f t="shared" si="5"/>
        <v>26</v>
      </c>
      <c r="AB8" s="23">
        <f t="shared" si="6"/>
        <v>2</v>
      </c>
      <c r="AC8" s="23">
        <f t="shared" si="11"/>
        <v>13</v>
      </c>
      <c r="AD8" s="24">
        <f t="shared" si="7"/>
        <v>81.25</v>
      </c>
      <c r="AE8" s="245">
        <f t="shared" si="8"/>
        <v>81.25</v>
      </c>
    </row>
    <row r="9" spans="2:31" s="19" customFormat="1" ht="19.95" customHeight="1">
      <c r="B9" s="88" t="s">
        <v>39</v>
      </c>
      <c r="C9" s="86">
        <v>29</v>
      </c>
      <c r="D9" s="182"/>
      <c r="E9" s="183">
        <v>35</v>
      </c>
      <c r="F9" s="183">
        <v>40</v>
      </c>
      <c r="G9" s="183">
        <v>17</v>
      </c>
      <c r="H9" s="183"/>
      <c r="I9" s="183">
        <v>27</v>
      </c>
      <c r="J9" s="184">
        <v>32</v>
      </c>
      <c r="K9" s="25">
        <f t="shared" si="0"/>
        <v>151</v>
      </c>
      <c r="L9" s="23">
        <f t="shared" si="1"/>
        <v>5</v>
      </c>
      <c r="M9" s="23">
        <f t="shared" si="9"/>
        <v>30.2</v>
      </c>
      <c r="N9" s="24">
        <f t="shared" si="2"/>
        <v>104.13793103448276</v>
      </c>
      <c r="O9" s="86">
        <v>29</v>
      </c>
      <c r="P9" s="182">
        <v>25</v>
      </c>
      <c r="Q9" s="183"/>
      <c r="R9" s="183"/>
      <c r="S9" s="183"/>
      <c r="T9" s="183"/>
      <c r="U9" s="183"/>
      <c r="V9" s="184"/>
      <c r="W9" s="25">
        <f t="shared" si="3"/>
        <v>25</v>
      </c>
      <c r="X9" s="23">
        <f t="shared" si="4"/>
        <v>1</v>
      </c>
      <c r="Y9" s="24">
        <f t="shared" si="10"/>
        <v>25</v>
      </c>
      <c r="Z9" s="18"/>
      <c r="AA9" s="25">
        <f t="shared" si="5"/>
        <v>176</v>
      </c>
      <c r="AB9" s="23">
        <f t="shared" si="6"/>
        <v>6</v>
      </c>
      <c r="AC9" s="23">
        <f t="shared" si="11"/>
        <v>29.333333333333332</v>
      </c>
      <c r="AD9" s="24">
        <f t="shared" si="7"/>
        <v>101.14942528735634</v>
      </c>
      <c r="AE9" s="245">
        <f t="shared" si="8"/>
        <v>101.14942528735634</v>
      </c>
    </row>
    <row r="10" spans="2:31" s="19" customFormat="1" ht="19.95" customHeight="1">
      <c r="B10" s="51" t="s">
        <v>40</v>
      </c>
      <c r="C10" s="86">
        <v>28</v>
      </c>
      <c r="D10" s="182"/>
      <c r="E10" s="183"/>
      <c r="F10" s="183"/>
      <c r="G10" s="183"/>
      <c r="H10" s="183">
        <v>20</v>
      </c>
      <c r="I10" s="183"/>
      <c r="J10" s="184"/>
      <c r="K10" s="25">
        <f t="shared" si="0"/>
        <v>20</v>
      </c>
      <c r="L10" s="23">
        <f t="shared" si="1"/>
        <v>1</v>
      </c>
      <c r="M10" s="23">
        <f t="shared" si="9"/>
        <v>20</v>
      </c>
      <c r="N10" s="24">
        <f t="shared" si="2"/>
        <v>71.428571428571431</v>
      </c>
      <c r="O10" s="86">
        <v>28</v>
      </c>
      <c r="P10" s="182"/>
      <c r="Q10" s="183"/>
      <c r="R10" s="183"/>
      <c r="S10" s="183"/>
      <c r="T10" s="183"/>
      <c r="U10" s="183"/>
      <c r="V10" s="184"/>
      <c r="W10" s="25">
        <f t="shared" si="3"/>
        <v>0</v>
      </c>
      <c r="X10" s="23">
        <f t="shared" si="4"/>
        <v>0</v>
      </c>
      <c r="Y10" s="24" t="str">
        <f t="shared" si="10"/>
        <v xml:space="preserve"> </v>
      </c>
      <c r="Z10" s="18"/>
      <c r="AA10" s="25">
        <f t="shared" si="5"/>
        <v>20</v>
      </c>
      <c r="AB10" s="23">
        <f t="shared" si="6"/>
        <v>1</v>
      </c>
      <c r="AC10" s="23">
        <f t="shared" si="11"/>
        <v>20</v>
      </c>
      <c r="AD10" s="24">
        <f t="shared" si="7"/>
        <v>71.428571428571431</v>
      </c>
      <c r="AE10" s="245">
        <f t="shared" si="8"/>
        <v>71.428571428571431</v>
      </c>
    </row>
    <row r="11" spans="2:31" s="19" customFormat="1" ht="19.95" customHeight="1">
      <c r="B11" s="51" t="s">
        <v>91</v>
      </c>
      <c r="C11" s="86">
        <v>24</v>
      </c>
      <c r="D11" s="182"/>
      <c r="E11" s="183"/>
      <c r="F11" s="183"/>
      <c r="G11" s="183"/>
      <c r="H11" s="183"/>
      <c r="I11" s="183"/>
      <c r="J11" s="184"/>
      <c r="K11" s="25">
        <f t="shared" si="0"/>
        <v>0</v>
      </c>
      <c r="L11" s="23">
        <f t="shared" si="1"/>
        <v>0</v>
      </c>
      <c r="M11" s="23" t="str">
        <f t="shared" si="9"/>
        <v xml:space="preserve"> </v>
      </c>
      <c r="N11" s="24" t="str">
        <f t="shared" si="2"/>
        <v xml:space="preserve"> </v>
      </c>
      <c r="O11" s="86">
        <v>24</v>
      </c>
      <c r="P11" s="182">
        <v>27</v>
      </c>
      <c r="Q11" s="183"/>
      <c r="R11" s="183"/>
      <c r="S11" s="183"/>
      <c r="T11" s="183"/>
      <c r="U11" s="183"/>
      <c r="V11" s="184"/>
      <c r="W11" s="25">
        <f t="shared" si="3"/>
        <v>27</v>
      </c>
      <c r="X11" s="23">
        <f t="shared" si="4"/>
        <v>1</v>
      </c>
      <c r="Y11" s="24">
        <f t="shared" si="10"/>
        <v>27</v>
      </c>
      <c r="Z11" s="18"/>
      <c r="AA11" s="25">
        <f t="shared" si="5"/>
        <v>27</v>
      </c>
      <c r="AB11" s="23">
        <f t="shared" si="6"/>
        <v>1</v>
      </c>
      <c r="AC11" s="23">
        <f t="shared" si="11"/>
        <v>27</v>
      </c>
      <c r="AD11" s="24">
        <f t="shared" si="7"/>
        <v>112.5</v>
      </c>
      <c r="AE11" s="245">
        <f t="shared" si="8"/>
        <v>112.5</v>
      </c>
    </row>
    <row r="12" spans="2:31" s="19" customFormat="1" ht="19.95" customHeight="1">
      <c r="B12" s="51" t="s">
        <v>190</v>
      </c>
      <c r="C12" s="86">
        <v>30</v>
      </c>
      <c r="D12" s="182">
        <v>20</v>
      </c>
      <c r="E12" s="183">
        <v>39</v>
      </c>
      <c r="F12" s="183"/>
      <c r="G12" s="183">
        <v>24</v>
      </c>
      <c r="H12" s="183">
        <v>49</v>
      </c>
      <c r="I12" s="183">
        <v>29</v>
      </c>
      <c r="J12" s="184"/>
      <c r="K12" s="25">
        <f t="shared" si="0"/>
        <v>161</v>
      </c>
      <c r="L12" s="23">
        <f t="shared" si="1"/>
        <v>5</v>
      </c>
      <c r="M12" s="23">
        <f t="shared" si="9"/>
        <v>32.200000000000003</v>
      </c>
      <c r="N12" s="24">
        <f t="shared" si="2"/>
        <v>107.33333333333333</v>
      </c>
      <c r="O12" s="86">
        <v>30</v>
      </c>
      <c r="P12" s="182"/>
      <c r="Q12" s="183"/>
      <c r="R12" s="183"/>
      <c r="S12" s="183"/>
      <c r="T12" s="183"/>
      <c r="U12" s="183"/>
      <c r="V12" s="184"/>
      <c r="W12" s="25">
        <f t="shared" si="3"/>
        <v>0</v>
      </c>
      <c r="X12" s="23">
        <f t="shared" si="4"/>
        <v>0</v>
      </c>
      <c r="Y12" s="24" t="str">
        <f t="shared" si="10"/>
        <v xml:space="preserve"> </v>
      </c>
      <c r="Z12" s="18"/>
      <c r="AA12" s="25">
        <f t="shared" si="5"/>
        <v>161</v>
      </c>
      <c r="AB12" s="23">
        <f t="shared" si="6"/>
        <v>5</v>
      </c>
      <c r="AC12" s="23">
        <f t="shared" si="11"/>
        <v>32.200000000000003</v>
      </c>
      <c r="AD12" s="24">
        <f t="shared" si="7"/>
        <v>107.33333333333333</v>
      </c>
      <c r="AE12" s="245">
        <f t="shared" si="8"/>
        <v>107.33333333333333</v>
      </c>
    </row>
    <row r="13" spans="2:31" s="19" customFormat="1" ht="19.95" customHeight="1">
      <c r="B13" s="51" t="s">
        <v>227</v>
      </c>
      <c r="C13" s="86">
        <v>38</v>
      </c>
      <c r="D13" s="182"/>
      <c r="E13" s="183"/>
      <c r="F13" s="183">
        <v>37</v>
      </c>
      <c r="G13" s="183">
        <v>54</v>
      </c>
      <c r="H13" s="183"/>
      <c r="I13" s="183">
        <v>52</v>
      </c>
      <c r="J13" s="184">
        <v>43</v>
      </c>
      <c r="K13" s="25">
        <f t="shared" si="0"/>
        <v>186</v>
      </c>
      <c r="L13" s="23">
        <f t="shared" si="1"/>
        <v>4</v>
      </c>
      <c r="M13" s="23">
        <f t="shared" si="9"/>
        <v>46.5</v>
      </c>
      <c r="N13" s="24">
        <f t="shared" si="2"/>
        <v>122.36842105263158</v>
      </c>
      <c r="O13" s="86">
        <v>38</v>
      </c>
      <c r="P13" s="182">
        <v>40</v>
      </c>
      <c r="Q13" s="183">
        <v>37</v>
      </c>
      <c r="R13" s="183"/>
      <c r="S13" s="183"/>
      <c r="T13" s="183"/>
      <c r="U13" s="183"/>
      <c r="V13" s="184"/>
      <c r="W13" s="25">
        <f t="shared" si="3"/>
        <v>77</v>
      </c>
      <c r="X13" s="23">
        <f t="shared" si="4"/>
        <v>2</v>
      </c>
      <c r="Y13" s="24">
        <f t="shared" si="10"/>
        <v>38.5</v>
      </c>
      <c r="Z13" s="18"/>
      <c r="AA13" s="25">
        <f t="shared" si="5"/>
        <v>263</v>
      </c>
      <c r="AB13" s="23">
        <f t="shared" si="6"/>
        <v>6</v>
      </c>
      <c r="AC13" s="23">
        <f t="shared" si="11"/>
        <v>43.833333333333336</v>
      </c>
      <c r="AD13" s="24">
        <f t="shared" si="7"/>
        <v>115.35087719298245</v>
      </c>
      <c r="AE13" s="245">
        <f t="shared" si="8"/>
        <v>115.35087719298245</v>
      </c>
    </row>
    <row r="14" spans="2:31" s="19" customFormat="1" ht="19.95" customHeight="1">
      <c r="B14" s="51" t="s">
        <v>211</v>
      </c>
      <c r="C14" s="86">
        <v>87</v>
      </c>
      <c r="D14" s="182">
        <v>62</v>
      </c>
      <c r="E14" s="183">
        <v>100</v>
      </c>
      <c r="F14" s="183">
        <v>59</v>
      </c>
      <c r="G14" s="183">
        <v>40</v>
      </c>
      <c r="H14" s="183">
        <v>86</v>
      </c>
      <c r="I14" s="183"/>
      <c r="J14" s="184">
        <v>87</v>
      </c>
      <c r="K14" s="25">
        <f t="shared" si="0"/>
        <v>434</v>
      </c>
      <c r="L14" s="23">
        <f t="shared" si="1"/>
        <v>6</v>
      </c>
      <c r="M14" s="23">
        <f t="shared" si="9"/>
        <v>72.333333333333329</v>
      </c>
      <c r="N14" s="24">
        <f t="shared" si="2"/>
        <v>83.141762452107287</v>
      </c>
      <c r="O14" s="86">
        <v>87</v>
      </c>
      <c r="P14" s="182">
        <v>81</v>
      </c>
      <c r="Q14" s="183">
        <v>51</v>
      </c>
      <c r="R14" s="183"/>
      <c r="S14" s="183"/>
      <c r="T14" s="183"/>
      <c r="U14" s="183"/>
      <c r="V14" s="184"/>
      <c r="W14" s="25">
        <f t="shared" si="3"/>
        <v>132</v>
      </c>
      <c r="X14" s="23">
        <f t="shared" si="4"/>
        <v>2</v>
      </c>
      <c r="Y14" s="24">
        <f t="shared" si="10"/>
        <v>66</v>
      </c>
      <c r="Z14" s="18"/>
      <c r="AA14" s="25">
        <f t="shared" si="5"/>
        <v>566</v>
      </c>
      <c r="AB14" s="23">
        <f t="shared" si="6"/>
        <v>8</v>
      </c>
      <c r="AC14" s="23">
        <f t="shared" si="11"/>
        <v>70.75</v>
      </c>
      <c r="AD14" s="24">
        <f t="shared" si="7"/>
        <v>81.321839080459768</v>
      </c>
      <c r="AE14" s="245">
        <f t="shared" si="8"/>
        <v>81.321839080459768</v>
      </c>
    </row>
    <row r="15" spans="2:31" s="19" customFormat="1" ht="19.95" customHeight="1">
      <c r="B15" s="51" t="s">
        <v>154</v>
      </c>
      <c r="C15" s="86">
        <v>31</v>
      </c>
      <c r="D15" s="182"/>
      <c r="E15" s="183">
        <v>30</v>
      </c>
      <c r="F15" s="183"/>
      <c r="G15" s="183"/>
      <c r="H15" s="183">
        <v>36</v>
      </c>
      <c r="I15" s="183">
        <v>25</v>
      </c>
      <c r="J15" s="184"/>
      <c r="K15" s="25">
        <f t="shared" si="0"/>
        <v>91</v>
      </c>
      <c r="L15" s="23">
        <f t="shared" si="1"/>
        <v>3</v>
      </c>
      <c r="M15" s="23">
        <f t="shared" si="9"/>
        <v>30.333333333333332</v>
      </c>
      <c r="N15" s="24">
        <f t="shared" si="2"/>
        <v>97.849462365591393</v>
      </c>
      <c r="O15" s="86">
        <v>31</v>
      </c>
      <c r="P15" s="182"/>
      <c r="Q15" s="183">
        <v>17</v>
      </c>
      <c r="R15" s="183"/>
      <c r="S15" s="183"/>
      <c r="T15" s="183"/>
      <c r="U15" s="183"/>
      <c r="V15" s="184"/>
      <c r="W15" s="25">
        <f t="shared" si="3"/>
        <v>17</v>
      </c>
      <c r="X15" s="23">
        <f t="shared" si="4"/>
        <v>1</v>
      </c>
      <c r="Y15" s="24">
        <f t="shared" si="10"/>
        <v>17</v>
      </c>
      <c r="Z15" s="18"/>
      <c r="AA15" s="25">
        <f t="shared" si="5"/>
        <v>108</v>
      </c>
      <c r="AB15" s="23">
        <f t="shared" si="6"/>
        <v>4</v>
      </c>
      <c r="AC15" s="23">
        <f t="shared" si="11"/>
        <v>27</v>
      </c>
      <c r="AD15" s="24">
        <f t="shared" si="7"/>
        <v>87.096774193548384</v>
      </c>
      <c r="AE15" s="245">
        <f t="shared" si="8"/>
        <v>87.096774193548384</v>
      </c>
    </row>
    <row r="16" spans="2:31" s="19" customFormat="1" ht="19.95" customHeight="1">
      <c r="B16" s="51" t="s">
        <v>41</v>
      </c>
      <c r="C16" s="86">
        <v>21</v>
      </c>
      <c r="D16" s="182"/>
      <c r="E16" s="183">
        <v>30</v>
      </c>
      <c r="F16" s="183"/>
      <c r="G16" s="183"/>
      <c r="H16" s="183"/>
      <c r="I16" s="183"/>
      <c r="J16" s="184">
        <v>19</v>
      </c>
      <c r="K16" s="25">
        <f>SUM(D16:J16)</f>
        <v>49</v>
      </c>
      <c r="L16" s="23">
        <f>COUNTIF(D16:J16,"&gt;0")</f>
        <v>2</v>
      </c>
      <c r="M16" s="23">
        <f>IF(K16=0," ",K16/L16)</f>
        <v>24.5</v>
      </c>
      <c r="N16" s="24">
        <f>IF(K16=0," ",K16/(L16*C16)*100)</f>
        <v>116.66666666666667</v>
      </c>
      <c r="O16" s="86">
        <v>21</v>
      </c>
      <c r="P16" s="182"/>
      <c r="Q16" s="183">
        <v>21</v>
      </c>
      <c r="R16" s="183"/>
      <c r="S16" s="183"/>
      <c r="T16" s="183"/>
      <c r="U16" s="183"/>
      <c r="V16" s="184"/>
      <c r="W16" s="25">
        <f>SUM(P16:V16)</f>
        <v>21</v>
      </c>
      <c r="X16" s="23">
        <f>COUNTIF(P16:V16,"&gt;0")</f>
        <v>1</v>
      </c>
      <c r="Y16" s="24">
        <f>IF(W16=0," ",W16/X16)</f>
        <v>21</v>
      </c>
      <c r="Z16" s="18"/>
      <c r="AA16" s="25">
        <f t="shared" ref="AA16:AB19" si="12">K16+W16</f>
        <v>70</v>
      </c>
      <c r="AB16" s="23">
        <f t="shared" si="12"/>
        <v>3</v>
      </c>
      <c r="AC16" s="23">
        <f>IF(AA16=0," ",AA16/AB16)</f>
        <v>23.333333333333332</v>
      </c>
      <c r="AD16" s="24">
        <f>IF(AA16=0," ",AA16/(AB16*O16)*100)</f>
        <v>111.11111111111111</v>
      </c>
      <c r="AE16" s="245">
        <f t="shared" si="8"/>
        <v>111.11111111111111</v>
      </c>
    </row>
    <row r="17" spans="2:31" s="19" customFormat="1" ht="19.95" customHeight="1">
      <c r="B17" s="51" t="s">
        <v>234</v>
      </c>
      <c r="C17" s="176">
        <v>20</v>
      </c>
      <c r="D17" s="182"/>
      <c r="E17" s="183">
        <v>18</v>
      </c>
      <c r="F17" s="183">
        <v>8</v>
      </c>
      <c r="G17" s="183"/>
      <c r="H17" s="183"/>
      <c r="I17" s="183"/>
      <c r="J17" s="184"/>
      <c r="K17" s="25">
        <f>SUM(D17:J17)</f>
        <v>26</v>
      </c>
      <c r="L17" s="23">
        <f>COUNTIF(D17:J17,"&gt;0")</f>
        <v>2</v>
      </c>
      <c r="M17" s="23">
        <f>IF(K17=0," ",K17/L17)</f>
        <v>13</v>
      </c>
      <c r="N17" s="24">
        <f>IF(K17=0," ",K17/(L17*C17)*100)</f>
        <v>65</v>
      </c>
      <c r="O17" s="176">
        <v>20</v>
      </c>
      <c r="P17" s="182"/>
      <c r="Q17" s="183"/>
      <c r="R17" s="183"/>
      <c r="S17" s="183"/>
      <c r="T17" s="183"/>
      <c r="U17" s="183"/>
      <c r="V17" s="184"/>
      <c r="W17" s="25">
        <f>SUM(P17:V17)</f>
        <v>0</v>
      </c>
      <c r="X17" s="23">
        <f>COUNTIF(P17:V17,"&gt;0")</f>
        <v>0</v>
      </c>
      <c r="Y17" s="24" t="str">
        <f>IF(W17=0," ",W17/X17)</f>
        <v xml:space="preserve"> </v>
      </c>
      <c r="Z17" s="18"/>
      <c r="AA17" s="25">
        <f t="shared" si="12"/>
        <v>26</v>
      </c>
      <c r="AB17" s="23">
        <f t="shared" si="12"/>
        <v>2</v>
      </c>
      <c r="AC17" s="23">
        <f>IF(AA17=0," ",AA17/AB17)</f>
        <v>13</v>
      </c>
      <c r="AD17" s="24">
        <f>IF(AA17=0," ",AA17/(AB17*O17)*100)</f>
        <v>65</v>
      </c>
      <c r="AE17" s="245">
        <f t="shared" si="8"/>
        <v>65</v>
      </c>
    </row>
    <row r="18" spans="2:31" s="19" customFormat="1" ht="19.95" customHeight="1">
      <c r="B18" s="51" t="s">
        <v>272</v>
      </c>
      <c r="C18" s="86">
        <v>0</v>
      </c>
      <c r="D18" s="182"/>
      <c r="E18" s="183"/>
      <c r="F18" s="183"/>
      <c r="G18" s="183"/>
      <c r="H18" s="183"/>
      <c r="I18" s="183"/>
      <c r="J18" s="184"/>
      <c r="K18" s="25">
        <f>SUM(D18:J18)</f>
        <v>0</v>
      </c>
      <c r="L18" s="23">
        <f>COUNTIF(D18:J18,"&gt;0")</f>
        <v>0</v>
      </c>
      <c r="M18" s="23" t="str">
        <f>IF(K18=0," ",K18/L18)</f>
        <v xml:space="preserve"> </v>
      </c>
      <c r="N18" s="24" t="str">
        <f>IF(K18=0," ",K18/(L18*C18)*100)</f>
        <v xml:space="preserve"> </v>
      </c>
      <c r="O18" s="176">
        <v>35</v>
      </c>
      <c r="P18" s="182">
        <v>18</v>
      </c>
      <c r="Q18" s="183"/>
      <c r="R18" s="183"/>
      <c r="S18" s="183"/>
      <c r="T18" s="183"/>
      <c r="U18" s="183"/>
      <c r="V18" s="184"/>
      <c r="W18" s="25">
        <f>SUM(P18:V18)</f>
        <v>18</v>
      </c>
      <c r="X18" s="23">
        <f>COUNTIF(P18:V18,"&gt;0")</f>
        <v>1</v>
      </c>
      <c r="Y18" s="24">
        <f t="shared" si="10"/>
        <v>18</v>
      </c>
      <c r="Z18" s="18"/>
      <c r="AA18" s="25">
        <f t="shared" si="12"/>
        <v>18</v>
      </c>
      <c r="AB18" s="23">
        <f t="shared" si="12"/>
        <v>1</v>
      </c>
      <c r="AC18" s="23">
        <f>IF(AA18=0," ",AA18/AB18)</f>
        <v>18</v>
      </c>
      <c r="AD18" s="24">
        <f>IF(AA18=0," ",AA18/(AB18*O18)*100)</f>
        <v>51.428571428571423</v>
      </c>
      <c r="AE18" s="245">
        <f t="shared" si="8"/>
        <v>51.428571428571423</v>
      </c>
    </row>
    <row r="19" spans="2:31" s="19" customFormat="1" ht="19.95" customHeight="1" thickBot="1">
      <c r="B19" s="166">
        <v>0</v>
      </c>
      <c r="C19" s="167"/>
      <c r="D19" s="185"/>
      <c r="E19" s="186"/>
      <c r="F19" s="186"/>
      <c r="G19" s="186"/>
      <c r="H19" s="186"/>
      <c r="I19" s="186"/>
      <c r="J19" s="187"/>
      <c r="K19" s="32">
        <f>SUM(D19:J19)</f>
        <v>0</v>
      </c>
      <c r="L19" s="30">
        <f>COUNTIF(D19:J19,"&gt;0")</f>
        <v>0</v>
      </c>
      <c r="M19" s="30" t="str">
        <f>IF(K19=0," ",K19/L19)</f>
        <v xml:space="preserve"> </v>
      </c>
      <c r="N19" s="31" t="str">
        <f>IF(K19=0," ",K19/(L19*C19)*100)</f>
        <v xml:space="preserve"> </v>
      </c>
      <c r="O19" s="167"/>
      <c r="P19" s="185"/>
      <c r="Q19" s="186"/>
      <c r="R19" s="186"/>
      <c r="S19" s="186"/>
      <c r="T19" s="186"/>
      <c r="U19" s="186"/>
      <c r="V19" s="187"/>
      <c r="W19" s="32">
        <f>SUM(P19:V19)</f>
        <v>0</v>
      </c>
      <c r="X19" s="30">
        <f>COUNTIF(P19:V19,"&gt;0")</f>
        <v>0</v>
      </c>
      <c r="Y19" s="31" t="str">
        <f>IF(W19=0," ",W19/X19)</f>
        <v xml:space="preserve"> </v>
      </c>
      <c r="Z19" s="18"/>
      <c r="AA19" s="32">
        <f t="shared" si="12"/>
        <v>0</v>
      </c>
      <c r="AB19" s="30">
        <f t="shared" si="12"/>
        <v>0</v>
      </c>
      <c r="AC19" s="30" t="str">
        <f>IF(AA19=0," ",AA19/AB19)</f>
        <v xml:space="preserve"> </v>
      </c>
      <c r="AD19" s="31" t="str">
        <f>IF(AA19=0," ",AA19/(AB19*O19)*100)</f>
        <v xml:space="preserve"> </v>
      </c>
      <c r="AE19" s="245" t="str">
        <f t="shared" si="8"/>
        <v>0</v>
      </c>
    </row>
    <row r="20" spans="2:31" s="50" customFormat="1" ht="20.100000000000001" customHeight="1" thickBot="1">
      <c r="B20" s="48"/>
      <c r="C20" s="49">
        <f>SUM(C5:C19)</f>
        <v>444</v>
      </c>
      <c r="D20" s="36">
        <f t="shared" ref="D20:L20" si="13">SUM(D5:D19)</f>
        <v>191</v>
      </c>
      <c r="E20" s="36">
        <f t="shared" si="13"/>
        <v>252</v>
      </c>
      <c r="F20" s="36">
        <f t="shared" si="13"/>
        <v>267</v>
      </c>
      <c r="G20" s="36">
        <f t="shared" si="13"/>
        <v>177</v>
      </c>
      <c r="H20" s="36">
        <f t="shared" si="13"/>
        <v>314</v>
      </c>
      <c r="I20" s="36">
        <f t="shared" si="13"/>
        <v>187</v>
      </c>
      <c r="J20" s="36">
        <f t="shared" si="13"/>
        <v>252</v>
      </c>
      <c r="K20" s="131">
        <f t="shared" si="13"/>
        <v>1640</v>
      </c>
      <c r="L20" s="36">
        <f t="shared" si="13"/>
        <v>42</v>
      </c>
      <c r="M20" s="35">
        <f>K20/L20</f>
        <v>39.047619047619051</v>
      </c>
      <c r="N20" s="37"/>
      <c r="O20" s="38">
        <f t="shared" ref="O20:X20" si="14">SUM(O5:O19)</f>
        <v>473</v>
      </c>
      <c r="P20" s="39">
        <f t="shared" si="14"/>
        <v>207</v>
      </c>
      <c r="Q20" s="36">
        <f t="shared" si="14"/>
        <v>210</v>
      </c>
      <c r="R20" s="36">
        <f t="shared" si="14"/>
        <v>0</v>
      </c>
      <c r="S20" s="36">
        <f t="shared" si="14"/>
        <v>0</v>
      </c>
      <c r="T20" s="36">
        <f t="shared" si="14"/>
        <v>0</v>
      </c>
      <c r="U20" s="36">
        <f t="shared" si="14"/>
        <v>0</v>
      </c>
      <c r="V20" s="36">
        <f t="shared" si="14"/>
        <v>0</v>
      </c>
      <c r="W20" s="34">
        <f t="shared" si="14"/>
        <v>417</v>
      </c>
      <c r="X20" s="35">
        <f t="shared" si="14"/>
        <v>12</v>
      </c>
      <c r="Y20" s="41">
        <f>W20/X20</f>
        <v>34.75</v>
      </c>
      <c r="Z20" s="44"/>
      <c r="AA20" s="43">
        <f>SUM(AA5:AA19)</f>
        <v>2057</v>
      </c>
      <c r="AB20" s="35">
        <f>SUM(AB5:AB19)</f>
        <v>54</v>
      </c>
      <c r="AC20" s="35">
        <f>AA20/AB20</f>
        <v>38.092592592592595</v>
      </c>
      <c r="AD20" s="37"/>
    </row>
    <row r="21" spans="2:31" ht="19.95" customHeight="1"/>
    <row r="22" spans="2:31" ht="19.95" customHeight="1"/>
    <row r="23" spans="2:31" ht="19.95" customHeight="1"/>
    <row r="24" spans="2:31" ht="19.95" customHeight="1"/>
  </sheetData>
  <mergeCells count="18">
    <mergeCell ref="Y3:Y4"/>
    <mergeCell ref="AA3:AA4"/>
    <mergeCell ref="AB3:AB4"/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  <mergeCell ref="P3:V3"/>
    <mergeCell ref="W3:W4"/>
    <mergeCell ref="X3:X4"/>
  </mergeCells>
  <conditionalFormatting sqref="B5:B19 B20:AD20">
    <cfRule type="cellIs" dxfId="32" priority="14" operator="equal">
      <formula>0</formula>
    </cfRule>
  </conditionalFormatting>
  <conditionalFormatting sqref="C5:C19">
    <cfRule type="cellIs" dxfId="31" priority="8" operator="equal">
      <formula>0</formula>
    </cfRule>
  </conditionalFormatting>
  <conditionalFormatting sqref="K5:N19">
    <cfRule type="cellIs" dxfId="30" priority="10" operator="equal">
      <formula>0</formula>
    </cfRule>
  </conditionalFormatting>
  <conditionalFormatting sqref="K5:O19 B5:C19 W5:AD19 B20:AD20">
    <cfRule type="containsErrors" dxfId="29" priority="3">
      <formula>ISERROR(B5)</formula>
    </cfRule>
  </conditionalFormatting>
  <conditionalFormatting sqref="O5:O19">
    <cfRule type="cellIs" dxfId="28" priority="1" operator="equal">
      <formula>0</formula>
    </cfRule>
    <cfRule type="cellIs" dxfId="27" priority="4" operator="equal">
      <formula>0</formula>
    </cfRule>
  </conditionalFormatting>
  <conditionalFormatting sqref="W5:AD19">
    <cfRule type="cellIs" dxfId="26" priority="12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2" fitToHeight="0" orientation="landscape" horizont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Blad1">
    <pageSetUpPr fitToPage="1"/>
  </sheetPr>
  <dimension ref="B1:AE25"/>
  <sheetViews>
    <sheetView showGridLines="0" showRowColHeaders="0" zoomScale="80" zoomScaleNormal="80" workbookViewId="0">
      <selection activeCell="AI14" sqref="AI14"/>
    </sheetView>
  </sheetViews>
  <sheetFormatPr defaultRowHeight="14.4"/>
  <cols>
    <col min="1" max="1" width="1.6640625" customWidth="1"/>
    <col min="2" max="2" width="30.6640625" customWidth="1"/>
    <col min="3" max="25" width="4.6640625" customWidth="1"/>
    <col min="26" max="26" width="1.33203125" customWidth="1"/>
    <col min="27" max="29" width="4.6640625" customWidth="1"/>
    <col min="30" max="30" width="4.44140625" customWidth="1"/>
    <col min="31" max="31" width="8.88671875" hidden="1" customWidth="1"/>
  </cols>
  <sheetData>
    <row r="1" spans="2:31" ht="1.95" customHeight="1" thickBot="1"/>
    <row r="2" spans="2:31" ht="30" customHeight="1" thickBot="1">
      <c r="B2" s="310"/>
      <c r="C2" s="311"/>
      <c r="D2" s="311"/>
      <c r="E2" s="311"/>
      <c r="F2" s="311"/>
      <c r="G2" s="311"/>
      <c r="H2" s="311"/>
      <c r="I2" s="311"/>
      <c r="J2" s="311"/>
      <c r="K2" s="311"/>
      <c r="L2" s="311"/>
      <c r="M2" s="311"/>
      <c r="N2" s="311"/>
      <c r="O2" s="311"/>
      <c r="P2" s="311"/>
      <c r="Q2" s="311"/>
      <c r="R2" s="311"/>
      <c r="S2" s="311"/>
      <c r="T2" s="311"/>
      <c r="U2" s="311"/>
      <c r="V2" s="311"/>
      <c r="W2" s="311"/>
      <c r="X2" s="311"/>
      <c r="Y2" s="311"/>
      <c r="Z2" s="1"/>
      <c r="AA2" s="311" t="s">
        <v>7</v>
      </c>
      <c r="AB2" s="311"/>
      <c r="AC2" s="311"/>
      <c r="AD2" s="312"/>
      <c r="AE2">
        <f>IF(Rangschikking!A3&gt;=15,0,Rangschikking!A3)</f>
        <v>1</v>
      </c>
    </row>
    <row r="3" spans="2:31" ht="121.5" customHeight="1" thickBot="1">
      <c r="B3" s="313" t="s">
        <v>159</v>
      </c>
      <c r="C3" s="315" t="s">
        <v>0</v>
      </c>
      <c r="D3" s="308" t="s">
        <v>109</v>
      </c>
      <c r="E3" s="309"/>
      <c r="F3" s="309"/>
      <c r="G3" s="309"/>
      <c r="H3" s="309"/>
      <c r="I3" s="309"/>
      <c r="J3" s="309"/>
      <c r="K3" s="319" t="s">
        <v>1</v>
      </c>
      <c r="L3" s="321" t="s">
        <v>2</v>
      </c>
      <c r="M3" s="321" t="s">
        <v>3</v>
      </c>
      <c r="N3" s="323" t="s">
        <v>224</v>
      </c>
      <c r="O3" s="325" t="s">
        <v>4</v>
      </c>
      <c r="P3" s="308" t="s">
        <v>110</v>
      </c>
      <c r="Q3" s="309"/>
      <c r="R3" s="309"/>
      <c r="S3" s="309"/>
      <c r="T3" s="309"/>
      <c r="U3" s="309"/>
      <c r="V3" s="309"/>
      <c r="W3" s="302" t="s">
        <v>1</v>
      </c>
      <c r="X3" s="304" t="s">
        <v>2</v>
      </c>
      <c r="Y3" s="306" t="s">
        <v>5</v>
      </c>
      <c r="Z3" s="7"/>
      <c r="AA3" s="302" t="s">
        <v>1</v>
      </c>
      <c r="AB3" s="304" t="s">
        <v>2</v>
      </c>
      <c r="AC3" s="304" t="s">
        <v>6</v>
      </c>
      <c r="AD3" s="306" t="s">
        <v>224</v>
      </c>
    </row>
    <row r="4" spans="2:31" ht="15.75" customHeight="1" thickBot="1">
      <c r="B4" s="314"/>
      <c r="C4" s="340"/>
      <c r="D4" s="129">
        <v>1</v>
      </c>
      <c r="E4" s="52">
        <v>2</v>
      </c>
      <c r="F4" s="52">
        <v>3</v>
      </c>
      <c r="G4" s="52">
        <v>4</v>
      </c>
      <c r="H4" s="52">
        <v>5</v>
      </c>
      <c r="I4" s="52">
        <v>6</v>
      </c>
      <c r="J4" s="52">
        <v>7</v>
      </c>
      <c r="K4" s="320"/>
      <c r="L4" s="322"/>
      <c r="M4" s="322"/>
      <c r="N4" s="324"/>
      <c r="O4" s="326"/>
      <c r="P4" s="130">
        <v>8</v>
      </c>
      <c r="Q4" s="128">
        <v>9</v>
      </c>
      <c r="R4" s="128">
        <v>10</v>
      </c>
      <c r="S4" s="128">
        <v>11</v>
      </c>
      <c r="T4" s="128">
        <v>12</v>
      </c>
      <c r="U4" s="128">
        <v>13</v>
      </c>
      <c r="V4" s="128">
        <v>14</v>
      </c>
      <c r="W4" s="303"/>
      <c r="X4" s="305"/>
      <c r="Y4" s="307"/>
      <c r="Z4" s="8"/>
      <c r="AA4" s="331"/>
      <c r="AB4" s="334"/>
      <c r="AC4" s="334"/>
      <c r="AD4" s="339"/>
    </row>
    <row r="5" spans="2:31" s="19" customFormat="1" ht="19.95" customHeight="1">
      <c r="B5" s="51" t="s">
        <v>160</v>
      </c>
      <c r="C5" s="85">
        <v>46</v>
      </c>
      <c r="D5" s="179">
        <v>43</v>
      </c>
      <c r="E5" s="180"/>
      <c r="F5" s="180">
        <v>34</v>
      </c>
      <c r="G5" s="180">
        <v>13</v>
      </c>
      <c r="H5" s="180"/>
      <c r="I5" s="180"/>
      <c r="J5" s="181">
        <v>39</v>
      </c>
      <c r="K5" s="17">
        <f t="shared" ref="K5:K14" si="0">SUM(D5:J5)</f>
        <v>129</v>
      </c>
      <c r="L5" s="14">
        <f t="shared" ref="L5:L14" si="1">COUNTIF(D5:J5,"&gt;0")</f>
        <v>4</v>
      </c>
      <c r="M5" s="14">
        <f>IF(K5=0," ",K5/L5)</f>
        <v>32.25</v>
      </c>
      <c r="N5" s="101">
        <f t="shared" ref="N5:N14" si="2">IF(K5=0," ",K5/(L5*C5)*100)</f>
        <v>70.108695652173907</v>
      </c>
      <c r="O5" s="85">
        <v>46</v>
      </c>
      <c r="P5" s="179">
        <v>67</v>
      </c>
      <c r="Q5" s="180">
        <v>38</v>
      </c>
      <c r="R5" s="180"/>
      <c r="S5" s="180"/>
      <c r="T5" s="180"/>
      <c r="U5" s="180"/>
      <c r="V5" s="181"/>
      <c r="W5" s="17">
        <f t="shared" ref="W5:W14" si="3">SUM(P5:V5)</f>
        <v>105</v>
      </c>
      <c r="X5" s="14">
        <f t="shared" ref="X5:X14" si="4">COUNTIF(P5:V5,"&gt;0")</f>
        <v>2</v>
      </c>
      <c r="Y5" s="101">
        <f>IF(W5=0," ",W5/X5)</f>
        <v>52.5</v>
      </c>
      <c r="Z5" s="18"/>
      <c r="AA5" s="17">
        <f t="shared" ref="AA5:AA14" si="5">K5+W5</f>
        <v>234</v>
      </c>
      <c r="AB5" s="14">
        <f t="shared" ref="AB5:AB14" si="6">L5+X5</f>
        <v>6</v>
      </c>
      <c r="AC5" s="14">
        <f>IF(AA5=0," ",AA5/AB5)</f>
        <v>39</v>
      </c>
      <c r="AD5" s="101">
        <f t="shared" ref="AD5:AD14" si="7">IF(AA5=0," ",AA5/(AB5*O5)*100)</f>
        <v>84.782608695652172</v>
      </c>
      <c r="AE5" s="245">
        <f>IF(AB5&gt;=$AE$2,AA5/(AB5*O5)*100,"0")</f>
        <v>84.782608695652172</v>
      </c>
    </row>
    <row r="6" spans="2:31" s="19" customFormat="1" ht="19.95" customHeight="1">
      <c r="B6" s="51" t="s">
        <v>161</v>
      </c>
      <c r="C6" s="86">
        <v>29</v>
      </c>
      <c r="D6" s="182">
        <v>41</v>
      </c>
      <c r="E6" s="183"/>
      <c r="F6" s="183">
        <v>12</v>
      </c>
      <c r="G6" s="183">
        <v>58</v>
      </c>
      <c r="H6" s="183">
        <v>32</v>
      </c>
      <c r="I6" s="183"/>
      <c r="J6" s="184">
        <v>33</v>
      </c>
      <c r="K6" s="25">
        <f t="shared" si="0"/>
        <v>176</v>
      </c>
      <c r="L6" s="23">
        <f t="shared" si="1"/>
        <v>5</v>
      </c>
      <c r="M6" s="23">
        <f t="shared" ref="M6:M19" si="8">IF(K6=0," ",K6/L6)</f>
        <v>35.200000000000003</v>
      </c>
      <c r="N6" s="24">
        <f t="shared" si="2"/>
        <v>121.37931034482759</v>
      </c>
      <c r="O6" s="86">
        <v>29</v>
      </c>
      <c r="P6" s="182">
        <v>42</v>
      </c>
      <c r="Q6" s="183">
        <v>37</v>
      </c>
      <c r="R6" s="183"/>
      <c r="S6" s="183"/>
      <c r="T6" s="183"/>
      <c r="U6" s="183"/>
      <c r="V6" s="184"/>
      <c r="W6" s="25">
        <f t="shared" si="3"/>
        <v>79</v>
      </c>
      <c r="X6" s="23">
        <f t="shared" si="4"/>
        <v>2</v>
      </c>
      <c r="Y6" s="24">
        <f>IF(W6=0," ",W6/X6)</f>
        <v>39.5</v>
      </c>
      <c r="Z6" s="18"/>
      <c r="AA6" s="25">
        <f t="shared" si="5"/>
        <v>255</v>
      </c>
      <c r="AB6" s="23">
        <f t="shared" si="6"/>
        <v>7</v>
      </c>
      <c r="AC6" s="23">
        <f>IF(AA6=0," ",AA6/AB6)</f>
        <v>36.428571428571431</v>
      </c>
      <c r="AD6" s="24">
        <f t="shared" si="7"/>
        <v>125.61576354679802</v>
      </c>
      <c r="AE6" s="245">
        <f t="shared" ref="AE6:AE19" si="9">IF(AB6&gt;=$AE$2,AA6/(AB6*O6)*100,"0")</f>
        <v>125.61576354679802</v>
      </c>
    </row>
    <row r="7" spans="2:31" s="19" customFormat="1" ht="19.95" customHeight="1">
      <c r="B7" s="51" t="s">
        <v>162</v>
      </c>
      <c r="C7" s="86">
        <v>37</v>
      </c>
      <c r="D7" s="182">
        <v>40</v>
      </c>
      <c r="E7" s="183">
        <v>33</v>
      </c>
      <c r="F7" s="183"/>
      <c r="G7" s="183">
        <v>32</v>
      </c>
      <c r="H7" s="183">
        <v>30</v>
      </c>
      <c r="I7" s="183"/>
      <c r="J7" s="184"/>
      <c r="K7" s="25">
        <f t="shared" si="0"/>
        <v>135</v>
      </c>
      <c r="L7" s="23">
        <f t="shared" si="1"/>
        <v>4</v>
      </c>
      <c r="M7" s="23">
        <f t="shared" si="8"/>
        <v>33.75</v>
      </c>
      <c r="N7" s="24">
        <f t="shared" si="2"/>
        <v>91.21621621621621</v>
      </c>
      <c r="O7" s="86">
        <v>37</v>
      </c>
      <c r="P7" s="182"/>
      <c r="Q7" s="183">
        <v>29</v>
      </c>
      <c r="R7" s="183"/>
      <c r="S7" s="183"/>
      <c r="T7" s="183"/>
      <c r="U7" s="183"/>
      <c r="V7" s="184"/>
      <c r="W7" s="25">
        <f t="shared" si="3"/>
        <v>29</v>
      </c>
      <c r="X7" s="23">
        <f t="shared" si="4"/>
        <v>1</v>
      </c>
      <c r="Y7" s="24">
        <f t="shared" ref="Y7:Y19" si="10">IF(W7=0," ",W7/X7)</f>
        <v>29</v>
      </c>
      <c r="Z7" s="18"/>
      <c r="AA7" s="25">
        <f t="shared" si="5"/>
        <v>164</v>
      </c>
      <c r="AB7" s="23">
        <f t="shared" si="6"/>
        <v>5</v>
      </c>
      <c r="AC7" s="23">
        <f t="shared" ref="AC7:AC19" si="11">IF(AA7=0," ",AA7/AB7)</f>
        <v>32.799999999999997</v>
      </c>
      <c r="AD7" s="24">
        <f t="shared" si="7"/>
        <v>88.64864864864866</v>
      </c>
      <c r="AE7" s="245">
        <f t="shared" si="9"/>
        <v>88.64864864864866</v>
      </c>
    </row>
    <row r="8" spans="2:31" s="19" customFormat="1" ht="19.95" customHeight="1">
      <c r="B8" s="51" t="s">
        <v>191</v>
      </c>
      <c r="C8" s="86">
        <v>46</v>
      </c>
      <c r="D8" s="182">
        <v>63</v>
      </c>
      <c r="E8" s="183">
        <v>50</v>
      </c>
      <c r="F8" s="183"/>
      <c r="G8" s="183">
        <v>52</v>
      </c>
      <c r="H8" s="183">
        <v>30</v>
      </c>
      <c r="I8" s="183">
        <v>35</v>
      </c>
      <c r="J8" s="184">
        <v>55</v>
      </c>
      <c r="K8" s="25">
        <f t="shared" si="0"/>
        <v>285</v>
      </c>
      <c r="L8" s="23">
        <f t="shared" si="1"/>
        <v>6</v>
      </c>
      <c r="M8" s="23">
        <f t="shared" si="8"/>
        <v>47.5</v>
      </c>
      <c r="N8" s="24">
        <f t="shared" si="2"/>
        <v>103.26086956521738</v>
      </c>
      <c r="O8" s="86">
        <v>46</v>
      </c>
      <c r="P8" s="182"/>
      <c r="Q8" s="183">
        <v>53</v>
      </c>
      <c r="R8" s="183"/>
      <c r="S8" s="183"/>
      <c r="T8" s="183"/>
      <c r="U8" s="183"/>
      <c r="V8" s="184"/>
      <c r="W8" s="25">
        <f t="shared" si="3"/>
        <v>53</v>
      </c>
      <c r="X8" s="23">
        <f t="shared" si="4"/>
        <v>1</v>
      </c>
      <c r="Y8" s="24">
        <f t="shared" si="10"/>
        <v>53</v>
      </c>
      <c r="Z8" s="18"/>
      <c r="AA8" s="25">
        <f t="shared" si="5"/>
        <v>338</v>
      </c>
      <c r="AB8" s="23">
        <f t="shared" si="6"/>
        <v>7</v>
      </c>
      <c r="AC8" s="23">
        <f t="shared" si="11"/>
        <v>48.285714285714285</v>
      </c>
      <c r="AD8" s="24">
        <f t="shared" si="7"/>
        <v>104.96894409937889</v>
      </c>
      <c r="AE8" s="245">
        <f t="shared" si="9"/>
        <v>104.96894409937889</v>
      </c>
    </row>
    <row r="9" spans="2:31" s="19" customFormat="1" ht="19.95" customHeight="1">
      <c r="B9" s="51" t="s">
        <v>163</v>
      </c>
      <c r="C9" s="86">
        <v>27</v>
      </c>
      <c r="D9" s="182">
        <v>27</v>
      </c>
      <c r="E9" s="183">
        <v>35</v>
      </c>
      <c r="F9" s="183"/>
      <c r="G9" s="183"/>
      <c r="H9" s="183">
        <v>15</v>
      </c>
      <c r="I9" s="183">
        <v>15</v>
      </c>
      <c r="J9" s="184"/>
      <c r="K9" s="25">
        <f t="shared" si="0"/>
        <v>92</v>
      </c>
      <c r="L9" s="23">
        <f t="shared" si="1"/>
        <v>4</v>
      </c>
      <c r="M9" s="23">
        <f t="shared" si="8"/>
        <v>23</v>
      </c>
      <c r="N9" s="24">
        <f t="shared" si="2"/>
        <v>85.18518518518519</v>
      </c>
      <c r="O9" s="86">
        <v>27</v>
      </c>
      <c r="P9" s="182"/>
      <c r="Q9" s="183">
        <v>36</v>
      </c>
      <c r="R9" s="183"/>
      <c r="S9" s="183"/>
      <c r="T9" s="183"/>
      <c r="U9" s="183"/>
      <c r="V9" s="184"/>
      <c r="W9" s="25">
        <f t="shared" si="3"/>
        <v>36</v>
      </c>
      <c r="X9" s="23">
        <f t="shared" si="4"/>
        <v>1</v>
      </c>
      <c r="Y9" s="24">
        <f t="shared" si="10"/>
        <v>36</v>
      </c>
      <c r="Z9" s="18"/>
      <c r="AA9" s="25">
        <f t="shared" si="5"/>
        <v>128</v>
      </c>
      <c r="AB9" s="23">
        <f t="shared" si="6"/>
        <v>5</v>
      </c>
      <c r="AC9" s="23">
        <f t="shared" si="11"/>
        <v>25.6</v>
      </c>
      <c r="AD9" s="24">
        <f t="shared" si="7"/>
        <v>94.814814814814824</v>
      </c>
      <c r="AE9" s="245">
        <f t="shared" si="9"/>
        <v>94.814814814814824</v>
      </c>
    </row>
    <row r="10" spans="2:31" s="19" customFormat="1" ht="19.95" customHeight="1">
      <c r="B10" s="51" t="s">
        <v>164</v>
      </c>
      <c r="C10" s="86">
        <v>19</v>
      </c>
      <c r="D10" s="182"/>
      <c r="E10" s="183"/>
      <c r="F10" s="183"/>
      <c r="G10" s="183"/>
      <c r="H10" s="183"/>
      <c r="I10" s="183"/>
      <c r="J10" s="184"/>
      <c r="K10" s="25">
        <f t="shared" si="0"/>
        <v>0</v>
      </c>
      <c r="L10" s="23">
        <f t="shared" si="1"/>
        <v>0</v>
      </c>
      <c r="M10" s="23" t="str">
        <f t="shared" si="8"/>
        <v xml:space="preserve"> </v>
      </c>
      <c r="N10" s="24" t="str">
        <f t="shared" si="2"/>
        <v xml:space="preserve"> </v>
      </c>
      <c r="O10" s="86">
        <v>19</v>
      </c>
      <c r="P10" s="182"/>
      <c r="Q10" s="183"/>
      <c r="R10" s="183"/>
      <c r="S10" s="183"/>
      <c r="T10" s="183"/>
      <c r="U10" s="183"/>
      <c r="V10" s="184"/>
      <c r="W10" s="25">
        <f t="shared" si="3"/>
        <v>0</v>
      </c>
      <c r="X10" s="23">
        <f t="shared" si="4"/>
        <v>0</v>
      </c>
      <c r="Y10" s="24" t="str">
        <f t="shared" si="10"/>
        <v xml:space="preserve"> </v>
      </c>
      <c r="Z10" s="18"/>
      <c r="AA10" s="25">
        <f t="shared" si="5"/>
        <v>0</v>
      </c>
      <c r="AB10" s="23">
        <f t="shared" si="6"/>
        <v>0</v>
      </c>
      <c r="AC10" s="23" t="str">
        <f t="shared" si="11"/>
        <v xml:space="preserve"> </v>
      </c>
      <c r="AD10" s="24" t="str">
        <f t="shared" si="7"/>
        <v xml:space="preserve"> </v>
      </c>
      <c r="AE10" s="245" t="str">
        <f t="shared" si="9"/>
        <v>0</v>
      </c>
    </row>
    <row r="11" spans="2:31" s="19" customFormat="1" ht="19.95" customHeight="1">
      <c r="B11" s="51" t="s">
        <v>243</v>
      </c>
      <c r="C11" s="176">
        <v>36</v>
      </c>
      <c r="D11" s="182"/>
      <c r="E11" s="183"/>
      <c r="F11" s="183">
        <v>53</v>
      </c>
      <c r="G11" s="183"/>
      <c r="H11" s="183"/>
      <c r="I11" s="183"/>
      <c r="J11" s="184"/>
      <c r="K11" s="25">
        <f t="shared" si="0"/>
        <v>53</v>
      </c>
      <c r="L11" s="23">
        <f t="shared" si="1"/>
        <v>1</v>
      </c>
      <c r="M11" s="23">
        <f t="shared" si="8"/>
        <v>53</v>
      </c>
      <c r="N11" s="24">
        <f t="shared" si="2"/>
        <v>147.22222222222223</v>
      </c>
      <c r="O11" s="176">
        <v>36</v>
      </c>
      <c r="P11" s="182"/>
      <c r="Q11" s="183"/>
      <c r="R11" s="183"/>
      <c r="S11" s="183"/>
      <c r="T11" s="183"/>
      <c r="U11" s="183"/>
      <c r="V11" s="184"/>
      <c r="W11" s="25">
        <f t="shared" si="3"/>
        <v>0</v>
      </c>
      <c r="X11" s="23">
        <f t="shared" si="4"/>
        <v>0</v>
      </c>
      <c r="Y11" s="24" t="str">
        <f t="shared" si="10"/>
        <v xml:space="preserve"> </v>
      </c>
      <c r="Z11" s="18"/>
      <c r="AA11" s="25">
        <f t="shared" si="5"/>
        <v>53</v>
      </c>
      <c r="AB11" s="23">
        <f t="shared" si="6"/>
        <v>1</v>
      </c>
      <c r="AC11" s="23">
        <f t="shared" si="11"/>
        <v>53</v>
      </c>
      <c r="AD11" s="24">
        <f t="shared" si="7"/>
        <v>147.22222222222223</v>
      </c>
      <c r="AE11" s="245">
        <f t="shared" si="9"/>
        <v>147.22222222222223</v>
      </c>
    </row>
    <row r="12" spans="2:31" s="19" customFormat="1" ht="19.95" customHeight="1">
      <c r="B12" s="51" t="s">
        <v>263</v>
      </c>
      <c r="C12" s="176">
        <v>51</v>
      </c>
      <c r="D12" s="182">
        <v>36</v>
      </c>
      <c r="E12" s="183">
        <v>37</v>
      </c>
      <c r="F12" s="183">
        <v>81</v>
      </c>
      <c r="G12" s="183"/>
      <c r="H12" s="183">
        <v>24</v>
      </c>
      <c r="I12" s="183">
        <v>30</v>
      </c>
      <c r="J12" s="184"/>
      <c r="K12" s="25">
        <f t="shared" si="0"/>
        <v>208</v>
      </c>
      <c r="L12" s="23">
        <f t="shared" si="1"/>
        <v>5</v>
      </c>
      <c r="M12" s="23">
        <f t="shared" si="8"/>
        <v>41.6</v>
      </c>
      <c r="N12" s="24">
        <f t="shared" si="2"/>
        <v>81.568627450980387</v>
      </c>
      <c r="O12" s="241">
        <v>42</v>
      </c>
      <c r="P12" s="182">
        <v>44</v>
      </c>
      <c r="Q12" s="183">
        <v>69</v>
      </c>
      <c r="R12" s="183"/>
      <c r="S12" s="183"/>
      <c r="T12" s="183"/>
      <c r="U12" s="183"/>
      <c r="V12" s="184"/>
      <c r="W12" s="25">
        <f t="shared" si="3"/>
        <v>113</v>
      </c>
      <c r="X12" s="23">
        <f t="shared" si="4"/>
        <v>2</v>
      </c>
      <c r="Y12" s="24">
        <f t="shared" si="10"/>
        <v>56.5</v>
      </c>
      <c r="Z12" s="18"/>
      <c r="AA12" s="25">
        <f t="shared" si="5"/>
        <v>321</v>
      </c>
      <c r="AB12" s="23">
        <f t="shared" si="6"/>
        <v>7</v>
      </c>
      <c r="AC12" s="23">
        <f t="shared" si="11"/>
        <v>45.857142857142854</v>
      </c>
      <c r="AD12" s="24">
        <f t="shared" si="7"/>
        <v>109.18367346938776</v>
      </c>
      <c r="AE12" s="245">
        <f t="shared" si="9"/>
        <v>109.18367346938776</v>
      </c>
    </row>
    <row r="13" spans="2:31" s="19" customFormat="1" ht="19.95" customHeight="1">
      <c r="B13" s="88" t="s">
        <v>165</v>
      </c>
      <c r="C13" s="86">
        <v>107</v>
      </c>
      <c r="D13" s="182"/>
      <c r="E13" s="183">
        <v>107</v>
      </c>
      <c r="F13" s="183"/>
      <c r="G13" s="183"/>
      <c r="H13" s="183"/>
      <c r="I13" s="183">
        <v>68</v>
      </c>
      <c r="J13" s="184"/>
      <c r="K13" s="25">
        <f t="shared" si="0"/>
        <v>175</v>
      </c>
      <c r="L13" s="23">
        <f t="shared" si="1"/>
        <v>2</v>
      </c>
      <c r="M13" s="23">
        <f t="shared" si="8"/>
        <v>87.5</v>
      </c>
      <c r="N13" s="24">
        <f t="shared" si="2"/>
        <v>81.775700934579447</v>
      </c>
      <c r="O13" s="86">
        <v>107</v>
      </c>
      <c r="P13" s="182"/>
      <c r="Q13" s="183"/>
      <c r="R13" s="183"/>
      <c r="S13" s="183"/>
      <c r="T13" s="183"/>
      <c r="U13" s="183"/>
      <c r="V13" s="184"/>
      <c r="W13" s="25">
        <f t="shared" si="3"/>
        <v>0</v>
      </c>
      <c r="X13" s="23">
        <f t="shared" si="4"/>
        <v>0</v>
      </c>
      <c r="Y13" s="24" t="str">
        <f t="shared" si="10"/>
        <v xml:space="preserve"> </v>
      </c>
      <c r="Z13" s="18"/>
      <c r="AA13" s="25">
        <f t="shared" si="5"/>
        <v>175</v>
      </c>
      <c r="AB13" s="23">
        <f t="shared" si="6"/>
        <v>2</v>
      </c>
      <c r="AC13" s="23">
        <f t="shared" si="11"/>
        <v>87.5</v>
      </c>
      <c r="AD13" s="24">
        <f t="shared" si="7"/>
        <v>81.775700934579447</v>
      </c>
      <c r="AE13" s="245">
        <f t="shared" si="9"/>
        <v>81.775700934579447</v>
      </c>
    </row>
    <row r="14" spans="2:31" s="19" customFormat="1" ht="19.95" customHeight="1">
      <c r="B14" s="51" t="s">
        <v>166</v>
      </c>
      <c r="C14" s="86">
        <v>42</v>
      </c>
      <c r="D14" s="182"/>
      <c r="E14" s="183"/>
      <c r="F14" s="183">
        <v>37</v>
      </c>
      <c r="G14" s="183"/>
      <c r="H14" s="183"/>
      <c r="I14" s="183">
        <v>32</v>
      </c>
      <c r="J14" s="184">
        <v>53</v>
      </c>
      <c r="K14" s="25">
        <f t="shared" si="0"/>
        <v>122</v>
      </c>
      <c r="L14" s="23">
        <f t="shared" si="1"/>
        <v>3</v>
      </c>
      <c r="M14" s="23">
        <f t="shared" si="8"/>
        <v>40.666666666666664</v>
      </c>
      <c r="N14" s="24">
        <f t="shared" si="2"/>
        <v>96.825396825396822</v>
      </c>
      <c r="O14" s="86">
        <v>42</v>
      </c>
      <c r="P14" s="182">
        <v>44</v>
      </c>
      <c r="Q14" s="183"/>
      <c r="R14" s="183"/>
      <c r="S14" s="183"/>
      <c r="T14" s="183"/>
      <c r="U14" s="183"/>
      <c r="V14" s="184"/>
      <c r="W14" s="25">
        <f t="shared" si="3"/>
        <v>44</v>
      </c>
      <c r="X14" s="23">
        <f t="shared" si="4"/>
        <v>1</v>
      </c>
      <c r="Y14" s="24">
        <f t="shared" si="10"/>
        <v>44</v>
      </c>
      <c r="Z14" s="18"/>
      <c r="AA14" s="25">
        <f t="shared" si="5"/>
        <v>166</v>
      </c>
      <c r="AB14" s="23">
        <f t="shared" si="6"/>
        <v>4</v>
      </c>
      <c r="AC14" s="23">
        <f t="shared" si="11"/>
        <v>41.5</v>
      </c>
      <c r="AD14" s="24">
        <f t="shared" si="7"/>
        <v>98.80952380952381</v>
      </c>
      <c r="AE14" s="245">
        <f t="shared" si="9"/>
        <v>98.80952380952381</v>
      </c>
    </row>
    <row r="15" spans="2:31" s="19" customFormat="1" ht="19.95" customHeight="1">
      <c r="B15" s="51" t="s">
        <v>167</v>
      </c>
      <c r="C15" s="86">
        <v>28</v>
      </c>
      <c r="D15" s="182"/>
      <c r="E15" s="183"/>
      <c r="F15" s="183"/>
      <c r="G15" s="183">
        <v>37</v>
      </c>
      <c r="H15" s="183"/>
      <c r="I15" s="183">
        <v>38</v>
      </c>
      <c r="J15" s="184">
        <v>41</v>
      </c>
      <c r="K15" s="25">
        <f>SUM(D15:J15)</f>
        <v>116</v>
      </c>
      <c r="L15" s="23">
        <f>COUNTIF(D15:J15,"&gt;0")</f>
        <v>3</v>
      </c>
      <c r="M15" s="23">
        <f>IF(K15=0," ",K15/L15)</f>
        <v>38.666666666666664</v>
      </c>
      <c r="N15" s="24">
        <f>IF(K15=0," ",K15/(L15*C15)*100)</f>
        <v>138.0952380952381</v>
      </c>
      <c r="O15" s="86">
        <v>28</v>
      </c>
      <c r="P15" s="182">
        <v>23</v>
      </c>
      <c r="Q15" s="183"/>
      <c r="R15" s="183"/>
      <c r="S15" s="183"/>
      <c r="T15" s="183"/>
      <c r="U15" s="183"/>
      <c r="V15" s="184"/>
      <c r="W15" s="25">
        <f>SUM(P15:V15)</f>
        <v>23</v>
      </c>
      <c r="X15" s="23">
        <f>COUNTIF(P15:V15,"&gt;0")</f>
        <v>1</v>
      </c>
      <c r="Y15" s="24">
        <f>IF(W15=0," ",W15/X15)</f>
        <v>23</v>
      </c>
      <c r="Z15" s="18"/>
      <c r="AA15" s="25">
        <f t="shared" ref="AA15:AB19" si="12">K15+W15</f>
        <v>139</v>
      </c>
      <c r="AB15" s="23">
        <f t="shared" si="12"/>
        <v>4</v>
      </c>
      <c r="AC15" s="23">
        <f>IF(AA15=0," ",AA15/AB15)</f>
        <v>34.75</v>
      </c>
      <c r="AD15" s="24">
        <f>IF(AA15=0," ",AA15/(AB15*O15)*100)</f>
        <v>124.10714285714286</v>
      </c>
      <c r="AE15" s="245">
        <f t="shared" si="9"/>
        <v>124.10714285714286</v>
      </c>
    </row>
    <row r="16" spans="2:31" s="19" customFormat="1" ht="19.95" customHeight="1">
      <c r="B16" s="51" t="s">
        <v>168</v>
      </c>
      <c r="C16" s="86">
        <v>47</v>
      </c>
      <c r="D16" s="182"/>
      <c r="E16" s="183">
        <v>44</v>
      </c>
      <c r="F16" s="183">
        <v>54</v>
      </c>
      <c r="G16" s="183">
        <v>47</v>
      </c>
      <c r="H16" s="183">
        <v>35</v>
      </c>
      <c r="I16" s="183"/>
      <c r="J16" s="184">
        <v>21</v>
      </c>
      <c r="K16" s="25">
        <f>SUM(D16:J16)</f>
        <v>201</v>
      </c>
      <c r="L16" s="23">
        <f>COUNTIF(D16:J16,"&gt;0")</f>
        <v>5</v>
      </c>
      <c r="M16" s="23">
        <f>IF(K16=0," ",K16/L16)</f>
        <v>40.200000000000003</v>
      </c>
      <c r="N16" s="24">
        <f>IF(K16=0," ",K16/(L16*C16)*100)</f>
        <v>85.531914893617028</v>
      </c>
      <c r="O16" s="86">
        <v>47</v>
      </c>
      <c r="P16" s="182">
        <v>43</v>
      </c>
      <c r="Q16" s="183"/>
      <c r="R16" s="183"/>
      <c r="S16" s="183"/>
      <c r="T16" s="183"/>
      <c r="U16" s="183"/>
      <c r="V16" s="184"/>
      <c r="W16" s="25">
        <f>SUM(P16:V16)</f>
        <v>43</v>
      </c>
      <c r="X16" s="23">
        <f>COUNTIF(P16:V16,"&gt;0")</f>
        <v>1</v>
      </c>
      <c r="Y16" s="24">
        <f>IF(W16=0," ",W16/X16)</f>
        <v>43</v>
      </c>
      <c r="Z16" s="18"/>
      <c r="AA16" s="25">
        <f t="shared" si="12"/>
        <v>244</v>
      </c>
      <c r="AB16" s="23">
        <f t="shared" si="12"/>
        <v>6</v>
      </c>
      <c r="AC16" s="23">
        <f>IF(AA16=0," ",AA16/AB16)</f>
        <v>40.666666666666664</v>
      </c>
      <c r="AD16" s="24">
        <f>IF(AA16=0," ",AA16/(AB16*O16)*100)</f>
        <v>86.524822695035468</v>
      </c>
      <c r="AE16" s="245">
        <f t="shared" si="9"/>
        <v>86.524822695035468</v>
      </c>
    </row>
    <row r="17" spans="2:31" s="19" customFormat="1" ht="19.95" customHeight="1">
      <c r="B17" s="51"/>
      <c r="C17" s="86"/>
      <c r="D17" s="182"/>
      <c r="E17" s="183"/>
      <c r="F17" s="183"/>
      <c r="G17" s="183"/>
      <c r="H17" s="183"/>
      <c r="I17" s="183"/>
      <c r="J17" s="184"/>
      <c r="K17" s="25">
        <f>SUM(D17:J17)</f>
        <v>0</v>
      </c>
      <c r="L17" s="23">
        <f>COUNTIF(D17:J17,"&gt;0")</f>
        <v>0</v>
      </c>
      <c r="M17" s="23" t="str">
        <f>IF(K17=0," ",K17/L17)</f>
        <v xml:space="preserve"> </v>
      </c>
      <c r="N17" s="24" t="str">
        <f>IF(K17=0," ",K17/(L17*C17)*100)</f>
        <v xml:space="preserve"> </v>
      </c>
      <c r="O17" s="86"/>
      <c r="P17" s="182"/>
      <c r="Q17" s="183"/>
      <c r="R17" s="183"/>
      <c r="S17" s="183"/>
      <c r="T17" s="183"/>
      <c r="U17" s="183"/>
      <c r="V17" s="184"/>
      <c r="W17" s="25">
        <f>SUM(P17:V17)</f>
        <v>0</v>
      </c>
      <c r="X17" s="23">
        <f>COUNTIF(P17:V17,"&gt;0")</f>
        <v>0</v>
      </c>
      <c r="Y17" s="24" t="str">
        <f>IF(W17=0," ",W17/X17)</f>
        <v xml:space="preserve"> </v>
      </c>
      <c r="Z17" s="18"/>
      <c r="AA17" s="25">
        <f t="shared" si="12"/>
        <v>0</v>
      </c>
      <c r="AB17" s="23">
        <f t="shared" si="12"/>
        <v>0</v>
      </c>
      <c r="AC17" s="23" t="str">
        <f>IF(AA17=0," ",AA17/AB17)</f>
        <v xml:space="preserve"> </v>
      </c>
      <c r="AD17" s="24" t="str">
        <f>IF(AA17=0," ",AA17/(AB17*O17)*100)</f>
        <v xml:space="preserve"> </v>
      </c>
      <c r="AE17" s="245" t="str">
        <f t="shared" si="9"/>
        <v>0</v>
      </c>
    </row>
    <row r="18" spans="2:31" s="19" customFormat="1" ht="19.95" customHeight="1">
      <c r="B18" s="51"/>
      <c r="C18" s="86"/>
      <c r="D18" s="182"/>
      <c r="E18" s="183"/>
      <c r="F18" s="183"/>
      <c r="G18" s="183"/>
      <c r="H18" s="183"/>
      <c r="I18" s="183"/>
      <c r="J18" s="184"/>
      <c r="K18" s="25">
        <f>SUM(D18:J18)</f>
        <v>0</v>
      </c>
      <c r="L18" s="23">
        <f>COUNTIF(D18:J18,"&gt;0")</f>
        <v>0</v>
      </c>
      <c r="M18" s="23" t="str">
        <f>IF(K18=0," ",K18/L18)</f>
        <v xml:space="preserve"> </v>
      </c>
      <c r="N18" s="24" t="str">
        <f>IF(K18=0," ",K18/(L18*C18)*100)</f>
        <v xml:space="preserve"> </v>
      </c>
      <c r="O18" s="86"/>
      <c r="P18" s="182"/>
      <c r="Q18" s="183"/>
      <c r="R18" s="183"/>
      <c r="S18" s="183"/>
      <c r="T18" s="183"/>
      <c r="U18" s="183"/>
      <c r="V18" s="184"/>
      <c r="W18" s="25">
        <f>SUM(P18:V18)</f>
        <v>0</v>
      </c>
      <c r="X18" s="23">
        <f>COUNTIF(P18:V18,"&gt;0")</f>
        <v>0</v>
      </c>
      <c r="Y18" s="24" t="str">
        <f>IF(W18=0," ",W18/X18)</f>
        <v xml:space="preserve"> </v>
      </c>
      <c r="Z18" s="18"/>
      <c r="AA18" s="25">
        <f t="shared" si="12"/>
        <v>0</v>
      </c>
      <c r="AB18" s="23">
        <f t="shared" si="12"/>
        <v>0</v>
      </c>
      <c r="AC18" s="23" t="str">
        <f>IF(AA18=0," ",AA18/AB18)</f>
        <v xml:space="preserve"> </v>
      </c>
      <c r="AD18" s="24" t="str">
        <f>IF(AA18=0," ",AA18/(AB18*O18)*100)</f>
        <v xml:space="preserve"> </v>
      </c>
      <c r="AE18" s="245" t="str">
        <f t="shared" si="9"/>
        <v>0</v>
      </c>
    </row>
    <row r="19" spans="2:31" s="19" customFormat="1" ht="19.95" customHeight="1" thickBot="1">
      <c r="B19" s="166"/>
      <c r="C19" s="167"/>
      <c r="D19" s="185"/>
      <c r="E19" s="186"/>
      <c r="F19" s="186"/>
      <c r="G19" s="186"/>
      <c r="H19" s="186"/>
      <c r="I19" s="186"/>
      <c r="J19" s="187"/>
      <c r="K19" s="32">
        <f>SUM(D19:J19)</f>
        <v>0</v>
      </c>
      <c r="L19" s="30">
        <f>COUNTIF(D19:J19,"&gt;0")</f>
        <v>0</v>
      </c>
      <c r="M19" s="30" t="str">
        <f t="shared" si="8"/>
        <v xml:space="preserve"> </v>
      </c>
      <c r="N19" s="31" t="str">
        <f>IF(K19=0," ",K19/(L19*C19)*100)</f>
        <v xml:space="preserve"> </v>
      </c>
      <c r="O19" s="167"/>
      <c r="P19" s="185"/>
      <c r="Q19" s="186"/>
      <c r="R19" s="186"/>
      <c r="S19" s="186"/>
      <c r="T19" s="186"/>
      <c r="U19" s="186"/>
      <c r="V19" s="187"/>
      <c r="W19" s="32">
        <f>SUM(P19:V19)</f>
        <v>0</v>
      </c>
      <c r="X19" s="30">
        <f>COUNTIF(P19:V19,"&gt;0")</f>
        <v>0</v>
      </c>
      <c r="Y19" s="31" t="str">
        <f t="shared" si="10"/>
        <v xml:space="preserve"> </v>
      </c>
      <c r="Z19" s="18"/>
      <c r="AA19" s="32">
        <f t="shared" si="12"/>
        <v>0</v>
      </c>
      <c r="AB19" s="30">
        <f t="shared" si="12"/>
        <v>0</v>
      </c>
      <c r="AC19" s="30" t="str">
        <f t="shared" si="11"/>
        <v xml:space="preserve"> </v>
      </c>
      <c r="AD19" s="31" t="str">
        <f>IF(AA19=0," ",AA19/(AB19*O19)*100)</f>
        <v xml:space="preserve"> </v>
      </c>
      <c r="AE19" s="245" t="str">
        <f t="shared" si="9"/>
        <v>0</v>
      </c>
    </row>
    <row r="20" spans="2:31" s="50" customFormat="1" ht="20.100000000000001" customHeight="1" thickBot="1">
      <c r="B20" s="48"/>
      <c r="C20" s="49">
        <f>SUM(C5:C19)</f>
        <v>515</v>
      </c>
      <c r="D20" s="36">
        <f t="shared" ref="D20:L20" si="13">SUM(D5:D19)</f>
        <v>250</v>
      </c>
      <c r="E20" s="36">
        <f t="shared" si="13"/>
        <v>306</v>
      </c>
      <c r="F20" s="36">
        <f t="shared" si="13"/>
        <v>271</v>
      </c>
      <c r="G20" s="36">
        <f t="shared" si="13"/>
        <v>239</v>
      </c>
      <c r="H20" s="36">
        <f t="shared" si="13"/>
        <v>166</v>
      </c>
      <c r="I20" s="36">
        <f t="shared" si="13"/>
        <v>218</v>
      </c>
      <c r="J20" s="36">
        <f t="shared" si="13"/>
        <v>242</v>
      </c>
      <c r="K20" s="131">
        <f t="shared" si="13"/>
        <v>1692</v>
      </c>
      <c r="L20" s="36">
        <f t="shared" si="13"/>
        <v>42</v>
      </c>
      <c r="M20" s="35">
        <f>K20/L20</f>
        <v>40.285714285714285</v>
      </c>
      <c r="N20" s="37"/>
      <c r="O20" s="38">
        <f t="shared" ref="O20:X20" si="14">SUM(O5:O19)</f>
        <v>506</v>
      </c>
      <c r="P20" s="39">
        <f t="shared" si="14"/>
        <v>263</v>
      </c>
      <c r="Q20" s="36">
        <f t="shared" si="14"/>
        <v>262</v>
      </c>
      <c r="R20" s="36">
        <f t="shared" si="14"/>
        <v>0</v>
      </c>
      <c r="S20" s="36">
        <f t="shared" si="14"/>
        <v>0</v>
      </c>
      <c r="T20" s="36">
        <f t="shared" si="14"/>
        <v>0</v>
      </c>
      <c r="U20" s="36">
        <f t="shared" si="14"/>
        <v>0</v>
      </c>
      <c r="V20" s="36">
        <f t="shared" si="14"/>
        <v>0</v>
      </c>
      <c r="W20" s="34">
        <f t="shared" si="14"/>
        <v>525</v>
      </c>
      <c r="X20" s="35">
        <f t="shared" si="14"/>
        <v>12</v>
      </c>
      <c r="Y20" s="41">
        <f>W20/X20</f>
        <v>43.75</v>
      </c>
      <c r="Z20" s="44"/>
      <c r="AA20" s="43">
        <f>SUM(AA5:AA19)</f>
        <v>2217</v>
      </c>
      <c r="AB20" s="35">
        <f>SUM(AB5:AB19)</f>
        <v>54</v>
      </c>
      <c r="AC20" s="35">
        <f>AA20/AB20</f>
        <v>41.055555555555557</v>
      </c>
      <c r="AD20" s="37"/>
    </row>
    <row r="21" spans="2:31" ht="19.95" customHeight="1"/>
    <row r="22" spans="2:31" ht="19.95" customHeight="1"/>
    <row r="23" spans="2:31" ht="19.95" customHeight="1"/>
    <row r="24" spans="2:31" ht="19.95" customHeight="1"/>
    <row r="25" spans="2:31" ht="19.95" customHeight="1"/>
  </sheetData>
  <mergeCells count="18">
    <mergeCell ref="P3:V3"/>
    <mergeCell ref="AA3:AA4"/>
    <mergeCell ref="AB3:AB4"/>
    <mergeCell ref="AC3:AC4"/>
    <mergeCell ref="AD3:AD4"/>
    <mergeCell ref="B2:Y2"/>
    <mergeCell ref="AA2:AD2"/>
    <mergeCell ref="B3:B4"/>
    <mergeCell ref="C3:C4"/>
    <mergeCell ref="K3:K4"/>
    <mergeCell ref="L3:L4"/>
    <mergeCell ref="M3:M4"/>
    <mergeCell ref="N3:N4"/>
    <mergeCell ref="O3:O4"/>
    <mergeCell ref="W3:W4"/>
    <mergeCell ref="X3:X4"/>
    <mergeCell ref="Y3:Y4"/>
    <mergeCell ref="D3:J3"/>
  </mergeCells>
  <conditionalFormatting sqref="B5:B19 K5:N19 W5:AD19 B20:AD20">
    <cfRule type="cellIs" dxfId="25" priority="10" operator="equal">
      <formula>0</formula>
    </cfRule>
  </conditionalFormatting>
  <conditionalFormatting sqref="C5:C19">
    <cfRule type="cellIs" dxfId="24" priority="8" operator="equal">
      <formula>0</formula>
    </cfRule>
  </conditionalFormatting>
  <conditionalFormatting sqref="K5:O19 B5:C19 W5:AD19 B20:AD20">
    <cfRule type="containsErrors" dxfId="23" priority="3">
      <formula>ISERROR(B5)</formula>
    </cfRule>
  </conditionalFormatting>
  <conditionalFormatting sqref="O5:O19">
    <cfRule type="cellIs" dxfId="22" priority="1" operator="equal">
      <formula>0</formula>
    </cfRule>
    <cfRule type="cellIs" dxfId="21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2" fitToHeight="0" orientation="landscape" horizont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Blad13">
    <pageSetUpPr fitToPage="1"/>
  </sheetPr>
  <dimension ref="B1:AJ24"/>
  <sheetViews>
    <sheetView showGridLines="0" showRowColHeaders="0" zoomScale="80" zoomScaleNormal="80" workbookViewId="0">
      <selection activeCell="AG4" sqref="AG4"/>
    </sheetView>
  </sheetViews>
  <sheetFormatPr defaultRowHeight="14.4"/>
  <cols>
    <col min="1" max="1" width="1.6640625" customWidth="1"/>
    <col min="2" max="2" width="30.6640625" customWidth="1"/>
    <col min="3" max="25" width="4.6640625" customWidth="1"/>
    <col min="26" max="26" width="1.6640625" customWidth="1"/>
    <col min="27" max="29" width="4.6640625" customWidth="1"/>
    <col min="30" max="30" width="4.88671875" customWidth="1"/>
    <col min="31" max="31" width="8.88671875" hidden="1" customWidth="1"/>
  </cols>
  <sheetData>
    <row r="1" spans="2:36" ht="1.95" customHeight="1" thickBot="1"/>
    <row r="2" spans="2:36" ht="30" customHeight="1" thickBot="1">
      <c r="B2" s="310" t="s">
        <v>223</v>
      </c>
      <c r="C2" s="311"/>
      <c r="D2" s="311"/>
      <c r="E2" s="311"/>
      <c r="F2" s="311"/>
      <c r="G2" s="311"/>
      <c r="H2" s="311"/>
      <c r="I2" s="311"/>
      <c r="J2" s="311"/>
      <c r="K2" s="311"/>
      <c r="L2" s="311"/>
      <c r="M2" s="311"/>
      <c r="N2" s="311"/>
      <c r="O2" s="311"/>
      <c r="P2" s="311"/>
      <c r="Q2" s="311"/>
      <c r="R2" s="311"/>
      <c r="S2" s="311"/>
      <c r="T2" s="311"/>
      <c r="U2" s="311"/>
      <c r="V2" s="311"/>
      <c r="W2" s="311"/>
      <c r="X2" s="311"/>
      <c r="Y2" s="311"/>
      <c r="Z2" s="1"/>
      <c r="AA2" s="311" t="s">
        <v>7</v>
      </c>
      <c r="AB2" s="311"/>
      <c r="AC2" s="311"/>
      <c r="AD2" s="312"/>
      <c r="AE2">
        <f>IF(Rangschikking!A3&gt;=15,0,Rangschikking!A3)</f>
        <v>1</v>
      </c>
    </row>
    <row r="3" spans="2:36" ht="121.5" customHeight="1" thickBot="1">
      <c r="B3" s="328" t="s">
        <v>198</v>
      </c>
      <c r="C3" s="315" t="s">
        <v>0</v>
      </c>
      <c r="D3" s="317" t="s">
        <v>109</v>
      </c>
      <c r="E3" s="318"/>
      <c r="F3" s="318"/>
      <c r="G3" s="318"/>
      <c r="H3" s="318"/>
      <c r="I3" s="318"/>
      <c r="J3" s="318"/>
      <c r="K3" s="319" t="s">
        <v>1</v>
      </c>
      <c r="L3" s="321" t="s">
        <v>2</v>
      </c>
      <c r="M3" s="321" t="s">
        <v>3</v>
      </c>
      <c r="N3" s="323" t="s">
        <v>224</v>
      </c>
      <c r="O3" s="325" t="s">
        <v>4</v>
      </c>
      <c r="P3" s="317" t="s">
        <v>115</v>
      </c>
      <c r="Q3" s="343"/>
      <c r="R3" s="343"/>
      <c r="S3" s="343"/>
      <c r="T3" s="343"/>
      <c r="U3" s="343"/>
      <c r="V3" s="343"/>
      <c r="W3" s="302" t="s">
        <v>1</v>
      </c>
      <c r="X3" s="304" t="s">
        <v>2</v>
      </c>
      <c r="Y3" s="306" t="s">
        <v>5</v>
      </c>
      <c r="Z3" s="7"/>
      <c r="AA3" s="302" t="s">
        <v>1</v>
      </c>
      <c r="AB3" s="304" t="s">
        <v>2</v>
      </c>
      <c r="AC3" s="304" t="s">
        <v>6</v>
      </c>
      <c r="AD3" s="306" t="s">
        <v>224</v>
      </c>
    </row>
    <row r="4" spans="2:36" ht="15" thickBot="1">
      <c r="B4" s="344"/>
      <c r="C4" s="340"/>
      <c r="D4" s="6">
        <v>1</v>
      </c>
      <c r="E4" s="2">
        <v>2</v>
      </c>
      <c r="F4" s="2">
        <v>3</v>
      </c>
      <c r="G4" s="2">
        <v>4</v>
      </c>
      <c r="H4" s="2">
        <v>5</v>
      </c>
      <c r="I4" s="2">
        <v>6</v>
      </c>
      <c r="J4" s="2">
        <v>7</v>
      </c>
      <c r="K4" s="320"/>
      <c r="L4" s="322"/>
      <c r="M4" s="322"/>
      <c r="N4" s="324"/>
      <c r="O4" s="326"/>
      <c r="P4" s="3">
        <v>8</v>
      </c>
      <c r="Q4" s="4">
        <v>9</v>
      </c>
      <c r="R4" s="4">
        <v>10</v>
      </c>
      <c r="S4" s="4">
        <v>11</v>
      </c>
      <c r="T4" s="4">
        <v>12</v>
      </c>
      <c r="U4" s="4">
        <v>13</v>
      </c>
      <c r="V4" s="4">
        <v>14</v>
      </c>
      <c r="W4" s="331"/>
      <c r="X4" s="334"/>
      <c r="Y4" s="339"/>
      <c r="Z4" s="8"/>
      <c r="AA4" s="331"/>
      <c r="AB4" s="334"/>
      <c r="AC4" s="334"/>
      <c r="AD4" s="339"/>
    </row>
    <row r="5" spans="2:36" s="19" customFormat="1" ht="19.95" customHeight="1">
      <c r="B5" s="51" t="s">
        <v>42</v>
      </c>
      <c r="C5" s="85">
        <v>25</v>
      </c>
      <c r="D5" s="179"/>
      <c r="E5" s="180">
        <v>24</v>
      </c>
      <c r="F5" s="180">
        <v>28</v>
      </c>
      <c r="G5" s="180">
        <v>19</v>
      </c>
      <c r="H5" s="180"/>
      <c r="I5" s="180">
        <v>28</v>
      </c>
      <c r="J5" s="181"/>
      <c r="K5" s="17">
        <f t="shared" ref="K5:K19" si="0">SUM(D5:J5)</f>
        <v>99</v>
      </c>
      <c r="L5" s="14">
        <f t="shared" ref="L5:L19" si="1">COUNTIF(D5:J5,"&gt;0")</f>
        <v>4</v>
      </c>
      <c r="M5" s="14">
        <f>IF(K5=0," ",K5/L5)</f>
        <v>24.75</v>
      </c>
      <c r="N5" s="101">
        <f t="shared" ref="N5:N19" si="2">IF(K5=0," ",K5/(L5*C5)*100)</f>
        <v>99</v>
      </c>
      <c r="O5" s="85">
        <v>25</v>
      </c>
      <c r="P5" s="179">
        <v>13</v>
      </c>
      <c r="Q5" s="180">
        <v>22</v>
      </c>
      <c r="R5" s="237"/>
      <c r="S5" s="180"/>
      <c r="T5" s="180"/>
      <c r="U5" s="180"/>
      <c r="V5" s="181"/>
      <c r="W5" s="17">
        <f t="shared" ref="W5:W19" si="3">SUM(P5:V5)</f>
        <v>35</v>
      </c>
      <c r="X5" s="14">
        <f t="shared" ref="X5:X19" si="4">COUNTIF(P5:V5,"&gt;0")</f>
        <v>2</v>
      </c>
      <c r="Y5" s="101">
        <f>IF(W5=0," ",W5/X5)</f>
        <v>17.5</v>
      </c>
      <c r="Z5" s="18"/>
      <c r="AA5" s="17">
        <f t="shared" ref="AA5:AA19" si="5">K5+W5</f>
        <v>134</v>
      </c>
      <c r="AB5" s="14">
        <f t="shared" ref="AB5:AB19" si="6">L5+X5</f>
        <v>6</v>
      </c>
      <c r="AC5" s="14">
        <f>IF(AA5=0," ",AA5/AB5)</f>
        <v>22.333333333333332</v>
      </c>
      <c r="AD5" s="101">
        <f t="shared" ref="AD5:AD17" si="7">IF(AA5=0," ",AA5/(AB5*O5)*100)</f>
        <v>89.333333333333329</v>
      </c>
      <c r="AE5" s="245">
        <f>IF(AB5&gt;=$AE$2,AA5/(AB5*O5)*100,"0")</f>
        <v>89.333333333333329</v>
      </c>
    </row>
    <row r="6" spans="2:36" s="19" customFormat="1" ht="19.95" customHeight="1">
      <c r="B6" s="51" t="s">
        <v>253</v>
      </c>
      <c r="C6" s="86">
        <v>18</v>
      </c>
      <c r="D6" s="182">
        <v>18</v>
      </c>
      <c r="E6" s="183">
        <v>11</v>
      </c>
      <c r="F6" s="183"/>
      <c r="G6" s="183"/>
      <c r="H6" s="183">
        <v>16</v>
      </c>
      <c r="I6" s="183"/>
      <c r="J6" s="184">
        <v>23</v>
      </c>
      <c r="K6" s="25">
        <f t="shared" si="0"/>
        <v>68</v>
      </c>
      <c r="L6" s="23">
        <f t="shared" si="1"/>
        <v>4</v>
      </c>
      <c r="M6" s="23">
        <f>IF(K6=0," ",K6/L6)</f>
        <v>17</v>
      </c>
      <c r="N6" s="24">
        <f t="shared" si="2"/>
        <v>94.444444444444443</v>
      </c>
      <c r="O6" s="86">
        <v>18</v>
      </c>
      <c r="P6" s="182"/>
      <c r="Q6" s="183"/>
      <c r="R6" s="183"/>
      <c r="S6" s="183"/>
      <c r="T6" s="183"/>
      <c r="U6" s="183"/>
      <c r="V6" s="184"/>
      <c r="W6" s="25">
        <f t="shared" si="3"/>
        <v>0</v>
      </c>
      <c r="X6" s="23">
        <f t="shared" si="4"/>
        <v>0</v>
      </c>
      <c r="Y6" s="24" t="str">
        <f>IF(W6=0," ",W6/X6)</f>
        <v xml:space="preserve"> </v>
      </c>
      <c r="Z6" s="18"/>
      <c r="AA6" s="25">
        <f t="shared" si="5"/>
        <v>68</v>
      </c>
      <c r="AB6" s="23">
        <f t="shared" si="6"/>
        <v>4</v>
      </c>
      <c r="AC6" s="23">
        <f>IF(AA6=0," ",AA6/AB6)</f>
        <v>17</v>
      </c>
      <c r="AD6" s="24">
        <f t="shared" si="7"/>
        <v>94.444444444444443</v>
      </c>
      <c r="AE6" s="245">
        <f t="shared" ref="AE6:AE19" si="8">IF(AB6&gt;=$AE$2,AA6/(AB6*O6)*100,"0")</f>
        <v>94.444444444444443</v>
      </c>
    </row>
    <row r="7" spans="2:36" s="19" customFormat="1" ht="19.95" customHeight="1">
      <c r="B7" s="51" t="s">
        <v>43</v>
      </c>
      <c r="C7" s="86">
        <v>24</v>
      </c>
      <c r="D7" s="182">
        <v>33</v>
      </c>
      <c r="E7" s="183"/>
      <c r="F7" s="183">
        <v>45</v>
      </c>
      <c r="G7" s="183">
        <v>23</v>
      </c>
      <c r="H7" s="183"/>
      <c r="I7" s="183">
        <v>25</v>
      </c>
      <c r="J7" s="184">
        <v>22</v>
      </c>
      <c r="K7" s="25">
        <f t="shared" si="0"/>
        <v>148</v>
      </c>
      <c r="L7" s="23">
        <f t="shared" si="1"/>
        <v>5</v>
      </c>
      <c r="M7" s="23">
        <f t="shared" ref="M7:M17" si="9">IF(K7=0," ",K7/L7)</f>
        <v>29.6</v>
      </c>
      <c r="N7" s="24">
        <f t="shared" si="2"/>
        <v>123.33333333333334</v>
      </c>
      <c r="O7" s="86">
        <v>24</v>
      </c>
      <c r="P7" s="182">
        <v>30</v>
      </c>
      <c r="Q7" s="183">
        <v>24</v>
      </c>
      <c r="R7" s="183"/>
      <c r="S7" s="183"/>
      <c r="T7" s="183"/>
      <c r="U7" s="183"/>
      <c r="V7" s="184"/>
      <c r="W7" s="25">
        <f t="shared" si="3"/>
        <v>54</v>
      </c>
      <c r="X7" s="23">
        <f t="shared" si="4"/>
        <v>2</v>
      </c>
      <c r="Y7" s="24">
        <f t="shared" ref="Y7:Y17" si="10">IF(W7=0," ",W7/X7)</f>
        <v>27</v>
      </c>
      <c r="Z7" s="18"/>
      <c r="AA7" s="25">
        <f t="shared" si="5"/>
        <v>202</v>
      </c>
      <c r="AB7" s="23">
        <f t="shared" si="6"/>
        <v>7</v>
      </c>
      <c r="AC7" s="23">
        <f t="shared" ref="AC7:AC17" si="11">IF(AA7=0," ",AA7/AB7)</f>
        <v>28.857142857142858</v>
      </c>
      <c r="AD7" s="24">
        <f t="shared" si="7"/>
        <v>120.23809523809523</v>
      </c>
      <c r="AE7" s="245">
        <f t="shared" si="8"/>
        <v>120.23809523809523</v>
      </c>
    </row>
    <row r="8" spans="2:36" s="19" customFormat="1" ht="19.95" customHeight="1">
      <c r="B8" s="51" t="s">
        <v>193</v>
      </c>
      <c r="C8" s="86">
        <v>41</v>
      </c>
      <c r="D8" s="182"/>
      <c r="E8" s="183">
        <v>30</v>
      </c>
      <c r="F8" s="183">
        <v>33</v>
      </c>
      <c r="G8" s="183"/>
      <c r="H8" s="183">
        <v>28</v>
      </c>
      <c r="I8" s="183"/>
      <c r="J8" s="184">
        <v>35</v>
      </c>
      <c r="K8" s="25">
        <f t="shared" si="0"/>
        <v>126</v>
      </c>
      <c r="L8" s="23">
        <f t="shared" si="1"/>
        <v>4</v>
      </c>
      <c r="M8" s="23">
        <f t="shared" si="9"/>
        <v>31.5</v>
      </c>
      <c r="N8" s="24">
        <f t="shared" si="2"/>
        <v>76.829268292682926</v>
      </c>
      <c r="O8" s="86">
        <v>41</v>
      </c>
      <c r="P8" s="182"/>
      <c r="Q8" s="183">
        <v>63</v>
      </c>
      <c r="R8" s="183"/>
      <c r="S8" s="183"/>
      <c r="T8" s="183"/>
      <c r="U8" s="183"/>
      <c r="V8" s="184"/>
      <c r="W8" s="25">
        <f t="shared" si="3"/>
        <v>63</v>
      </c>
      <c r="X8" s="23">
        <f t="shared" si="4"/>
        <v>1</v>
      </c>
      <c r="Y8" s="24">
        <f t="shared" si="10"/>
        <v>63</v>
      </c>
      <c r="Z8" s="18"/>
      <c r="AA8" s="25">
        <f t="shared" si="5"/>
        <v>189</v>
      </c>
      <c r="AB8" s="23">
        <f t="shared" si="6"/>
        <v>5</v>
      </c>
      <c r="AC8" s="23">
        <f t="shared" si="11"/>
        <v>37.799999999999997</v>
      </c>
      <c r="AD8" s="24">
        <f t="shared" si="7"/>
        <v>92.195121951219519</v>
      </c>
      <c r="AE8" s="245">
        <f t="shared" si="8"/>
        <v>92.195121951219519</v>
      </c>
    </row>
    <row r="9" spans="2:36" s="19" customFormat="1" ht="19.95" customHeight="1">
      <c r="B9" s="51" t="s">
        <v>266</v>
      </c>
      <c r="C9" s="176">
        <v>26</v>
      </c>
      <c r="D9" s="182"/>
      <c r="E9" s="183"/>
      <c r="F9" s="183">
        <v>25</v>
      </c>
      <c r="G9" s="183">
        <v>25</v>
      </c>
      <c r="H9" s="183">
        <v>29</v>
      </c>
      <c r="I9" s="183">
        <v>34</v>
      </c>
      <c r="J9" s="184"/>
      <c r="K9" s="25">
        <f t="shared" si="0"/>
        <v>113</v>
      </c>
      <c r="L9" s="23">
        <f t="shared" si="1"/>
        <v>4</v>
      </c>
      <c r="M9" s="23">
        <f t="shared" si="9"/>
        <v>28.25</v>
      </c>
      <c r="N9" s="24">
        <f t="shared" si="2"/>
        <v>108.65384615384615</v>
      </c>
      <c r="O9" s="241">
        <v>28</v>
      </c>
      <c r="P9" s="182">
        <v>26</v>
      </c>
      <c r="Q9" s="183"/>
      <c r="R9" s="183"/>
      <c r="S9" s="183"/>
      <c r="T9" s="183"/>
      <c r="U9" s="183"/>
      <c r="V9" s="184"/>
      <c r="W9" s="25">
        <f t="shared" si="3"/>
        <v>26</v>
      </c>
      <c r="X9" s="23">
        <f t="shared" si="4"/>
        <v>1</v>
      </c>
      <c r="Y9" s="24">
        <f t="shared" si="10"/>
        <v>26</v>
      </c>
      <c r="Z9" s="18"/>
      <c r="AA9" s="25">
        <f t="shared" si="5"/>
        <v>139</v>
      </c>
      <c r="AB9" s="23">
        <f t="shared" si="6"/>
        <v>5</v>
      </c>
      <c r="AC9" s="23">
        <f t="shared" si="11"/>
        <v>27.8</v>
      </c>
      <c r="AD9" s="24">
        <f t="shared" si="7"/>
        <v>99.285714285714292</v>
      </c>
      <c r="AE9" s="245">
        <f t="shared" si="8"/>
        <v>99.285714285714292</v>
      </c>
    </row>
    <row r="10" spans="2:36" s="19" customFormat="1" ht="19.95" customHeight="1">
      <c r="B10" s="51" t="s">
        <v>267</v>
      </c>
      <c r="C10" s="176">
        <v>24</v>
      </c>
      <c r="D10" s="182">
        <v>26</v>
      </c>
      <c r="E10" s="183">
        <v>15</v>
      </c>
      <c r="F10" s="183"/>
      <c r="G10" s="183"/>
      <c r="H10" s="183">
        <v>30</v>
      </c>
      <c r="I10" s="183"/>
      <c r="J10" s="184"/>
      <c r="K10" s="25">
        <f t="shared" si="0"/>
        <v>71</v>
      </c>
      <c r="L10" s="23">
        <f t="shared" si="1"/>
        <v>3</v>
      </c>
      <c r="M10" s="23">
        <f t="shared" si="9"/>
        <v>23.666666666666668</v>
      </c>
      <c r="N10" s="24">
        <f t="shared" si="2"/>
        <v>98.611111111111114</v>
      </c>
      <c r="O10" s="241">
        <v>24</v>
      </c>
      <c r="P10" s="182"/>
      <c r="Q10" s="183">
        <v>14</v>
      </c>
      <c r="R10" s="183"/>
      <c r="S10" s="183"/>
      <c r="T10" s="183"/>
      <c r="U10" s="183"/>
      <c r="V10" s="184"/>
      <c r="W10" s="25">
        <f t="shared" si="3"/>
        <v>14</v>
      </c>
      <c r="X10" s="23">
        <f t="shared" si="4"/>
        <v>1</v>
      </c>
      <c r="Y10" s="24">
        <f t="shared" si="10"/>
        <v>14</v>
      </c>
      <c r="Z10" s="18"/>
      <c r="AA10" s="25">
        <f t="shared" si="5"/>
        <v>85</v>
      </c>
      <c r="AB10" s="23">
        <f t="shared" si="6"/>
        <v>4</v>
      </c>
      <c r="AC10" s="23">
        <f t="shared" si="11"/>
        <v>21.25</v>
      </c>
      <c r="AD10" s="24">
        <f t="shared" si="7"/>
        <v>88.541666666666657</v>
      </c>
      <c r="AE10" s="245">
        <f t="shared" si="8"/>
        <v>88.541666666666657</v>
      </c>
      <c r="AJ10" s="19" t="s">
        <v>101</v>
      </c>
    </row>
    <row r="11" spans="2:36" s="19" customFormat="1" ht="19.95" customHeight="1">
      <c r="B11" s="51" t="s">
        <v>138</v>
      </c>
      <c r="C11" s="86">
        <v>50</v>
      </c>
      <c r="D11" s="182">
        <v>14</v>
      </c>
      <c r="E11" s="183">
        <v>14</v>
      </c>
      <c r="F11" s="183">
        <v>24</v>
      </c>
      <c r="G11" s="183">
        <v>35</v>
      </c>
      <c r="H11" s="183"/>
      <c r="I11" s="183"/>
      <c r="J11" s="184"/>
      <c r="K11" s="25">
        <f t="shared" si="0"/>
        <v>87</v>
      </c>
      <c r="L11" s="23">
        <f t="shared" si="1"/>
        <v>4</v>
      </c>
      <c r="M11" s="23">
        <f t="shared" si="9"/>
        <v>21.75</v>
      </c>
      <c r="N11" s="24">
        <f t="shared" si="2"/>
        <v>43.5</v>
      </c>
      <c r="O11" s="86">
        <v>50</v>
      </c>
      <c r="P11" s="182"/>
      <c r="Q11" s="183"/>
      <c r="R11" s="183"/>
      <c r="S11" s="183"/>
      <c r="T11" s="183"/>
      <c r="U11" s="183"/>
      <c r="V11" s="184"/>
      <c r="W11" s="25">
        <f t="shared" si="3"/>
        <v>0</v>
      </c>
      <c r="X11" s="23">
        <f t="shared" si="4"/>
        <v>0</v>
      </c>
      <c r="Y11" s="24" t="str">
        <f t="shared" si="10"/>
        <v xml:space="preserve"> </v>
      </c>
      <c r="Z11" s="18"/>
      <c r="AA11" s="25">
        <f t="shared" si="5"/>
        <v>87</v>
      </c>
      <c r="AB11" s="23">
        <f t="shared" si="6"/>
        <v>4</v>
      </c>
      <c r="AC11" s="23">
        <f t="shared" si="11"/>
        <v>21.75</v>
      </c>
      <c r="AD11" s="24">
        <f t="shared" si="7"/>
        <v>43.5</v>
      </c>
      <c r="AE11" s="245">
        <f t="shared" si="8"/>
        <v>43.5</v>
      </c>
    </row>
    <row r="12" spans="2:36" s="19" customFormat="1" ht="19.95" customHeight="1">
      <c r="B12" s="88" t="s">
        <v>139</v>
      </c>
      <c r="C12" s="86">
        <v>39</v>
      </c>
      <c r="D12" s="182"/>
      <c r="E12" s="183">
        <v>43</v>
      </c>
      <c r="F12" s="183"/>
      <c r="G12" s="183">
        <v>27</v>
      </c>
      <c r="H12" s="183"/>
      <c r="I12" s="183"/>
      <c r="J12" s="184">
        <v>40</v>
      </c>
      <c r="K12" s="25">
        <f t="shared" si="0"/>
        <v>110</v>
      </c>
      <c r="L12" s="23">
        <f t="shared" si="1"/>
        <v>3</v>
      </c>
      <c r="M12" s="23">
        <f t="shared" si="9"/>
        <v>36.666666666666664</v>
      </c>
      <c r="N12" s="24">
        <f t="shared" si="2"/>
        <v>94.01709401709401</v>
      </c>
      <c r="O12" s="86">
        <v>39</v>
      </c>
      <c r="P12" s="182"/>
      <c r="Q12" s="183">
        <v>53</v>
      </c>
      <c r="R12" s="183"/>
      <c r="S12" s="183"/>
      <c r="T12" s="183"/>
      <c r="U12" s="183"/>
      <c r="V12" s="184"/>
      <c r="W12" s="25">
        <f t="shared" si="3"/>
        <v>53</v>
      </c>
      <c r="X12" s="23">
        <f t="shared" si="4"/>
        <v>1</v>
      </c>
      <c r="Y12" s="24">
        <f t="shared" si="10"/>
        <v>53</v>
      </c>
      <c r="Z12" s="18"/>
      <c r="AA12" s="25">
        <f t="shared" si="5"/>
        <v>163</v>
      </c>
      <c r="AB12" s="23">
        <f t="shared" si="6"/>
        <v>4</v>
      </c>
      <c r="AC12" s="23">
        <f t="shared" si="11"/>
        <v>40.75</v>
      </c>
      <c r="AD12" s="24">
        <f t="shared" si="7"/>
        <v>104.48717948717949</v>
      </c>
      <c r="AE12" s="245">
        <f t="shared" si="8"/>
        <v>104.48717948717949</v>
      </c>
    </row>
    <row r="13" spans="2:36" s="19" customFormat="1" ht="19.95" customHeight="1">
      <c r="B13" s="51" t="s">
        <v>192</v>
      </c>
      <c r="C13" s="86">
        <v>28</v>
      </c>
      <c r="D13" s="182">
        <v>20</v>
      </c>
      <c r="E13" s="183"/>
      <c r="F13" s="183">
        <v>25</v>
      </c>
      <c r="G13" s="183"/>
      <c r="H13" s="183">
        <v>29</v>
      </c>
      <c r="I13" s="183">
        <v>24</v>
      </c>
      <c r="J13" s="184"/>
      <c r="K13" s="25">
        <f t="shared" si="0"/>
        <v>98</v>
      </c>
      <c r="L13" s="23">
        <f t="shared" si="1"/>
        <v>4</v>
      </c>
      <c r="M13" s="23">
        <f t="shared" si="9"/>
        <v>24.5</v>
      </c>
      <c r="N13" s="24">
        <f t="shared" si="2"/>
        <v>87.5</v>
      </c>
      <c r="O13" s="86">
        <v>28</v>
      </c>
      <c r="P13" s="182">
        <v>41</v>
      </c>
      <c r="Q13" s="183"/>
      <c r="R13" s="183"/>
      <c r="S13" s="183"/>
      <c r="T13" s="183"/>
      <c r="U13" s="183"/>
      <c r="V13" s="184"/>
      <c r="W13" s="25">
        <f t="shared" si="3"/>
        <v>41</v>
      </c>
      <c r="X13" s="23">
        <f t="shared" si="4"/>
        <v>1</v>
      </c>
      <c r="Y13" s="24">
        <f t="shared" si="10"/>
        <v>41</v>
      </c>
      <c r="Z13" s="18"/>
      <c r="AA13" s="25">
        <f t="shared" si="5"/>
        <v>139</v>
      </c>
      <c r="AB13" s="23">
        <f t="shared" si="6"/>
        <v>5</v>
      </c>
      <c r="AC13" s="23">
        <f t="shared" si="11"/>
        <v>27.8</v>
      </c>
      <c r="AD13" s="24">
        <f t="shared" si="7"/>
        <v>99.285714285714292</v>
      </c>
      <c r="AE13" s="245">
        <f t="shared" si="8"/>
        <v>99.285714285714292</v>
      </c>
    </row>
    <row r="14" spans="2:36" s="19" customFormat="1" ht="19.95" customHeight="1">
      <c r="B14" s="51" t="s">
        <v>44</v>
      </c>
      <c r="C14" s="86">
        <v>21</v>
      </c>
      <c r="D14" s="182"/>
      <c r="E14" s="183"/>
      <c r="F14" s="183"/>
      <c r="G14" s="183"/>
      <c r="H14" s="183">
        <v>21</v>
      </c>
      <c r="I14" s="183">
        <v>22</v>
      </c>
      <c r="J14" s="184">
        <v>19</v>
      </c>
      <c r="K14" s="25">
        <f t="shared" si="0"/>
        <v>62</v>
      </c>
      <c r="L14" s="23">
        <f t="shared" si="1"/>
        <v>3</v>
      </c>
      <c r="M14" s="23">
        <f t="shared" si="9"/>
        <v>20.666666666666668</v>
      </c>
      <c r="N14" s="24">
        <f t="shared" si="2"/>
        <v>98.412698412698404</v>
      </c>
      <c r="O14" s="86">
        <v>21</v>
      </c>
      <c r="P14" s="182">
        <v>22</v>
      </c>
      <c r="Q14" s="183">
        <v>21</v>
      </c>
      <c r="R14" s="183"/>
      <c r="S14" s="183"/>
      <c r="T14" s="183"/>
      <c r="U14" s="183"/>
      <c r="V14" s="184"/>
      <c r="W14" s="25">
        <f t="shared" si="3"/>
        <v>43</v>
      </c>
      <c r="X14" s="23">
        <f t="shared" si="4"/>
        <v>2</v>
      </c>
      <c r="Y14" s="24">
        <f t="shared" si="10"/>
        <v>21.5</v>
      </c>
      <c r="Z14" s="18"/>
      <c r="AA14" s="25">
        <f t="shared" si="5"/>
        <v>105</v>
      </c>
      <c r="AB14" s="23">
        <f t="shared" si="6"/>
        <v>5</v>
      </c>
      <c r="AC14" s="23">
        <f t="shared" si="11"/>
        <v>21</v>
      </c>
      <c r="AD14" s="24">
        <f t="shared" si="7"/>
        <v>100</v>
      </c>
      <c r="AE14" s="245">
        <f t="shared" si="8"/>
        <v>100</v>
      </c>
    </row>
    <row r="15" spans="2:36" s="19" customFormat="1" ht="19.95" customHeight="1">
      <c r="B15" s="51" t="s">
        <v>157</v>
      </c>
      <c r="C15" s="86">
        <v>22</v>
      </c>
      <c r="D15" s="182">
        <v>13</v>
      </c>
      <c r="E15" s="183"/>
      <c r="F15" s="183"/>
      <c r="G15" s="183">
        <v>28</v>
      </c>
      <c r="H15" s="183"/>
      <c r="I15" s="183">
        <v>15</v>
      </c>
      <c r="J15" s="184">
        <v>17</v>
      </c>
      <c r="K15" s="25">
        <f t="shared" si="0"/>
        <v>73</v>
      </c>
      <c r="L15" s="23">
        <f t="shared" si="1"/>
        <v>4</v>
      </c>
      <c r="M15" s="23">
        <f t="shared" si="9"/>
        <v>18.25</v>
      </c>
      <c r="N15" s="24">
        <f t="shared" si="2"/>
        <v>82.954545454545453</v>
      </c>
      <c r="O15" s="86">
        <v>22</v>
      </c>
      <c r="P15" s="182">
        <v>23</v>
      </c>
      <c r="Q15" s="183"/>
      <c r="R15" s="183"/>
      <c r="S15" s="183"/>
      <c r="T15" s="183"/>
      <c r="U15" s="183"/>
      <c r="V15" s="184"/>
      <c r="W15" s="25">
        <f t="shared" si="3"/>
        <v>23</v>
      </c>
      <c r="X15" s="23">
        <f t="shared" si="4"/>
        <v>1</v>
      </c>
      <c r="Y15" s="24">
        <f t="shared" si="10"/>
        <v>23</v>
      </c>
      <c r="Z15" s="18"/>
      <c r="AA15" s="25">
        <f t="shared" si="5"/>
        <v>96</v>
      </c>
      <c r="AB15" s="23">
        <f t="shared" si="6"/>
        <v>5</v>
      </c>
      <c r="AC15" s="23">
        <f t="shared" si="11"/>
        <v>19.2</v>
      </c>
      <c r="AD15" s="24">
        <f t="shared" si="7"/>
        <v>87.272727272727266</v>
      </c>
      <c r="AE15" s="245">
        <f t="shared" si="8"/>
        <v>87.272727272727266</v>
      </c>
    </row>
    <row r="16" spans="2:36" s="19" customFormat="1" ht="19.95" customHeight="1">
      <c r="B16" s="51"/>
      <c r="C16" s="176"/>
      <c r="D16" s="182"/>
      <c r="E16" s="183"/>
      <c r="F16" s="183"/>
      <c r="G16" s="183"/>
      <c r="H16" s="183"/>
      <c r="I16" s="183"/>
      <c r="J16" s="184"/>
      <c r="K16" s="25">
        <f t="shared" si="0"/>
        <v>0</v>
      </c>
      <c r="L16" s="23">
        <f t="shared" si="1"/>
        <v>0</v>
      </c>
      <c r="M16" s="23" t="str">
        <f>IF(K16=0," ",K16/L16)</f>
        <v xml:space="preserve"> </v>
      </c>
      <c r="N16" s="24" t="str">
        <f t="shared" si="2"/>
        <v xml:space="preserve"> </v>
      </c>
      <c r="O16" s="176"/>
      <c r="P16" s="182"/>
      <c r="Q16" s="183"/>
      <c r="R16" s="183"/>
      <c r="S16" s="183"/>
      <c r="T16" s="183"/>
      <c r="U16" s="183"/>
      <c r="V16" s="184"/>
      <c r="W16" s="25">
        <f t="shared" si="3"/>
        <v>0</v>
      </c>
      <c r="X16" s="23">
        <f t="shared" si="4"/>
        <v>0</v>
      </c>
      <c r="Y16" s="24" t="str">
        <f>IF(W16=0," ",W16/X16)</f>
        <v xml:space="preserve"> </v>
      </c>
      <c r="Z16" s="18"/>
      <c r="AA16" s="25">
        <f t="shared" si="5"/>
        <v>0</v>
      </c>
      <c r="AB16" s="23">
        <f t="shared" si="6"/>
        <v>0</v>
      </c>
      <c r="AC16" s="23" t="str">
        <f>IF(AA16=0," ",AA16/AB16)</f>
        <v xml:space="preserve"> </v>
      </c>
      <c r="AD16" s="24" t="str">
        <f t="shared" si="7"/>
        <v xml:space="preserve"> </v>
      </c>
      <c r="AE16" s="245" t="str">
        <f t="shared" si="8"/>
        <v>0</v>
      </c>
    </row>
    <row r="17" spans="2:31" s="19" customFormat="1" ht="19.95" customHeight="1">
      <c r="B17" s="51"/>
      <c r="C17" s="86"/>
      <c r="D17" s="182"/>
      <c r="E17" s="183"/>
      <c r="F17" s="183"/>
      <c r="G17" s="183"/>
      <c r="H17" s="183"/>
      <c r="I17" s="183"/>
      <c r="J17" s="184"/>
      <c r="K17" s="25">
        <f t="shared" si="0"/>
        <v>0</v>
      </c>
      <c r="L17" s="23">
        <f t="shared" si="1"/>
        <v>0</v>
      </c>
      <c r="M17" s="23" t="str">
        <f t="shared" si="9"/>
        <v xml:space="preserve"> </v>
      </c>
      <c r="N17" s="24" t="str">
        <f t="shared" si="2"/>
        <v xml:space="preserve"> </v>
      </c>
      <c r="O17" s="86"/>
      <c r="P17" s="182"/>
      <c r="Q17" s="183"/>
      <c r="R17" s="183"/>
      <c r="S17" s="183"/>
      <c r="T17" s="183"/>
      <c r="U17" s="183"/>
      <c r="V17" s="184"/>
      <c r="W17" s="25">
        <f t="shared" si="3"/>
        <v>0</v>
      </c>
      <c r="X17" s="23">
        <f t="shared" si="4"/>
        <v>0</v>
      </c>
      <c r="Y17" s="24" t="str">
        <f t="shared" si="10"/>
        <v xml:space="preserve"> </v>
      </c>
      <c r="Z17" s="18"/>
      <c r="AA17" s="25">
        <f t="shared" si="5"/>
        <v>0</v>
      </c>
      <c r="AB17" s="23">
        <f t="shared" si="6"/>
        <v>0</v>
      </c>
      <c r="AC17" s="23" t="str">
        <f t="shared" si="11"/>
        <v xml:space="preserve"> </v>
      </c>
      <c r="AD17" s="24" t="str">
        <f t="shared" si="7"/>
        <v xml:space="preserve"> </v>
      </c>
      <c r="AE17" s="245" t="str">
        <f t="shared" si="8"/>
        <v>0</v>
      </c>
    </row>
    <row r="18" spans="2:31" s="19" customFormat="1" ht="19.95" customHeight="1">
      <c r="B18" s="51"/>
      <c r="C18" s="86"/>
      <c r="D18" s="182"/>
      <c r="E18" s="183"/>
      <c r="F18" s="183"/>
      <c r="G18" s="183"/>
      <c r="H18" s="183"/>
      <c r="I18" s="183"/>
      <c r="J18" s="184"/>
      <c r="K18" s="25">
        <f t="shared" si="0"/>
        <v>0</v>
      </c>
      <c r="L18" s="23">
        <f t="shared" si="1"/>
        <v>0</v>
      </c>
      <c r="M18" s="23" t="str">
        <f>IF(K18=0," ",K18/L18)</f>
        <v xml:space="preserve"> </v>
      </c>
      <c r="N18" s="24" t="str">
        <f t="shared" si="2"/>
        <v xml:space="preserve"> </v>
      </c>
      <c r="O18" s="86"/>
      <c r="P18" s="182"/>
      <c r="Q18" s="183"/>
      <c r="R18" s="183"/>
      <c r="S18" s="183"/>
      <c r="T18" s="183"/>
      <c r="U18" s="183"/>
      <c r="V18" s="184"/>
      <c r="W18" s="25">
        <f t="shared" si="3"/>
        <v>0</v>
      </c>
      <c r="X18" s="23">
        <f t="shared" si="4"/>
        <v>0</v>
      </c>
      <c r="Y18" s="24" t="str">
        <f>IF(W18=0," ",W18/X18)</f>
        <v xml:space="preserve"> </v>
      </c>
      <c r="Z18" s="18"/>
      <c r="AA18" s="25">
        <f t="shared" si="5"/>
        <v>0</v>
      </c>
      <c r="AB18" s="23">
        <f t="shared" si="6"/>
        <v>0</v>
      </c>
      <c r="AC18" s="23" t="str">
        <f>IF(AA18=0," ",AA18/AB18)</f>
        <v xml:space="preserve"> </v>
      </c>
      <c r="AD18" s="24"/>
      <c r="AE18" s="245" t="str">
        <f t="shared" si="8"/>
        <v>0</v>
      </c>
    </row>
    <row r="19" spans="2:31" s="19" customFormat="1" ht="19.95" customHeight="1" thickBot="1">
      <c r="B19" s="166"/>
      <c r="C19" s="167"/>
      <c r="D19" s="185"/>
      <c r="E19" s="186"/>
      <c r="F19" s="186"/>
      <c r="G19" s="186"/>
      <c r="H19" s="186"/>
      <c r="I19" s="186"/>
      <c r="J19" s="187"/>
      <c r="K19" s="32">
        <f t="shared" si="0"/>
        <v>0</v>
      </c>
      <c r="L19" s="30">
        <f t="shared" si="1"/>
        <v>0</v>
      </c>
      <c r="M19" s="30" t="str">
        <f>IF(K19=0," ",K19/L19)</f>
        <v xml:space="preserve"> </v>
      </c>
      <c r="N19" s="31" t="str">
        <f t="shared" si="2"/>
        <v xml:space="preserve"> </v>
      </c>
      <c r="O19" s="167"/>
      <c r="P19" s="185"/>
      <c r="Q19" s="186"/>
      <c r="R19" s="186"/>
      <c r="S19" s="186"/>
      <c r="T19" s="186"/>
      <c r="U19" s="186"/>
      <c r="V19" s="187"/>
      <c r="W19" s="32">
        <f t="shared" si="3"/>
        <v>0</v>
      </c>
      <c r="X19" s="30">
        <f t="shared" si="4"/>
        <v>0</v>
      </c>
      <c r="Y19" s="31" t="str">
        <f>IF(W19=0," ",W19/X19)</f>
        <v xml:space="preserve"> </v>
      </c>
      <c r="Z19" s="18"/>
      <c r="AA19" s="32">
        <f t="shared" si="5"/>
        <v>0</v>
      </c>
      <c r="AB19" s="30">
        <f t="shared" si="6"/>
        <v>0</v>
      </c>
      <c r="AC19" s="30" t="str">
        <f>IF(AA19=0," ",AA19/AB19)</f>
        <v xml:space="preserve"> </v>
      </c>
      <c r="AD19" s="31" t="str">
        <f>IF(AA19=0," ",AA19/(AB19*O19)*100)</f>
        <v xml:space="preserve"> </v>
      </c>
      <c r="AE19" s="245" t="str">
        <f t="shared" si="8"/>
        <v>0</v>
      </c>
    </row>
    <row r="20" spans="2:31" s="50" customFormat="1" ht="20.100000000000001" customHeight="1" thickBot="1">
      <c r="B20" s="48"/>
      <c r="C20" s="49">
        <f>SUM(C5:C19)</f>
        <v>318</v>
      </c>
      <c r="D20" s="36">
        <f t="shared" ref="D20:L20" si="12">SUM(D5:D19)</f>
        <v>124</v>
      </c>
      <c r="E20" s="36">
        <f t="shared" si="12"/>
        <v>137</v>
      </c>
      <c r="F20" s="36">
        <f t="shared" si="12"/>
        <v>180</v>
      </c>
      <c r="G20" s="36">
        <f t="shared" si="12"/>
        <v>157</v>
      </c>
      <c r="H20" s="36">
        <f t="shared" si="12"/>
        <v>153</v>
      </c>
      <c r="I20" s="36">
        <f t="shared" si="12"/>
        <v>148</v>
      </c>
      <c r="J20" s="36">
        <f t="shared" si="12"/>
        <v>156</v>
      </c>
      <c r="K20" s="131">
        <f t="shared" si="12"/>
        <v>1055</v>
      </c>
      <c r="L20" s="36">
        <f t="shared" si="12"/>
        <v>42</v>
      </c>
      <c r="M20" s="35">
        <f>K20/L20</f>
        <v>25.11904761904762</v>
      </c>
      <c r="N20" s="37"/>
      <c r="O20" s="38">
        <f t="shared" ref="O20:X20" si="13">SUM(O5:O19)</f>
        <v>320</v>
      </c>
      <c r="P20" s="39">
        <f t="shared" si="13"/>
        <v>155</v>
      </c>
      <c r="Q20" s="36">
        <f>SUM(Q5:Q19)</f>
        <v>197</v>
      </c>
      <c r="R20" s="36">
        <f>SUM(R5:R19)</f>
        <v>0</v>
      </c>
      <c r="S20" s="36">
        <f t="shared" si="13"/>
        <v>0</v>
      </c>
      <c r="T20" s="36">
        <f t="shared" si="13"/>
        <v>0</v>
      </c>
      <c r="U20" s="36">
        <f t="shared" si="13"/>
        <v>0</v>
      </c>
      <c r="V20" s="36">
        <f t="shared" si="13"/>
        <v>0</v>
      </c>
      <c r="W20" s="34">
        <f t="shared" si="13"/>
        <v>352</v>
      </c>
      <c r="X20" s="35">
        <f t="shared" si="13"/>
        <v>12</v>
      </c>
      <c r="Y20" s="41">
        <f>W20/X20</f>
        <v>29.333333333333332</v>
      </c>
      <c r="Z20" s="44"/>
      <c r="AA20" s="43">
        <f>SUM(AA5:AA19)</f>
        <v>1407</v>
      </c>
      <c r="AB20" s="35">
        <f>SUM(AB5:AB19)</f>
        <v>54</v>
      </c>
      <c r="AC20" s="35">
        <f>AA20/AB20</f>
        <v>26.055555555555557</v>
      </c>
      <c r="AD20" s="37"/>
    </row>
    <row r="21" spans="2:31" ht="19.95" customHeight="1"/>
    <row r="22" spans="2:31" ht="19.95" customHeight="1"/>
    <row r="23" spans="2:31" ht="19.95" customHeight="1"/>
    <row r="24" spans="2:31" ht="19.95" customHeight="1"/>
  </sheetData>
  <mergeCells count="18">
    <mergeCell ref="Y3:Y4"/>
    <mergeCell ref="AA3:AA4"/>
    <mergeCell ref="AB3:AB4"/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  <mergeCell ref="P3:V3"/>
    <mergeCell ref="W3:W4"/>
    <mergeCell ref="X3:X4"/>
  </mergeCells>
  <conditionalFormatting sqref="B5:B19 K5:N19 W5:AD19 B20:AD20">
    <cfRule type="cellIs" dxfId="20" priority="10" operator="equal">
      <formula>0</formula>
    </cfRule>
  </conditionalFormatting>
  <conditionalFormatting sqref="C5:C19">
    <cfRule type="cellIs" dxfId="19" priority="8" operator="equal">
      <formula>0</formula>
    </cfRule>
  </conditionalFormatting>
  <conditionalFormatting sqref="K5:O19 B5:C19 W5:AD19 B20:AD20">
    <cfRule type="containsErrors" dxfId="18" priority="3">
      <formula>ISERROR(B5)</formula>
    </cfRule>
  </conditionalFormatting>
  <conditionalFormatting sqref="O5:O19">
    <cfRule type="cellIs" dxfId="17" priority="1" operator="equal">
      <formula>0</formula>
    </cfRule>
    <cfRule type="cellIs" dxfId="16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2" fitToHeight="0" orientation="landscape" horizont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B1:R73"/>
  <sheetViews>
    <sheetView showGridLines="0" topLeftCell="A39" zoomScaleNormal="100" workbookViewId="0">
      <selection activeCell="N39" sqref="N39"/>
    </sheetView>
  </sheetViews>
  <sheetFormatPr defaultRowHeight="14.4"/>
  <cols>
    <col min="1" max="1" width="5.6640625" customWidth="1"/>
    <col min="2" max="2" width="23.6640625" customWidth="1"/>
    <col min="3" max="3" width="6.6640625" style="52" customWidth="1"/>
    <col min="4" max="4" width="2.6640625" customWidth="1"/>
    <col min="5" max="5" width="26.77734375" customWidth="1"/>
    <col min="6" max="6" width="6.6640625" style="52" customWidth="1"/>
    <col min="7" max="7" width="2.6640625" customWidth="1"/>
    <col min="8" max="8" width="28.6640625" customWidth="1"/>
    <col min="9" max="9" width="6.6640625" style="52" customWidth="1"/>
    <col min="10" max="10" width="2.6640625" customWidth="1"/>
  </cols>
  <sheetData>
    <row r="1" spans="2:18" ht="20.100000000000001" customHeight="1">
      <c r="B1" s="72" t="s">
        <v>208</v>
      </c>
      <c r="H1" s="136"/>
    </row>
    <row r="2" spans="2:18" ht="6" customHeight="1">
      <c r="B2" s="71"/>
      <c r="H2" s="70"/>
    </row>
    <row r="3" spans="2:18" s="71" customFormat="1" ht="19.95" customHeight="1" thickBot="1">
      <c r="B3" s="71" t="s">
        <v>10</v>
      </c>
      <c r="C3" s="111"/>
      <c r="E3" s="71" t="s">
        <v>123</v>
      </c>
      <c r="F3" s="111"/>
      <c r="H3" s="71" t="s">
        <v>196</v>
      </c>
      <c r="I3" s="112"/>
    </row>
    <row r="4" spans="2:18" ht="13.2" customHeight="1">
      <c r="B4" s="114" t="str">
        <f>Horendonk!B5</f>
        <v>Ansems Ferre</v>
      </c>
      <c r="C4" s="115">
        <f>Horendonk!O5</f>
        <v>24</v>
      </c>
      <c r="E4" s="114" t="str">
        <f>Kerkuilen!B5</f>
        <v>Antonissen Gust</v>
      </c>
      <c r="F4" s="115">
        <f>Kerkuilen!O5</f>
        <v>34</v>
      </c>
      <c r="G4" s="74"/>
      <c r="H4" s="114" t="str">
        <f>Nispen!B5</f>
        <v>Kerstens Jac</v>
      </c>
      <c r="I4" s="115">
        <f>Nispen!O5</f>
        <v>40</v>
      </c>
    </row>
    <row r="5" spans="2:18" ht="13.2" customHeight="1">
      <c r="B5" s="116" t="str">
        <f>Horendonk!B6</f>
        <v xml:space="preserve">Arnouts Louis   </v>
      </c>
      <c r="C5" s="117">
        <f>Horendonk!O6</f>
        <v>36</v>
      </c>
      <c r="E5" s="116" t="str">
        <f>Kerkuilen!B6</f>
        <v>De Kaey Piet</v>
      </c>
      <c r="F5" s="117">
        <f>Kerkuilen!O6</f>
        <v>49</v>
      </c>
      <c r="G5" s="74"/>
      <c r="H5" s="116" t="str">
        <f>Nispen!B6</f>
        <v>Martens Gerrit</v>
      </c>
      <c r="I5" s="117">
        <f>Nispen!O6</f>
        <v>15</v>
      </c>
      <c r="P5" s="71"/>
      <c r="R5" s="111"/>
    </row>
    <row r="6" spans="2:18" ht="13.2" customHeight="1">
      <c r="B6" s="116" t="str">
        <f>Horendonk!B7</f>
        <v>Brosens Jan</v>
      </c>
      <c r="C6" s="117">
        <f>Horendonk!O7</f>
        <v>26</v>
      </c>
      <c r="E6" s="116" t="str">
        <f>Kerkuilen!B7</f>
        <v>Elst Stan</v>
      </c>
      <c r="F6" s="117">
        <f>Kerkuilen!O7</f>
        <v>38</v>
      </c>
      <c r="G6" s="74"/>
      <c r="H6" s="116" t="str">
        <f>Nispen!B7</f>
        <v>Raats Antoon</v>
      </c>
      <c r="I6" s="117">
        <f>Nispen!O7</f>
        <v>18</v>
      </c>
    </row>
    <row r="7" spans="2:18" ht="13.2" customHeight="1">
      <c r="B7" s="116" t="str">
        <f>Horendonk!B8</f>
        <v>De Backer Jef</v>
      </c>
      <c r="C7" s="117">
        <f>Horendonk!O8</f>
        <v>25</v>
      </c>
      <c r="E7" s="116" t="str">
        <f>Kerkuilen!B8</f>
        <v>Hectors Hugo</v>
      </c>
      <c r="F7" s="117">
        <f>Kerkuilen!O8</f>
        <v>18</v>
      </c>
      <c r="G7" s="74"/>
      <c r="H7" s="116" t="str">
        <f>Nispen!B8</f>
        <v>Schrauwen Jeanne</v>
      </c>
      <c r="I7" s="117">
        <f>Nispen!O8</f>
        <v>18</v>
      </c>
    </row>
    <row r="8" spans="2:18" ht="13.2" customHeight="1">
      <c r="B8" s="116" t="str">
        <f>Horendonk!B9</f>
        <v>Herreygers Remy</v>
      </c>
      <c r="C8" s="117">
        <f>Horendonk!O9</f>
        <v>43</v>
      </c>
      <c r="E8" s="116" t="str">
        <f>Kerkuilen!B9</f>
        <v>Jacobis Martin</v>
      </c>
      <c r="F8" s="117">
        <f>Kerkuilen!O9</f>
        <v>27</v>
      </c>
      <c r="G8" s="74"/>
      <c r="H8" s="116" t="str">
        <f>Nispen!B9</f>
        <v xml:space="preserve">Swaanen Piet </v>
      </c>
      <c r="I8" s="117">
        <f>Nispen!O9</f>
        <v>59</v>
      </c>
    </row>
    <row r="9" spans="2:18" ht="13.2" customHeight="1">
      <c r="B9" s="119" t="str">
        <f>Horendonk!B10</f>
        <v>Maas Guy</v>
      </c>
      <c r="C9" s="117">
        <f>Horendonk!O10</f>
        <v>20</v>
      </c>
      <c r="E9" s="116" t="str">
        <f>Kerkuilen!B10</f>
        <v>Lambrechts Jef</v>
      </c>
      <c r="F9" s="117">
        <f>Kerkuilen!O10</f>
        <v>63</v>
      </c>
      <c r="G9" s="74"/>
      <c r="H9" s="119" t="str">
        <f>Nispen!B10</f>
        <v>Talboom Ad</v>
      </c>
      <c r="I9" s="117">
        <f>Nispen!O10</f>
        <v>15</v>
      </c>
    </row>
    <row r="10" spans="2:18" ht="13.2" customHeight="1">
      <c r="B10" s="116" t="str">
        <f>Horendonk!B11</f>
        <v xml:space="preserve">Nelen Johan       </v>
      </c>
      <c r="C10" s="117">
        <f>Horendonk!O11</f>
        <v>17</v>
      </c>
      <c r="E10" s="116" t="str">
        <f>Kerkuilen!B11</f>
        <v>Naulaerts Rik</v>
      </c>
      <c r="F10" s="117">
        <f>Kerkuilen!O11</f>
        <v>51</v>
      </c>
      <c r="G10" s="74"/>
      <c r="H10" s="116" t="str">
        <f>Nispen!B11</f>
        <v>Thielen Jef</v>
      </c>
      <c r="I10" s="117">
        <f>Nispen!O11</f>
        <v>28</v>
      </c>
    </row>
    <row r="11" spans="2:18" ht="13.2" customHeight="1">
      <c r="B11" s="116" t="str">
        <f>Horendonk!B12</f>
        <v>Oerlemans Willy</v>
      </c>
      <c r="C11" s="117">
        <f>Horendonk!O12</f>
        <v>28</v>
      </c>
      <c r="E11" s="116" t="str">
        <f>Kerkuilen!B12</f>
        <v>Peeters Wies</v>
      </c>
      <c r="F11" s="117">
        <f>Kerkuilen!O12</f>
        <v>29</v>
      </c>
      <c r="G11" s="74"/>
      <c r="H11" s="116" t="str">
        <f>Nispen!B12</f>
        <v xml:space="preserve">Uijtdehaag Nico </v>
      </c>
      <c r="I11" s="117">
        <f>Nispen!O12</f>
        <v>23</v>
      </c>
    </row>
    <row r="12" spans="2:18" ht="13.2" customHeight="1">
      <c r="B12" s="116" t="str">
        <f>Horendonk!B13</f>
        <v>Siemons Jos</v>
      </c>
      <c r="C12" s="117">
        <f>Horendonk!O13</f>
        <v>23</v>
      </c>
      <c r="E12" s="116" t="str">
        <f>Kerkuilen!B13</f>
        <v>Pleysier Luc</v>
      </c>
      <c r="F12" s="117">
        <f>Kerkuilen!O13</f>
        <v>87</v>
      </c>
      <c r="G12" s="74"/>
      <c r="H12" s="230" t="str">
        <f>Nispen!B13</f>
        <v>Van Turnhout Herman [NS 20]</v>
      </c>
      <c r="I12" s="243">
        <f>Nispen!O13</f>
        <v>15</v>
      </c>
    </row>
    <row r="13" spans="2:18" ht="13.2" customHeight="1">
      <c r="B13" s="116" t="str">
        <f>Horendonk!B14</f>
        <v>van Aert André</v>
      </c>
      <c r="C13" s="117">
        <f>Horendonk!O14</f>
        <v>24</v>
      </c>
      <c r="E13" s="116" t="str">
        <f>Kerkuilen!B14</f>
        <v xml:space="preserve">Quick Gerard     </v>
      </c>
      <c r="F13" s="117">
        <f>Kerkuilen!O14</f>
        <v>24</v>
      </c>
      <c r="G13" s="74"/>
      <c r="H13" s="116" t="str">
        <f>Nispen!B14</f>
        <v xml:space="preserve">Van Wesel Jos </v>
      </c>
      <c r="I13" s="117">
        <f>Nispen!O14</f>
        <v>22</v>
      </c>
    </row>
    <row r="14" spans="2:18" ht="13.2" customHeight="1">
      <c r="B14" s="214" t="str">
        <f>Horendonk!B15</f>
        <v>Veraart Jef        (ns)</v>
      </c>
      <c r="C14" s="177">
        <f>Horendonk!O15</f>
        <v>27</v>
      </c>
      <c r="E14" s="119" t="str">
        <f>Kerkuilen!B15</f>
        <v>Schrooyen Jef</v>
      </c>
      <c r="F14" s="117">
        <f>Kerkuilen!O15</f>
        <v>58</v>
      </c>
      <c r="G14" s="74"/>
      <c r="H14" s="116">
        <f>Nispen!B15</f>
        <v>0</v>
      </c>
      <c r="I14" s="117">
        <f>Nispen!O15</f>
        <v>0</v>
      </c>
    </row>
    <row r="15" spans="2:18" ht="13.2" customHeight="1">
      <c r="B15" s="216" t="str">
        <f>Horendonk!B16</f>
        <v>Vergouwen René</v>
      </c>
      <c r="C15" s="217">
        <f>Horendonk!O16</f>
        <v>29</v>
      </c>
      <c r="E15" s="116" t="str">
        <f>Kerkuilen!B16</f>
        <v>Uytdewilligen Hubert</v>
      </c>
      <c r="F15" s="117">
        <f>Kerkuilen!O16</f>
        <v>36</v>
      </c>
      <c r="G15" s="74"/>
      <c r="H15" s="116">
        <f>Nispen!B16</f>
        <v>0</v>
      </c>
      <c r="I15" s="117">
        <f>Nispen!O16</f>
        <v>0</v>
      </c>
    </row>
    <row r="16" spans="2:18" ht="13.2" customHeight="1">
      <c r="B16" s="116">
        <f>Horendonk!B17</f>
        <v>0</v>
      </c>
      <c r="C16" s="117">
        <f>Horendonk!O17</f>
        <v>0</v>
      </c>
      <c r="E16" s="230" t="str">
        <f>Kerkuilen!B17</f>
        <v>Van Ginneken Cyriel [NS 20]</v>
      </c>
      <c r="F16" s="243">
        <f>Kerkuilen!O17</f>
        <v>20</v>
      </c>
      <c r="G16" s="74"/>
      <c r="H16" s="116">
        <f>Nispen!B17</f>
        <v>0</v>
      </c>
      <c r="I16" s="117">
        <f>Nispen!O17</f>
        <v>0</v>
      </c>
    </row>
    <row r="17" spans="2:18" ht="13.2" customHeight="1">
      <c r="B17" s="116"/>
      <c r="C17" s="117"/>
      <c r="E17" s="230" t="str">
        <f>Kerkuilen!B18</f>
        <v>Van Oers Danny [NS 50]</v>
      </c>
      <c r="F17" s="243">
        <f>Kerkuilen!O18</f>
        <v>31</v>
      </c>
      <c r="G17" s="74"/>
      <c r="H17" s="116">
        <f>Nispen!B18</f>
        <v>0</v>
      </c>
      <c r="I17" s="117">
        <f>Nispen!O18</f>
        <v>0</v>
      </c>
    </row>
    <row r="18" spans="2:18" ht="13.2" customHeight="1" thickBot="1">
      <c r="B18" s="116"/>
      <c r="C18" s="117"/>
      <c r="E18" s="116" t="str">
        <f>Kerkuilen!B19</f>
        <v>Van Oers John</v>
      </c>
      <c r="F18" s="117">
        <f>Kerkuilen!O19</f>
        <v>28</v>
      </c>
      <c r="G18" s="74"/>
      <c r="H18" s="116"/>
      <c r="I18" s="117"/>
    </row>
    <row r="19" spans="2:18" ht="13.2" customHeight="1" thickTop="1" thickBot="1">
      <c r="B19" s="116"/>
      <c r="C19" s="161">
        <f>SUM(C4:C18)</f>
        <v>322</v>
      </c>
      <c r="D19" s="165"/>
      <c r="E19" s="142"/>
      <c r="F19" s="161">
        <f>SUM(F4:F18)</f>
        <v>593</v>
      </c>
      <c r="G19" s="165"/>
      <c r="H19" s="162"/>
      <c r="I19" s="161">
        <f>SUM(I4:I18)</f>
        <v>253</v>
      </c>
    </row>
    <row r="20" spans="2:18" s="110" customFormat="1" ht="15" customHeight="1">
      <c r="B20" s="163"/>
      <c r="C20" s="163"/>
      <c r="E20" s="163"/>
      <c r="F20" s="163"/>
      <c r="H20" s="164"/>
      <c r="I20" s="164"/>
      <c r="P20"/>
    </row>
    <row r="21" spans="2:18" s="71" customFormat="1" ht="19.95" customHeight="1" thickBot="1">
      <c r="B21" s="71" t="s">
        <v>155</v>
      </c>
      <c r="C21" s="52"/>
      <c r="E21" s="71" t="s">
        <v>182</v>
      </c>
      <c r="F21" s="112"/>
      <c r="H21" s="71" t="s">
        <v>11</v>
      </c>
      <c r="I21" s="112"/>
    </row>
    <row r="22" spans="2:18" ht="13.2" customHeight="1">
      <c r="B22" s="149" t="str">
        <f>Oudeglorie!B5</f>
        <v>Aerden Carl</v>
      </c>
      <c r="C22" s="115">
        <f>Oudeglorie!O5</f>
        <v>23</v>
      </c>
      <c r="E22" s="114" t="str">
        <f>Putte!B5</f>
        <v>Anthonissen Paul</v>
      </c>
      <c r="F22" s="115">
        <f>Putte!O5</f>
        <v>40</v>
      </c>
      <c r="G22" s="74"/>
      <c r="H22" s="114" t="str">
        <f>Wildert1!B5</f>
        <v>Adriaansen Jan</v>
      </c>
      <c r="I22" s="115">
        <f>Wildert1!O5</f>
        <v>17</v>
      </c>
    </row>
    <row r="23" spans="2:18" ht="13.2" customHeight="1">
      <c r="B23" s="154" t="str">
        <f>Oudeglorie!B6</f>
        <v xml:space="preserve">Beyers Jos   </v>
      </c>
      <c r="C23" s="117">
        <f>Oudeglorie!O6</f>
        <v>24</v>
      </c>
      <c r="E23" s="116" t="str">
        <f>Putte!B6</f>
        <v>De Beukelaer Freddy</v>
      </c>
      <c r="F23" s="117">
        <f>Putte!O6</f>
        <v>22</v>
      </c>
      <c r="G23" s="74"/>
      <c r="H23" s="116" t="str">
        <f>Wildert1!B6</f>
        <v>Brouwers Adri</v>
      </c>
      <c r="I23" s="117">
        <f>Wildert1!O6</f>
        <v>36</v>
      </c>
      <c r="P23" s="71"/>
      <c r="R23" s="111"/>
    </row>
    <row r="24" spans="2:18" ht="13.2" customHeight="1">
      <c r="B24" s="119" t="str">
        <f>Oudeglorie!B7</f>
        <v>Beyers Roger</v>
      </c>
      <c r="C24" s="117">
        <f>Oudeglorie!O7</f>
        <v>54</v>
      </c>
      <c r="E24" s="116" t="str">
        <f>Putte!B7</f>
        <v xml:space="preserve">Eyckmans Luc  </v>
      </c>
      <c r="F24" s="117">
        <f>Putte!O7</f>
        <v>21</v>
      </c>
      <c r="G24" s="74"/>
      <c r="H24" s="230" t="str">
        <f>Wildert1!B7</f>
        <v>Buijk Jan [NS 55]</v>
      </c>
      <c r="I24" s="243">
        <f>Wildert1!O7</f>
        <v>61</v>
      </c>
    </row>
    <row r="25" spans="2:18" ht="13.2" customHeight="1">
      <c r="B25" s="116" t="str">
        <f>Oudeglorie!B8</f>
        <v>Braat Guido</v>
      </c>
      <c r="C25" s="117">
        <f>Oudeglorie!O8</f>
        <v>34</v>
      </c>
      <c r="E25" s="116" t="str">
        <f>Putte!B8</f>
        <v>Evers Henri</v>
      </c>
      <c r="F25" s="117">
        <f>Putte!O8</f>
        <v>17</v>
      </c>
      <c r="G25" s="74"/>
      <c r="H25" s="116" t="str">
        <f>Wildert1!B8</f>
        <v>Denissens Frans</v>
      </c>
      <c r="I25" s="117">
        <f>Wildert1!O8</f>
        <v>16</v>
      </c>
    </row>
    <row r="26" spans="2:18" ht="13.2" customHeight="1">
      <c r="B26" s="116" t="str">
        <f>Oudeglorie!B9</f>
        <v>Cleeren Guido</v>
      </c>
      <c r="C26" s="117">
        <f>Oudeglorie!O9</f>
        <v>18</v>
      </c>
      <c r="E26" s="116" t="str">
        <f>Putte!B9</f>
        <v>Palickx Fons</v>
      </c>
      <c r="F26" s="117">
        <f>Putte!O9</f>
        <v>89</v>
      </c>
      <c r="G26" s="74"/>
      <c r="H26" s="119" t="str">
        <f>Wildert1!B9</f>
        <v>Dries Louis</v>
      </c>
      <c r="I26" s="117">
        <f>Wildert1!O9</f>
        <v>29</v>
      </c>
    </row>
    <row r="27" spans="2:18" ht="13.2" customHeight="1">
      <c r="B27" s="116" t="str">
        <f>Oudeglorie!B10</f>
        <v>Gommers Jac</v>
      </c>
      <c r="C27" s="117">
        <f>Oudeglorie!O10</f>
        <v>16</v>
      </c>
      <c r="E27" s="116" t="str">
        <f>Putte!B10</f>
        <v xml:space="preserve">Poulus Marinus   </v>
      </c>
      <c r="F27" s="117">
        <f>Putte!O10</f>
        <v>48</v>
      </c>
      <c r="G27" s="74"/>
      <c r="H27" s="116" t="str">
        <f>Wildert1!B10</f>
        <v>Kerstens Marc</v>
      </c>
      <c r="I27" s="117">
        <f>Wildert1!O10</f>
        <v>28</v>
      </c>
    </row>
    <row r="28" spans="2:18" ht="13.2" customHeight="1">
      <c r="B28" s="116" t="str">
        <f>Oudeglorie!B11</f>
        <v>Jacobs Alfons</v>
      </c>
      <c r="C28" s="117">
        <f>Oudeglorie!O11</f>
        <v>27</v>
      </c>
      <c r="E28" s="116" t="str">
        <f>Putte!B11</f>
        <v>Plompen Dirk</v>
      </c>
      <c r="F28" s="117">
        <f>Putte!O11</f>
        <v>35</v>
      </c>
      <c r="G28" s="74"/>
      <c r="H28" s="116" t="str">
        <f>Wildert1!B11</f>
        <v>Kerstens Ronald</v>
      </c>
      <c r="I28" s="117">
        <f>Wildert1!O11</f>
        <v>24</v>
      </c>
    </row>
    <row r="29" spans="2:18" ht="13.2" customHeight="1">
      <c r="B29" s="123" t="str">
        <f>Oudeglorie!B12</f>
        <v>Jacobs Frans</v>
      </c>
      <c r="C29" s="117">
        <f>Oudeglorie!O12</f>
        <v>63</v>
      </c>
      <c r="E29" s="116" t="str">
        <f>Putte!B12</f>
        <v xml:space="preserve">Schaeken Pierre </v>
      </c>
      <c r="F29" s="117">
        <f>Putte!O12</f>
        <v>18</v>
      </c>
      <c r="G29" s="74"/>
      <c r="H29" s="116" t="str">
        <f>Wildert1!B12</f>
        <v>Konings Guido</v>
      </c>
      <c r="I29" s="117">
        <f>Wildert1!O12</f>
        <v>30</v>
      </c>
    </row>
    <row r="30" spans="2:18" ht="13.2" customHeight="1">
      <c r="B30" s="116" t="str">
        <f>Oudeglorie!B13</f>
        <v xml:space="preserve">Nelen Frans </v>
      </c>
      <c r="C30" s="117">
        <f>Oudeglorie!O13</f>
        <v>27</v>
      </c>
      <c r="E30" s="116" t="str">
        <f>Putte!B13</f>
        <v>Van Den Bleeken Eddie</v>
      </c>
      <c r="F30" s="117">
        <f>Putte!O13</f>
        <v>33</v>
      </c>
      <c r="G30" s="74"/>
      <c r="H30" s="116" t="str">
        <f>Wildert1!B13</f>
        <v xml:space="preserve">Kustermans Toon </v>
      </c>
      <c r="I30" s="117">
        <f>Wildert1!O13</f>
        <v>38</v>
      </c>
    </row>
    <row r="31" spans="2:18" ht="13.2" customHeight="1">
      <c r="B31" s="230" t="str">
        <f>Oudeglorie!B14</f>
        <v>Nelen Jef  [NS 25]</v>
      </c>
      <c r="C31" s="243">
        <f>Oudeglorie!O14</f>
        <v>24</v>
      </c>
      <c r="E31" s="119" t="str">
        <f>Putte!B14</f>
        <v>Van Riel Eddie</v>
      </c>
      <c r="F31" s="117">
        <f>Putte!O14</f>
        <v>68</v>
      </c>
      <c r="G31" s="74"/>
      <c r="H31" s="116" t="str">
        <f>Wildert1!B14</f>
        <v>Sarra-Ribo Jef</v>
      </c>
      <c r="I31" s="117">
        <f>Wildert1!O14</f>
        <v>87</v>
      </c>
      <c r="M31" s="242"/>
    </row>
    <row r="32" spans="2:18" ht="13.2" customHeight="1">
      <c r="B32" s="116" t="str">
        <f>Oudeglorie!B15</f>
        <v>Sommers Ludo</v>
      </c>
      <c r="C32" s="117">
        <f>Oudeglorie!O15</f>
        <v>30</v>
      </c>
      <c r="E32" s="116" t="str">
        <f>Putte!B15</f>
        <v>Verelst Gilbert</v>
      </c>
      <c r="F32" s="117">
        <f>Putte!O15</f>
        <v>29</v>
      </c>
      <c r="G32" s="74"/>
      <c r="H32" s="116" t="str">
        <f>Wildert1!B15</f>
        <v>Sas Ronny</v>
      </c>
      <c r="I32" s="117">
        <f>Wildert1!O15</f>
        <v>31</v>
      </c>
    </row>
    <row r="33" spans="2:17" ht="13.2" customHeight="1">
      <c r="B33" s="116" t="str">
        <f>Oudeglorie!B16</f>
        <v>Van Ginderen Ludo</v>
      </c>
      <c r="C33" s="117">
        <f>Oudeglorie!O16</f>
        <v>16</v>
      </c>
      <c r="E33" s="116" t="str">
        <f>Putte!B16</f>
        <v>Wolfcarius Jacques</v>
      </c>
      <c r="F33" s="117">
        <f>Putte!O16</f>
        <v>26</v>
      </c>
      <c r="G33" s="74"/>
      <c r="H33" s="214" t="str">
        <f>Wildert1!B17</f>
        <v>Wetzer Rik  (ns)</v>
      </c>
      <c r="I33" s="177">
        <f>Wildert1!O17</f>
        <v>20</v>
      </c>
    </row>
    <row r="34" spans="2:17" ht="13.2" customHeight="1">
      <c r="B34" s="116" t="str">
        <f>Oudeglorie!B17</f>
        <v>Van Overvelt Ludo</v>
      </c>
      <c r="C34" s="117">
        <f>Oudeglorie!O17</f>
        <v>38</v>
      </c>
      <c r="E34" s="214" t="str">
        <f>Putte!B17</f>
        <v>Moerbeek Wilfried (ns)</v>
      </c>
      <c r="F34" s="177">
        <f>Putte!O17</f>
        <v>20</v>
      </c>
      <c r="G34" s="74"/>
      <c r="H34" s="214" t="str">
        <f>Wildert1!B18</f>
        <v>Seymus Eddy (ns)</v>
      </c>
      <c r="I34" s="177">
        <f>Wildert1!O18</f>
        <v>35</v>
      </c>
    </row>
    <row r="35" spans="2:17" ht="13.2" customHeight="1">
      <c r="B35" s="116" t="str">
        <f>Oudeglorie!B18</f>
        <v>Willemsen Willy</v>
      </c>
      <c r="C35" s="117">
        <f>Oudeglorie!O18</f>
        <v>38</v>
      </c>
      <c r="E35" s="116">
        <f>Putte!B18</f>
        <v>0</v>
      </c>
      <c r="F35" s="117">
        <f>Putte!O18</f>
        <v>0</v>
      </c>
      <c r="G35" s="160"/>
      <c r="H35" s="116">
        <f>Wildert1!B19</f>
        <v>0</v>
      </c>
      <c r="I35" s="117">
        <f>Wildert1!O19</f>
        <v>0</v>
      </c>
    </row>
    <row r="36" spans="2:17" ht="13.2" customHeight="1" thickBot="1">
      <c r="B36" s="116"/>
      <c r="C36" s="117"/>
      <c r="E36" s="116"/>
      <c r="F36" s="117"/>
      <c r="G36" s="74"/>
      <c r="H36" s="116">
        <f>Wildert1!B20</f>
        <v>0</v>
      </c>
      <c r="I36" s="117"/>
    </row>
    <row r="37" spans="2:17" ht="13.2" customHeight="1" thickTop="1" thickBot="1">
      <c r="B37" s="118"/>
      <c r="C37" s="158">
        <f>SUM(C22:C35)</f>
        <v>432</v>
      </c>
      <c r="E37" s="118"/>
      <c r="F37" s="158">
        <f>SUM(F22:F36)</f>
        <v>466</v>
      </c>
      <c r="H37" s="159"/>
      <c r="I37" s="158">
        <f>SUM(I22:I36)</f>
        <v>452</v>
      </c>
    </row>
    <row r="38" spans="2:17" ht="15" customHeight="1">
      <c r="E38" s="71"/>
      <c r="F38" s="71"/>
      <c r="G38" s="74"/>
      <c r="M38" s="106"/>
      <c r="P38" s="106"/>
      <c r="Q38" s="106"/>
    </row>
    <row r="39" spans="2:17" ht="19.95" customHeight="1" thickBot="1">
      <c r="B39" s="71" t="s">
        <v>159</v>
      </c>
      <c r="C39" s="111"/>
      <c r="E39" s="71" t="s">
        <v>198</v>
      </c>
      <c r="F39" s="111"/>
      <c r="G39" s="74"/>
      <c r="M39" s="106"/>
      <c r="P39" s="106"/>
      <c r="Q39" s="106"/>
    </row>
    <row r="40" spans="2:17" ht="13.2" customHeight="1">
      <c r="B40" s="114" t="str">
        <f>Wildert2!B5</f>
        <v xml:space="preserve">Aernouts Johan  </v>
      </c>
      <c r="C40" s="115">
        <f>Wildert2!O5</f>
        <v>46</v>
      </c>
      <c r="E40" s="114" t="str">
        <f>DeSpil!B5</f>
        <v>Dekkers Kees</v>
      </c>
      <c r="F40" s="115">
        <f>DeSpil!O5</f>
        <v>25</v>
      </c>
      <c r="G40" s="74"/>
      <c r="M40" s="106"/>
      <c r="P40" s="106"/>
      <c r="Q40" s="106"/>
    </row>
    <row r="41" spans="2:17" ht="13.2" customHeight="1">
      <c r="B41" s="116" t="str">
        <f>Wildert2!B6</f>
        <v>Eestermans René</v>
      </c>
      <c r="C41" s="117">
        <f>Wildert2!O6</f>
        <v>29</v>
      </c>
      <c r="E41" s="116" t="str">
        <f>DeSpil!B6</f>
        <v>Elst Jack</v>
      </c>
      <c r="F41" s="117">
        <f>DeSpil!O6</f>
        <v>18</v>
      </c>
      <c r="G41" s="74"/>
      <c r="M41" s="106"/>
      <c r="P41" s="106"/>
      <c r="Q41" s="106"/>
    </row>
    <row r="42" spans="2:17" ht="13.2" customHeight="1">
      <c r="B42" s="116" t="str">
        <f>Wildert2!B7</f>
        <v xml:space="preserve">Eijckholt Adrie              </v>
      </c>
      <c r="C42" s="117">
        <f>Wildert2!O7</f>
        <v>37</v>
      </c>
      <c r="E42" s="116" t="str">
        <f>DeSpil!B7</f>
        <v>Elst Jan</v>
      </c>
      <c r="F42" s="117">
        <f>DeSpil!O7</f>
        <v>24</v>
      </c>
      <c r="G42" s="74"/>
      <c r="M42" s="106"/>
      <c r="P42" s="106"/>
      <c r="Q42" s="106"/>
    </row>
    <row r="43" spans="2:17" ht="13.2" customHeight="1">
      <c r="B43" s="116" t="str">
        <f>Wildert2!B8</f>
        <v>Francken Robert</v>
      </c>
      <c r="C43" s="117">
        <f>Wildert2!O8</f>
        <v>46</v>
      </c>
      <c r="E43" s="116" t="str">
        <f>DeSpil!B8</f>
        <v>Huijsmans Marion</v>
      </c>
      <c r="F43" s="117">
        <f>DeSpil!O8</f>
        <v>41</v>
      </c>
      <c r="G43" s="74"/>
      <c r="M43" s="106"/>
      <c r="P43" s="106"/>
      <c r="Q43" s="106"/>
    </row>
    <row r="44" spans="2:17" ht="13.2" customHeight="1">
      <c r="B44" s="116" t="str">
        <f>Wildert2!B9</f>
        <v xml:space="preserve">Leys Herman </v>
      </c>
      <c r="C44" s="117">
        <f>Wildert2!O9</f>
        <v>27</v>
      </c>
      <c r="E44" s="230" t="str">
        <f>DeSpil!B9</f>
        <v>Kerstens Ad [NS 31]</v>
      </c>
      <c r="F44" s="243">
        <f>DeSpil!O9</f>
        <v>28</v>
      </c>
      <c r="G44" s="74"/>
      <c r="M44" s="106"/>
      <c r="P44" s="106"/>
      <c r="Q44" s="106"/>
    </row>
    <row r="45" spans="2:17" ht="13.2" customHeight="1">
      <c r="B45" s="116" t="str">
        <f>Wildert2!B10</f>
        <v>Mutsters Louis</v>
      </c>
      <c r="C45" s="117">
        <f>Wildert2!O10</f>
        <v>19</v>
      </c>
      <c r="E45" s="230" t="str">
        <f>DeSpil!B10</f>
        <v>Meijers Jan [NS 23]</v>
      </c>
      <c r="F45" s="243">
        <f>DeSpil!O10</f>
        <v>24</v>
      </c>
      <c r="G45" s="74"/>
      <c r="M45" s="106"/>
      <c r="P45" s="106"/>
      <c r="Q45" s="106"/>
    </row>
    <row r="46" spans="2:17" ht="13.2" customHeight="1">
      <c r="B46" s="214" t="str">
        <f>Wildert2!B11</f>
        <v>Peeters Hugo   (ns)</v>
      </c>
      <c r="C46" s="177">
        <f>Wildert2!O11</f>
        <v>36</v>
      </c>
      <c r="E46" s="116" t="str">
        <f>DeSpil!B11</f>
        <v>Raaymakers Adrie</v>
      </c>
      <c r="F46" s="117">
        <f>DeSpil!O11</f>
        <v>50</v>
      </c>
      <c r="G46" s="74"/>
      <c r="M46" s="106"/>
      <c r="P46" s="106"/>
      <c r="Q46" s="106"/>
    </row>
    <row r="47" spans="2:17" ht="13.2" customHeight="1">
      <c r="B47" s="230" t="str">
        <f>Wildert2!B12</f>
        <v>Scholtis Vic [NS 49]</v>
      </c>
      <c r="C47" s="243">
        <f>Wildert2!O12</f>
        <v>42</v>
      </c>
      <c r="E47" s="119" t="str">
        <f>DeSpil!B12</f>
        <v xml:space="preserve">Stok Adrie            </v>
      </c>
      <c r="F47" s="117">
        <f>DeSpil!O12</f>
        <v>39</v>
      </c>
      <c r="G47" s="74"/>
      <c r="M47" s="106"/>
      <c r="P47" s="106"/>
      <c r="Q47" s="106"/>
    </row>
    <row r="48" spans="2:17" ht="13.2" customHeight="1">
      <c r="B48" s="119" t="str">
        <f>Wildert2!B13</f>
        <v>Van Den Bergh Jacky</v>
      </c>
      <c r="C48" s="117">
        <f>Wildert2!O13</f>
        <v>107</v>
      </c>
      <c r="E48" s="116" t="str">
        <f>DeSpil!B13</f>
        <v>Uitdewillegen Harry</v>
      </c>
      <c r="F48" s="117">
        <f>DeSpil!O13</f>
        <v>28</v>
      </c>
      <c r="G48" s="74"/>
      <c r="M48" s="106"/>
      <c r="P48" s="106"/>
      <c r="Q48" s="106"/>
    </row>
    <row r="49" spans="2:17" ht="13.2" customHeight="1">
      <c r="B49" s="116" t="str">
        <f>Wildert2!B14</f>
        <v xml:space="preserve">Van Ginneken Ludo </v>
      </c>
      <c r="C49" s="117">
        <f>Wildert2!O14</f>
        <v>42</v>
      </c>
      <c r="E49" s="116" t="str">
        <f>DeSpil!B14</f>
        <v>Van Gastel Jac</v>
      </c>
      <c r="F49" s="117">
        <f>DeSpil!O14</f>
        <v>21</v>
      </c>
      <c r="G49" s="74"/>
      <c r="M49" s="106"/>
      <c r="P49" s="106"/>
      <c r="Q49" s="106"/>
    </row>
    <row r="50" spans="2:17" ht="13.2" customHeight="1">
      <c r="B50" s="116" t="str">
        <f>Wildert2!B15</f>
        <v>Van Hooydonck Swa</v>
      </c>
      <c r="C50" s="117">
        <f>Wildert2!O15</f>
        <v>28</v>
      </c>
      <c r="E50" s="116" t="str">
        <f>DeSpil!B15</f>
        <v xml:space="preserve">Van Limpt Wim </v>
      </c>
      <c r="F50" s="117">
        <f>DeSpil!O15</f>
        <v>22</v>
      </c>
      <c r="G50" s="74"/>
      <c r="M50" s="106"/>
      <c r="P50" s="106"/>
      <c r="Q50" s="106"/>
    </row>
    <row r="51" spans="2:17" s="110" customFormat="1" ht="13.2" customHeight="1">
      <c r="B51" s="116" t="str">
        <f>Wildert2!B16</f>
        <v>Wiericx Herman</v>
      </c>
      <c r="C51" s="117">
        <f>Wildert2!O16</f>
        <v>47</v>
      </c>
      <c r="D51"/>
      <c r="E51" s="214">
        <f>DeSpil!B16</f>
        <v>0</v>
      </c>
      <c r="F51" s="177">
        <f>DeSpil!O16</f>
        <v>0</v>
      </c>
      <c r="G51"/>
      <c r="M51" s="113"/>
      <c r="P51" s="113"/>
      <c r="Q51" s="113"/>
    </row>
    <row r="52" spans="2:17" ht="13.2" customHeight="1">
      <c r="B52" s="116">
        <f>Wildert2!B17</f>
        <v>0</v>
      </c>
      <c r="C52" s="117"/>
      <c r="E52" s="116">
        <f>DeSpil!B17</f>
        <v>0</v>
      </c>
      <c r="F52" s="117"/>
      <c r="M52" s="104"/>
      <c r="N52" s="105"/>
      <c r="O52" s="106"/>
      <c r="P52" s="106"/>
      <c r="Q52" s="106"/>
    </row>
    <row r="53" spans="2:17" ht="13.2" customHeight="1">
      <c r="B53" s="116">
        <f>Wildert2!B18</f>
        <v>0</v>
      </c>
      <c r="C53" s="117"/>
      <c r="E53" s="116"/>
      <c r="F53" s="117"/>
      <c r="M53" s="106"/>
      <c r="N53" s="107"/>
      <c r="O53" s="106"/>
      <c r="P53" s="106"/>
      <c r="Q53" s="106"/>
    </row>
    <row r="54" spans="2:17" ht="13.2" customHeight="1" thickBot="1">
      <c r="B54" s="116"/>
      <c r="C54" s="117"/>
      <c r="E54" s="116"/>
      <c r="F54" s="117"/>
      <c r="M54" s="106"/>
      <c r="N54" s="107"/>
      <c r="O54" s="106"/>
      <c r="P54" s="106"/>
      <c r="Q54" s="106"/>
    </row>
    <row r="55" spans="2:17" ht="13.2" customHeight="1" thickTop="1" thickBot="1">
      <c r="B55" s="118"/>
      <c r="C55" s="158">
        <f>SUM(C40:C54)</f>
        <v>506</v>
      </c>
      <c r="E55" s="118"/>
      <c r="F55" s="158">
        <f>SUM(F40:F54)</f>
        <v>320</v>
      </c>
      <c r="M55" s="106"/>
      <c r="N55" s="107"/>
      <c r="O55" s="106"/>
      <c r="P55" s="106"/>
      <c r="Q55" s="106"/>
    </row>
    <row r="56" spans="2:17" ht="12.75" customHeight="1">
      <c r="M56" s="106"/>
      <c r="N56" s="107"/>
      <c r="O56" s="106"/>
      <c r="P56" s="106"/>
      <c r="Q56" s="106"/>
    </row>
    <row r="57" spans="2:17" ht="15" customHeight="1">
      <c r="M57" s="106"/>
      <c r="N57" s="107"/>
      <c r="O57" s="106"/>
      <c r="P57" s="106"/>
      <c r="Q57" s="106"/>
    </row>
    <row r="58" spans="2:17" ht="15" customHeight="1">
      <c r="M58" s="106"/>
      <c r="N58" s="107"/>
      <c r="O58" s="106"/>
      <c r="P58" s="106"/>
      <c r="Q58" s="106"/>
    </row>
    <row r="59" spans="2:17" ht="12.75" customHeight="1">
      <c r="M59" s="106"/>
      <c r="N59" s="107"/>
      <c r="O59" s="106"/>
      <c r="P59" s="106"/>
      <c r="Q59" s="106"/>
    </row>
    <row r="60" spans="2:17" ht="12.75" customHeight="1">
      <c r="M60" s="106"/>
      <c r="N60" s="107"/>
      <c r="O60" s="106"/>
      <c r="P60" s="106"/>
      <c r="Q60" s="106"/>
    </row>
    <row r="61" spans="2:17" ht="12.75" customHeight="1">
      <c r="M61" s="106"/>
      <c r="N61" s="107"/>
      <c r="O61" s="106"/>
      <c r="P61" s="106"/>
      <c r="Q61" s="106"/>
    </row>
    <row r="62" spans="2:17" ht="12.75" customHeight="1">
      <c r="M62" s="106"/>
      <c r="N62" s="107"/>
      <c r="O62" s="106"/>
      <c r="P62" s="106"/>
      <c r="Q62" s="106"/>
    </row>
    <row r="63" spans="2:17" ht="12.75" customHeight="1">
      <c r="M63" s="106"/>
      <c r="N63" s="107"/>
      <c r="O63" s="106"/>
      <c r="P63" s="106"/>
      <c r="Q63" s="106"/>
    </row>
    <row r="64" spans="2:17" ht="12.75" customHeight="1">
      <c r="M64" s="106"/>
      <c r="N64" s="107"/>
      <c r="O64" s="106"/>
      <c r="P64" s="106"/>
      <c r="Q64" s="106"/>
    </row>
    <row r="65" spans="5:17" ht="12.75" customHeight="1">
      <c r="M65" s="106"/>
      <c r="N65" s="108"/>
      <c r="O65" s="106"/>
      <c r="P65" s="106"/>
      <c r="Q65" s="106"/>
    </row>
    <row r="66" spans="5:17" ht="12.75" customHeight="1">
      <c r="M66" s="106"/>
      <c r="N66" s="108"/>
      <c r="O66" s="106"/>
      <c r="P66" s="106"/>
      <c r="Q66" s="106"/>
    </row>
    <row r="67" spans="5:17" ht="12.9" customHeight="1">
      <c r="M67" s="106"/>
      <c r="N67" s="107"/>
      <c r="O67" s="106"/>
      <c r="P67" s="106"/>
      <c r="Q67" s="106"/>
    </row>
    <row r="68" spans="5:17" s="9" customFormat="1" ht="12.9" customHeight="1">
      <c r="E68"/>
      <c r="F68" s="52"/>
      <c r="M68" s="109"/>
      <c r="N68" s="109"/>
      <c r="O68" s="109"/>
      <c r="P68" s="109"/>
      <c r="Q68" s="109"/>
    </row>
    <row r="69" spans="5:17" ht="12.9" customHeight="1">
      <c r="E69" s="9"/>
      <c r="F69" s="9"/>
      <c r="M69" s="106"/>
      <c r="N69" s="106"/>
      <c r="O69" s="106"/>
      <c r="P69" s="106"/>
      <c r="Q69" s="106"/>
    </row>
    <row r="70" spans="5:17" ht="12.9" customHeight="1">
      <c r="M70" s="106"/>
      <c r="N70" s="106"/>
      <c r="O70" s="106"/>
      <c r="P70" s="106"/>
      <c r="Q70" s="106"/>
    </row>
    <row r="71" spans="5:17" ht="12.9" customHeight="1"/>
    <row r="72" spans="5:17" ht="12.9" customHeight="1"/>
    <row r="73" spans="5:17" ht="12.9" customHeight="1"/>
  </sheetData>
  <conditionalFormatting sqref="B1:I38 B39:G55">
    <cfRule type="cellIs" dxfId="15" priority="1" operator="equal">
      <formula>0</formula>
    </cfRule>
  </conditionalFormatting>
  <pageMargins left="0.39370078740157483" right="0.11811023622047245" top="0.43307086614173229" bottom="3.937007874015748E-2" header="0.31496062992125984" footer="0.31496062992125984"/>
  <pageSetup paperSize="9" scale="82" fitToWidth="0" orientation="portrait" horizont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K30"/>
  <sheetViews>
    <sheetView showGridLines="0" showRowColHeaders="0" workbookViewId="0">
      <selection activeCell="B36" sqref="B36"/>
    </sheetView>
  </sheetViews>
  <sheetFormatPr defaultRowHeight="14.4"/>
  <cols>
    <col min="1" max="1" width="4.6640625" customWidth="1"/>
    <col min="2" max="3" width="19.109375" customWidth="1"/>
    <col min="4" max="4" width="20.6640625" customWidth="1"/>
    <col min="5" max="5" width="26.33203125" customWidth="1"/>
    <col min="6" max="6" width="8.5546875" style="52" customWidth="1"/>
    <col min="7" max="7" width="17.109375" style="52" customWidth="1"/>
    <col min="8" max="8" width="11.109375" style="66" customWidth="1"/>
    <col min="9" max="9" width="21.33203125" customWidth="1"/>
    <col min="10" max="10" width="27.6640625" customWidth="1"/>
    <col min="12" max="12" width="23" customWidth="1"/>
    <col min="14" max="14" width="11.33203125" customWidth="1"/>
  </cols>
  <sheetData>
    <row r="1" spans="1:11" ht="5.0999999999999996" customHeight="1"/>
    <row r="2" spans="1:11" s="72" customFormat="1" ht="20.100000000000001" customHeight="1">
      <c r="C2" s="347" t="s">
        <v>241</v>
      </c>
      <c r="D2" s="347"/>
      <c r="E2" s="347"/>
      <c r="F2" s="347"/>
      <c r="G2" s="347"/>
      <c r="H2" s="347"/>
      <c r="I2" s="347"/>
    </row>
    <row r="3" spans="1:11" s="72" customFormat="1" ht="20.100000000000001" customHeight="1">
      <c r="C3" s="348" t="s">
        <v>57</v>
      </c>
      <c r="D3" s="348"/>
      <c r="E3" s="348"/>
      <c r="F3" s="348"/>
      <c r="G3" s="348"/>
      <c r="H3" s="348"/>
      <c r="I3" s="348"/>
    </row>
    <row r="4" spans="1:11" ht="12" customHeight="1"/>
    <row r="5" spans="1:11" ht="1.95" customHeight="1">
      <c r="C5" s="74"/>
      <c r="D5" s="74"/>
      <c r="E5" s="74"/>
      <c r="F5" s="75"/>
      <c r="G5" s="75"/>
      <c r="H5" s="76"/>
      <c r="I5" s="74"/>
      <c r="J5" s="73"/>
    </row>
    <row r="6" spans="1:11" ht="1.95" customHeight="1">
      <c r="C6" s="74"/>
      <c r="D6" s="74"/>
      <c r="E6" s="74"/>
      <c r="F6" s="75"/>
      <c r="G6" s="75"/>
      <c r="H6" s="76"/>
      <c r="I6" s="74"/>
    </row>
    <row r="8" spans="1:11" ht="15" customHeight="1">
      <c r="B8" s="190" t="s">
        <v>156</v>
      </c>
      <c r="C8" s="190" t="s">
        <v>235</v>
      </c>
      <c r="D8" s="190" t="s">
        <v>12</v>
      </c>
      <c r="E8" s="190" t="s">
        <v>236</v>
      </c>
      <c r="F8" s="191">
        <v>2910</v>
      </c>
      <c r="G8" s="191" t="s">
        <v>60</v>
      </c>
      <c r="H8" s="192"/>
      <c r="I8" s="190" t="s">
        <v>237</v>
      </c>
      <c r="J8" s="193" t="s">
        <v>70</v>
      </c>
      <c r="K8" s="194"/>
    </row>
    <row r="9" spans="1:11" ht="15" customHeight="1">
      <c r="B9" s="190"/>
      <c r="C9" s="190"/>
      <c r="D9" s="190"/>
      <c r="E9" s="190"/>
      <c r="F9" s="191"/>
      <c r="G9" s="191"/>
      <c r="H9" s="192" t="s">
        <v>59</v>
      </c>
      <c r="I9" s="190" t="s">
        <v>61</v>
      </c>
      <c r="J9" s="194"/>
      <c r="K9" s="194"/>
    </row>
    <row r="10" spans="1:11" ht="5.0999999999999996" customHeight="1">
      <c r="B10" s="74"/>
      <c r="C10" s="74"/>
      <c r="D10" s="74"/>
      <c r="E10" s="74"/>
      <c r="F10" s="75"/>
      <c r="G10" s="75"/>
      <c r="H10" s="76"/>
      <c r="I10" s="74"/>
    </row>
    <row r="11" spans="1:11" ht="15" customHeight="1">
      <c r="B11" s="195" t="s">
        <v>52</v>
      </c>
      <c r="C11" s="196" t="s">
        <v>235</v>
      </c>
      <c r="D11" s="195" t="s">
        <v>230</v>
      </c>
      <c r="E11" s="195" t="s">
        <v>231</v>
      </c>
      <c r="F11" s="197">
        <v>2910</v>
      </c>
      <c r="G11" s="197" t="s">
        <v>60</v>
      </c>
      <c r="H11" s="198"/>
      <c r="I11" s="195" t="s">
        <v>252</v>
      </c>
      <c r="J11" s="199" t="s">
        <v>238</v>
      </c>
      <c r="K11" s="200"/>
    </row>
    <row r="12" spans="1:11" ht="15" customHeight="1">
      <c r="B12" s="201"/>
      <c r="C12" s="201"/>
      <c r="D12" s="201"/>
      <c r="E12" s="195"/>
      <c r="F12" s="197"/>
      <c r="G12" s="197"/>
      <c r="H12" s="198" t="s">
        <v>59</v>
      </c>
      <c r="I12" s="195" t="s">
        <v>232</v>
      </c>
      <c r="J12" s="200"/>
      <c r="K12" s="200"/>
    </row>
    <row r="13" spans="1:11" ht="5.0999999999999996" customHeight="1">
      <c r="H13" s="76"/>
      <c r="I13" s="74"/>
    </row>
    <row r="14" spans="1:11" s="19" customFormat="1" ht="15" customHeight="1">
      <c r="A14"/>
      <c r="B14" s="202" t="s">
        <v>240</v>
      </c>
      <c r="C14" s="202" t="s">
        <v>235</v>
      </c>
      <c r="D14" s="202" t="s">
        <v>25</v>
      </c>
      <c r="E14" s="202" t="s">
        <v>62</v>
      </c>
      <c r="F14" s="203" t="s">
        <v>63</v>
      </c>
      <c r="G14" s="203" t="s">
        <v>64</v>
      </c>
      <c r="H14" s="204" t="s">
        <v>58</v>
      </c>
      <c r="I14" s="205" t="s">
        <v>65</v>
      </c>
      <c r="J14" s="206" t="s">
        <v>147</v>
      </c>
      <c r="K14" s="202"/>
    </row>
    <row r="15" spans="1:11" ht="4.95" customHeight="1">
      <c r="B15" s="194"/>
      <c r="C15" s="194"/>
      <c r="D15" s="194"/>
      <c r="E15" s="194"/>
      <c r="F15" s="210"/>
      <c r="G15" s="210"/>
      <c r="H15" s="192"/>
      <c r="I15" s="190"/>
      <c r="J15" s="193"/>
      <c r="K15" s="194"/>
    </row>
    <row r="16" spans="1:11" ht="4.95" customHeight="1">
      <c r="H16" s="76"/>
      <c r="I16" s="74"/>
    </row>
    <row r="17" spans="2:11" ht="15" customHeight="1">
      <c r="B17" s="196" t="s">
        <v>120</v>
      </c>
      <c r="C17" s="196" t="s">
        <v>235</v>
      </c>
      <c r="D17" s="196" t="s">
        <v>33</v>
      </c>
      <c r="E17" s="196" t="s">
        <v>116</v>
      </c>
      <c r="F17" s="207">
        <v>2910</v>
      </c>
      <c r="G17" s="207" t="s">
        <v>60</v>
      </c>
      <c r="H17" s="208"/>
      <c r="I17" s="196" t="s">
        <v>117</v>
      </c>
      <c r="J17" s="199" t="s">
        <v>118</v>
      </c>
      <c r="K17" s="200"/>
    </row>
    <row r="18" spans="2:11" ht="4.95" customHeight="1">
      <c r="B18" s="200"/>
      <c r="C18" s="200"/>
      <c r="D18" s="200"/>
      <c r="E18" s="200"/>
      <c r="F18" s="209"/>
      <c r="G18" s="209"/>
      <c r="H18" s="208"/>
      <c r="I18" s="196"/>
      <c r="J18" s="199"/>
      <c r="K18" s="200"/>
    </row>
    <row r="19" spans="2:11" ht="5.0999999999999996" customHeight="1">
      <c r="B19" s="74"/>
      <c r="C19" s="74"/>
      <c r="D19" s="74"/>
      <c r="E19" s="74"/>
      <c r="F19" s="75"/>
      <c r="G19" s="75"/>
      <c r="H19" s="76"/>
      <c r="I19" s="74"/>
    </row>
    <row r="20" spans="2:11" ht="15" customHeight="1">
      <c r="B20" s="190" t="s">
        <v>239</v>
      </c>
      <c r="C20" s="202" t="s">
        <v>235</v>
      </c>
      <c r="D20" s="190" t="s">
        <v>92</v>
      </c>
      <c r="E20" s="190" t="s">
        <v>250</v>
      </c>
      <c r="F20" s="191">
        <v>2950</v>
      </c>
      <c r="G20" s="191" t="s">
        <v>251</v>
      </c>
      <c r="H20" s="192" t="s">
        <v>59</v>
      </c>
      <c r="I20" s="190" t="s">
        <v>195</v>
      </c>
      <c r="J20" s="193" t="s">
        <v>125</v>
      </c>
      <c r="K20" s="194"/>
    </row>
    <row r="21" spans="2:11" ht="4.95" customHeight="1">
      <c r="B21" s="194"/>
      <c r="C21" s="194"/>
      <c r="D21" s="194"/>
      <c r="E21" s="194"/>
      <c r="F21" s="210"/>
      <c r="G21" s="210"/>
      <c r="H21" s="192"/>
      <c r="I21" s="190"/>
      <c r="J21" s="193"/>
      <c r="K21" s="194"/>
    </row>
    <row r="22" spans="2:11" ht="4.95" customHeight="1">
      <c r="B22" s="74"/>
      <c r="C22" s="74"/>
      <c r="D22" s="74"/>
      <c r="E22" s="74"/>
      <c r="F22" s="75"/>
      <c r="G22" s="75"/>
      <c r="H22" s="76"/>
      <c r="I22" s="74"/>
    </row>
    <row r="23" spans="2:11" ht="15" customHeight="1">
      <c r="B23" s="196" t="s">
        <v>54</v>
      </c>
      <c r="C23" s="196" t="s">
        <v>235</v>
      </c>
      <c r="D23" s="196" t="s">
        <v>39</v>
      </c>
      <c r="E23" s="196" t="s">
        <v>67</v>
      </c>
      <c r="F23" s="207">
        <v>2910</v>
      </c>
      <c r="G23" s="207" t="s">
        <v>60</v>
      </c>
      <c r="H23" s="207"/>
      <c r="I23" s="196" t="s">
        <v>68</v>
      </c>
      <c r="J23" s="199" t="s">
        <v>71</v>
      </c>
      <c r="K23" s="200"/>
    </row>
    <row r="24" spans="2:11" ht="15" customHeight="1">
      <c r="B24" s="196"/>
      <c r="C24" s="196"/>
      <c r="D24" s="196"/>
      <c r="E24" s="196"/>
      <c r="F24" s="207"/>
      <c r="G24" s="207"/>
      <c r="H24" s="208" t="s">
        <v>59</v>
      </c>
      <c r="I24" s="196" t="s">
        <v>69</v>
      </c>
      <c r="J24" s="200"/>
      <c r="K24" s="200"/>
    </row>
    <row r="25" spans="2:11" ht="4.95" customHeight="1">
      <c r="B25" s="74"/>
      <c r="C25" s="74"/>
      <c r="D25" s="74"/>
      <c r="E25" s="74"/>
      <c r="F25" s="75"/>
      <c r="G25" s="75"/>
      <c r="H25" s="76"/>
      <c r="I25" s="74"/>
    </row>
    <row r="26" spans="2:11" ht="15" customHeight="1">
      <c r="B26" s="190" t="s">
        <v>158</v>
      </c>
      <c r="C26" s="202" t="s">
        <v>235</v>
      </c>
      <c r="D26" s="190" t="s">
        <v>165</v>
      </c>
      <c r="E26" s="190" t="s">
        <v>169</v>
      </c>
      <c r="F26" s="191">
        <v>2910</v>
      </c>
      <c r="G26" s="191" t="s">
        <v>60</v>
      </c>
      <c r="H26" s="191"/>
      <c r="I26" s="190" t="s">
        <v>170</v>
      </c>
      <c r="J26" s="193" t="s">
        <v>171</v>
      </c>
      <c r="K26" s="194"/>
    </row>
    <row r="27" spans="2:11" ht="15" customHeight="1">
      <c r="B27" s="190"/>
      <c r="C27" s="190"/>
      <c r="D27" s="190"/>
      <c r="E27" s="190"/>
      <c r="F27" s="191"/>
      <c r="G27" s="191"/>
      <c r="H27" s="211" t="s">
        <v>59</v>
      </c>
      <c r="I27" s="190" t="s">
        <v>172</v>
      </c>
      <c r="J27" s="194"/>
      <c r="K27" s="194"/>
    </row>
    <row r="28" spans="2:11" ht="4.95" customHeight="1">
      <c r="B28" s="74"/>
      <c r="C28" s="74"/>
      <c r="D28" s="74"/>
      <c r="E28" s="74"/>
      <c r="F28" s="75"/>
      <c r="G28" s="75"/>
      <c r="H28" s="76"/>
      <c r="I28" s="74"/>
    </row>
    <row r="29" spans="2:11" ht="15" customHeight="1">
      <c r="B29" s="196" t="s">
        <v>85</v>
      </c>
      <c r="C29" s="196" t="s">
        <v>235</v>
      </c>
      <c r="D29" s="196" t="s">
        <v>199</v>
      </c>
      <c r="E29" s="196" t="s">
        <v>101</v>
      </c>
      <c r="F29" s="207" t="s">
        <v>101</v>
      </c>
      <c r="G29" s="207" t="s">
        <v>101</v>
      </c>
      <c r="H29" s="207" t="s">
        <v>58</v>
      </c>
      <c r="I29" s="196"/>
      <c r="J29" s="199" t="s">
        <v>200</v>
      </c>
      <c r="K29" s="200"/>
    </row>
    <row r="30" spans="2:11" ht="15" customHeight="1">
      <c r="B30" s="200"/>
      <c r="C30" s="196"/>
      <c r="D30" s="196"/>
      <c r="E30" s="196"/>
      <c r="F30" s="207"/>
      <c r="G30" s="207"/>
      <c r="H30" s="208" t="s">
        <v>59</v>
      </c>
      <c r="I30" s="196" t="s">
        <v>201</v>
      </c>
      <c r="J30" s="200"/>
      <c r="K30" s="200"/>
    </row>
  </sheetData>
  <sheetProtection algorithmName="SHA-512" hashValue="gX9R5JuhaB6wHHjFqCzpLSsHFt7KwytSNyMRJnq7z2D9jhIoGO4ZPwgSMJjeJZsR9UskKLo/TZ4nJ/0Z7LAc9Q==" saltValue="f+N/B8XRxxpH9tzqT6UXbw==" spinCount="100000" sheet="1" objects="1" scenarios="1"/>
  <mergeCells count="2">
    <mergeCell ref="C2:I2"/>
    <mergeCell ref="C3:I3"/>
  </mergeCells>
  <hyperlinks>
    <hyperlink ref="J23" r:id="rId1" xr:uid="{00000000-0004-0000-0E00-000003000000}"/>
    <hyperlink ref="J29" r:id="rId2" xr:uid="{00000000-0004-0000-0E00-000004000000}"/>
    <hyperlink ref="J26" r:id="rId3" xr:uid="{00000000-0004-0000-0E00-000008000000}"/>
    <hyperlink ref="J8" r:id="rId4" xr:uid="{25ABC469-0B11-46EA-9593-3AB00F47D1D2}"/>
    <hyperlink ref="J11" r:id="rId5" xr:uid="{FC2C9916-15AC-4A6B-812F-C98EEC9F36A4}"/>
    <hyperlink ref="J17" r:id="rId6" xr:uid="{57F5D63E-B62D-4F59-B647-B9A50B7DC66E}"/>
    <hyperlink ref="J14" r:id="rId7" display="ivan.cappaert@telenet.be" xr:uid="{B14C3F12-D32C-46BC-90E1-BCF67DD8DA2D}"/>
  </hyperlinks>
  <pageMargins left="0.11811023622047245" right="0.11811023622047245" top="0.94488188976377963" bottom="0.15748031496062992" header="0.31496062992125984" footer="0.31496062992125984"/>
  <pageSetup paperSize="9" scale="96" fitToHeight="0" orientation="landscape" horizontalDpi="4294967293" r:id="rId8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B2:J34"/>
  <sheetViews>
    <sheetView showGridLines="0" showRowColHeaders="0" zoomScale="91" workbookViewId="0">
      <selection activeCell="T30" sqref="T29:T30"/>
    </sheetView>
  </sheetViews>
  <sheetFormatPr defaultRowHeight="14.4"/>
  <cols>
    <col min="1" max="1" width="5.6640625" customWidth="1"/>
    <col min="2" max="2" width="24.5546875" customWidth="1"/>
    <col min="3" max="3" width="25.33203125" customWidth="1"/>
    <col min="4" max="4" width="23.5546875" customWidth="1"/>
    <col min="6" max="6" width="17.33203125" customWidth="1"/>
    <col min="7" max="7" width="11.44140625" style="52" customWidth="1"/>
    <col min="8" max="8" width="21.33203125" customWidth="1"/>
    <col min="10" max="10" width="13.33203125" style="52" customWidth="1"/>
    <col min="12" max="12" width="14.88671875" customWidth="1"/>
  </cols>
  <sheetData>
    <row r="2" spans="2:10" s="72" customFormat="1" ht="24.9" customHeight="1">
      <c r="B2" s="72" t="s">
        <v>203</v>
      </c>
      <c r="G2" s="77"/>
      <c r="J2" s="77"/>
    </row>
    <row r="3" spans="2:10" s="72" customFormat="1" ht="24.9" customHeight="1">
      <c r="B3" s="72" t="s">
        <v>72</v>
      </c>
      <c r="G3" s="77"/>
      <c r="J3" s="77"/>
    </row>
    <row r="4" spans="2:10" ht="15.6">
      <c r="J4" s="151" t="s">
        <v>177</v>
      </c>
    </row>
    <row r="5" spans="2:10" s="74" customFormat="1" ht="1.95" customHeight="1">
      <c r="B5" s="79"/>
      <c r="C5" s="78"/>
      <c r="G5" s="75"/>
      <c r="J5" s="75" t="s">
        <v>177</v>
      </c>
    </row>
    <row r="6" spans="2:10" s="74" customFormat="1" ht="1.95" customHeight="1">
      <c r="B6" s="79"/>
      <c r="G6" s="75"/>
      <c r="J6" s="75"/>
    </row>
    <row r="7" spans="2:10" s="74" customFormat="1" ht="1.95" customHeight="1">
      <c r="B7" s="79"/>
      <c r="G7" s="75"/>
      <c r="J7" s="75"/>
    </row>
    <row r="9" spans="2:10" s="74" customFormat="1" ht="17.399999999999999">
      <c r="B9" s="79" t="s">
        <v>156</v>
      </c>
      <c r="C9" s="74" t="s">
        <v>73</v>
      </c>
      <c r="D9" s="74" t="s">
        <v>143</v>
      </c>
      <c r="E9" s="74">
        <v>2910</v>
      </c>
      <c r="F9" s="74" t="s">
        <v>60</v>
      </c>
      <c r="G9" s="75"/>
      <c r="H9" s="74" t="s">
        <v>144</v>
      </c>
      <c r="J9" s="75" t="s">
        <v>178</v>
      </c>
    </row>
    <row r="10" spans="2:10" s="74" customFormat="1" ht="15" customHeight="1">
      <c r="B10" s="79"/>
      <c r="G10" s="75"/>
      <c r="J10" s="75"/>
    </row>
    <row r="11" spans="2:10" s="74" customFormat="1" ht="17.399999999999999">
      <c r="B11" s="79" t="s">
        <v>52</v>
      </c>
      <c r="C11" s="74" t="s">
        <v>74</v>
      </c>
      <c r="D11" s="74" t="s">
        <v>75</v>
      </c>
      <c r="E11" s="74">
        <v>2910</v>
      </c>
      <c r="F11" s="74" t="s">
        <v>60</v>
      </c>
      <c r="G11" s="75"/>
      <c r="H11" s="74" t="s">
        <v>76</v>
      </c>
      <c r="J11" s="75" t="s">
        <v>178</v>
      </c>
    </row>
    <row r="12" spans="2:10" s="74" customFormat="1" ht="15" customHeight="1">
      <c r="B12" s="79"/>
      <c r="G12" s="75"/>
      <c r="J12" s="75"/>
    </row>
    <row r="13" spans="2:10" s="74" customFormat="1" ht="17.399999999999999">
      <c r="B13" s="79" t="s">
        <v>197</v>
      </c>
      <c r="C13" s="74" t="s">
        <v>77</v>
      </c>
      <c r="D13" s="74" t="s">
        <v>78</v>
      </c>
      <c r="E13" s="74" t="s">
        <v>79</v>
      </c>
      <c r="F13" s="74" t="s">
        <v>66</v>
      </c>
      <c r="G13" s="75" t="s">
        <v>58</v>
      </c>
      <c r="H13" s="74" t="s">
        <v>88</v>
      </c>
      <c r="J13" s="75" t="s">
        <v>179</v>
      </c>
    </row>
    <row r="14" spans="2:10" s="74" customFormat="1" ht="15" customHeight="1">
      <c r="B14" s="79"/>
      <c r="G14" s="75"/>
      <c r="J14" s="75"/>
    </row>
    <row r="15" spans="2:10" s="74" customFormat="1" ht="17.399999999999999">
      <c r="B15" s="79" t="s">
        <v>120</v>
      </c>
      <c r="C15" s="74" t="s">
        <v>80</v>
      </c>
      <c r="D15" s="74" t="s">
        <v>81</v>
      </c>
      <c r="E15" s="74">
        <v>2910</v>
      </c>
      <c r="F15" s="74" t="s">
        <v>60</v>
      </c>
      <c r="G15" s="75"/>
      <c r="H15" s="74" t="s">
        <v>89</v>
      </c>
      <c r="J15" s="75" t="s">
        <v>180</v>
      </c>
    </row>
    <row r="16" spans="2:10" s="74" customFormat="1" ht="15" customHeight="1">
      <c r="B16" s="79"/>
      <c r="G16" s="75"/>
      <c r="J16" s="75"/>
    </row>
    <row r="17" spans="2:10" s="74" customFormat="1" ht="17.399999999999999">
      <c r="B17" s="79" t="s">
        <v>53</v>
      </c>
      <c r="C17" s="78" t="s">
        <v>82</v>
      </c>
      <c r="D17" s="74" t="s">
        <v>83</v>
      </c>
      <c r="E17" s="74">
        <v>2940</v>
      </c>
      <c r="F17" s="74" t="s">
        <v>84</v>
      </c>
      <c r="G17" s="75"/>
      <c r="H17" s="74" t="s">
        <v>90</v>
      </c>
      <c r="J17" s="75" t="s">
        <v>179</v>
      </c>
    </row>
    <row r="18" spans="2:10" s="74" customFormat="1" ht="15" customHeight="1">
      <c r="B18" s="79"/>
      <c r="G18" s="75"/>
      <c r="J18" s="75"/>
    </row>
    <row r="19" spans="2:10" s="74" customFormat="1" ht="17.399999999999999">
      <c r="B19" s="79" t="s">
        <v>54</v>
      </c>
      <c r="C19" s="78" t="s">
        <v>73</v>
      </c>
      <c r="D19" s="74" t="s">
        <v>143</v>
      </c>
      <c r="E19" s="74">
        <v>2910</v>
      </c>
      <c r="F19" s="74" t="s">
        <v>60</v>
      </c>
      <c r="G19" s="75"/>
      <c r="H19" s="74" t="s">
        <v>146</v>
      </c>
      <c r="J19" s="75" t="s">
        <v>233</v>
      </c>
    </row>
    <row r="20" spans="2:10" s="74" customFormat="1" ht="15" customHeight="1">
      <c r="B20" s="79"/>
      <c r="C20" s="78"/>
      <c r="G20" s="75"/>
      <c r="J20" s="75"/>
    </row>
    <row r="21" spans="2:10" s="74" customFormat="1" ht="17.399999999999999">
      <c r="B21" s="79" t="s">
        <v>158</v>
      </c>
      <c r="C21" s="74" t="s">
        <v>173</v>
      </c>
      <c r="D21" s="74" t="s">
        <v>174</v>
      </c>
      <c r="E21" s="74">
        <v>2910</v>
      </c>
      <c r="F21" s="74" t="s">
        <v>60</v>
      </c>
      <c r="G21" s="75" t="s">
        <v>101</v>
      </c>
      <c r="H21" s="74" t="s">
        <v>175</v>
      </c>
      <c r="J21" s="75" t="s">
        <v>181</v>
      </c>
    </row>
    <row r="22" spans="2:10" s="74" customFormat="1" ht="15" customHeight="1">
      <c r="B22" s="79"/>
      <c r="G22" s="75"/>
      <c r="J22" s="75"/>
    </row>
    <row r="23" spans="2:10" s="74" customFormat="1" ht="17.399999999999999">
      <c r="B23" s="79" t="s">
        <v>85</v>
      </c>
      <c r="C23" s="74" t="s">
        <v>85</v>
      </c>
      <c r="D23" s="74" t="s">
        <v>86</v>
      </c>
      <c r="F23" s="74" t="s">
        <v>55</v>
      </c>
      <c r="G23" s="75" t="s">
        <v>58</v>
      </c>
      <c r="H23" s="74" t="s">
        <v>87</v>
      </c>
      <c r="J23" s="75" t="s">
        <v>178</v>
      </c>
    </row>
    <row r="24" spans="2:10" s="74" customFormat="1" ht="15" customHeight="1">
      <c r="B24" s="79"/>
      <c r="G24" s="75"/>
      <c r="J24" s="75"/>
    </row>
    <row r="25" spans="2:10" s="74" customFormat="1" ht="15" customHeight="1">
      <c r="G25" s="75"/>
      <c r="J25" s="75"/>
    </row>
    <row r="26" spans="2:10" s="74" customFormat="1" ht="18">
      <c r="B26" s="110"/>
      <c r="C26" s="110" t="s">
        <v>98</v>
      </c>
      <c r="D26" s="110" t="s">
        <v>99</v>
      </c>
      <c r="E26" s="110"/>
      <c r="F26" s="110"/>
      <c r="G26" s="112"/>
      <c r="H26" s="110"/>
      <c r="I26" s="110"/>
      <c r="J26" s="75"/>
    </row>
    <row r="27" spans="2:10" s="74" customFormat="1" ht="18">
      <c r="B27" s="110"/>
      <c r="C27" s="110"/>
      <c r="D27" s="110"/>
      <c r="E27" s="110"/>
      <c r="F27" s="110"/>
      <c r="G27" s="112"/>
      <c r="H27" s="110"/>
      <c r="I27" s="110"/>
      <c r="J27" s="75"/>
    </row>
    <row r="28" spans="2:10" s="74" customFormat="1" ht="15.6">
      <c r="B28" s="74" t="s">
        <v>100</v>
      </c>
      <c r="C28" s="74" t="s">
        <v>16</v>
      </c>
      <c r="D28" s="74" t="s">
        <v>103</v>
      </c>
      <c r="E28" s="74">
        <v>2910</v>
      </c>
      <c r="F28" s="74" t="s">
        <v>60</v>
      </c>
      <c r="G28" s="75"/>
      <c r="H28" s="74" t="s">
        <v>106</v>
      </c>
      <c r="I28" s="73" t="s">
        <v>104</v>
      </c>
      <c r="J28" s="75"/>
    </row>
    <row r="29" spans="2:10" s="74" customFormat="1" ht="15.6">
      <c r="G29" s="75"/>
      <c r="H29" s="74" t="s">
        <v>101</v>
      </c>
      <c r="J29" s="75"/>
    </row>
    <row r="30" spans="2:10" s="74" customFormat="1" ht="15.6">
      <c r="B30" s="74" t="s">
        <v>102</v>
      </c>
      <c r="C30" s="74" t="s">
        <v>16</v>
      </c>
      <c r="D30" s="74" t="s">
        <v>103</v>
      </c>
      <c r="E30" s="74">
        <v>2910</v>
      </c>
      <c r="F30" s="74" t="s">
        <v>60</v>
      </c>
      <c r="G30" s="75"/>
      <c r="H30" s="74" t="s">
        <v>106</v>
      </c>
      <c r="I30" s="73" t="s">
        <v>104</v>
      </c>
      <c r="J30" s="75"/>
    </row>
    <row r="31" spans="2:10" s="74" customFormat="1" ht="15.6">
      <c r="G31" s="75"/>
      <c r="J31" s="75"/>
    </row>
    <row r="32" spans="2:10" s="74" customFormat="1" ht="15.6">
      <c r="B32" t="s">
        <v>105</v>
      </c>
      <c r="C32" s="74" t="s">
        <v>204</v>
      </c>
      <c r="D32" s="74" t="s">
        <v>205</v>
      </c>
      <c r="E32">
        <v>2910</v>
      </c>
      <c r="F32" t="s">
        <v>60</v>
      </c>
      <c r="G32" s="52"/>
      <c r="H32" s="74" t="s">
        <v>206</v>
      </c>
      <c r="I32" s="73" t="s">
        <v>207</v>
      </c>
      <c r="J32" s="75"/>
    </row>
    <row r="34" spans="2:9" ht="15.6">
      <c r="B34" s="74"/>
      <c r="H34" s="222" t="s">
        <v>255</v>
      </c>
      <c r="I34" s="73" t="s">
        <v>256</v>
      </c>
    </row>
  </sheetData>
  <sheetProtection algorithmName="SHA-512" hashValue="RmOpAeO7z2A39kgakHjmgRHTvfNksZJuXvuqNSGefl4Ibucae8vp2l9kjy6nLzJClsyQhMXOiEt+pcBtoM6Txg==" saltValue="15B8+3IPq00rmmzgOvrI0w==" spinCount="100000" sheet="1" objects="1" scenarios="1"/>
  <hyperlinks>
    <hyperlink ref="I30" r:id="rId1" xr:uid="{00000000-0004-0000-0F00-000000000000}"/>
    <hyperlink ref="I32" r:id="rId2" xr:uid="{00000000-0004-0000-0F00-000001000000}"/>
    <hyperlink ref="I28" r:id="rId3" xr:uid="{00000000-0004-0000-0F00-000002000000}"/>
    <hyperlink ref="I34" r:id="rId4" xr:uid="{B318EB43-7486-41E6-BD06-2B8B74610591}"/>
  </hyperlinks>
  <pageMargins left="0.70866141732283472" right="0.70866141732283472" top="0.55118110236220474" bottom="0.35433070866141736" header="0.31496062992125984" footer="0.31496062992125984"/>
  <pageSetup paperSize="9" orientation="landscape" horizontalDpi="4294967293" r:id="rId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AG19"/>
  <sheetViews>
    <sheetView topLeftCell="A2" zoomScale="115" zoomScaleNormal="115" workbookViewId="0">
      <selection activeCell="S24" sqref="S24"/>
    </sheetView>
  </sheetViews>
  <sheetFormatPr defaultRowHeight="14.4"/>
  <cols>
    <col min="1" max="1" width="21.6640625" style="9" customWidth="1"/>
    <col min="2" max="28" width="4.6640625" customWidth="1"/>
    <col min="29" max="29" width="1.33203125" customWidth="1"/>
    <col min="30" max="33" width="4.6640625" customWidth="1"/>
  </cols>
  <sheetData>
    <row r="1" spans="1:33" ht="30" customHeight="1" thickBot="1">
      <c r="A1" s="310" t="s">
        <v>132</v>
      </c>
      <c r="B1" s="311"/>
      <c r="C1" s="311"/>
      <c r="D1" s="311"/>
      <c r="E1" s="311"/>
      <c r="F1" s="311"/>
      <c r="G1" s="311"/>
      <c r="H1" s="311"/>
      <c r="I1" s="311"/>
      <c r="J1" s="311"/>
      <c r="K1" s="311"/>
      <c r="L1" s="311"/>
      <c r="M1" s="311"/>
      <c r="N1" s="311"/>
      <c r="O1" s="311"/>
      <c r="P1" s="311"/>
      <c r="Q1" s="349"/>
      <c r="R1" s="349"/>
      <c r="S1" s="349"/>
      <c r="T1" s="349"/>
      <c r="U1" s="349"/>
      <c r="V1" s="349"/>
      <c r="W1" s="349"/>
      <c r="X1" s="349"/>
      <c r="Y1" s="349"/>
      <c r="Z1" s="311"/>
      <c r="AA1" s="311"/>
      <c r="AB1" s="311"/>
      <c r="AC1" s="1"/>
      <c r="AD1" s="311" t="s">
        <v>7</v>
      </c>
      <c r="AE1" s="311"/>
      <c r="AF1" s="311"/>
      <c r="AG1" s="312"/>
    </row>
    <row r="2" spans="1:33" ht="112.2" customHeight="1" thickBot="1">
      <c r="A2" s="313" t="s">
        <v>140</v>
      </c>
      <c r="B2" s="350" t="s">
        <v>0</v>
      </c>
      <c r="C2" s="308" t="s">
        <v>133</v>
      </c>
      <c r="D2" s="330"/>
      <c r="E2" s="330"/>
      <c r="F2" s="330"/>
      <c r="G2" s="330"/>
      <c r="H2" s="330"/>
      <c r="I2" s="330"/>
      <c r="J2" s="330"/>
      <c r="K2" s="141"/>
      <c r="L2" s="319" t="s">
        <v>1</v>
      </c>
      <c r="M2" s="321" t="s">
        <v>2</v>
      </c>
      <c r="N2" s="321" t="s">
        <v>3</v>
      </c>
      <c r="O2" s="323" t="s">
        <v>128</v>
      </c>
      <c r="P2" s="352" t="s">
        <v>4</v>
      </c>
      <c r="Q2" s="308" t="s">
        <v>134</v>
      </c>
      <c r="R2" s="309"/>
      <c r="S2" s="309"/>
      <c r="T2" s="309"/>
      <c r="U2" s="309"/>
      <c r="V2" s="309"/>
      <c r="W2" s="309"/>
      <c r="X2" s="309"/>
      <c r="Y2" s="140"/>
      <c r="Z2" s="302" t="s">
        <v>1</v>
      </c>
      <c r="AA2" s="304" t="s">
        <v>2</v>
      </c>
      <c r="AB2" s="306" t="s">
        <v>5</v>
      </c>
      <c r="AC2" s="7"/>
      <c r="AD2" s="302" t="s">
        <v>1</v>
      </c>
      <c r="AE2" s="304" t="s">
        <v>2</v>
      </c>
      <c r="AF2" s="304" t="s">
        <v>6</v>
      </c>
      <c r="AG2" s="306" t="s">
        <v>128</v>
      </c>
    </row>
    <row r="3" spans="1:33" ht="15" thickBot="1">
      <c r="A3" s="314"/>
      <c r="B3" s="351"/>
      <c r="C3" s="129">
        <v>1</v>
      </c>
      <c r="D3" s="52">
        <v>2</v>
      </c>
      <c r="E3" s="52">
        <v>3</v>
      </c>
      <c r="F3" s="52">
        <v>4</v>
      </c>
      <c r="G3" s="52">
        <v>5</v>
      </c>
      <c r="H3" s="52">
        <v>6</v>
      </c>
      <c r="I3" s="52">
        <v>7</v>
      </c>
      <c r="J3" s="52">
        <v>8</v>
      </c>
      <c r="K3" s="5">
        <v>9</v>
      </c>
      <c r="L3" s="341"/>
      <c r="M3" s="327"/>
      <c r="N3" s="327"/>
      <c r="O3" s="342"/>
      <c r="P3" s="326"/>
      <c r="Q3" s="130">
        <v>10</v>
      </c>
      <c r="R3" s="128">
        <v>11</v>
      </c>
      <c r="S3" s="128">
        <v>12</v>
      </c>
      <c r="T3" s="128">
        <v>13</v>
      </c>
      <c r="U3" s="128">
        <v>14</v>
      </c>
      <c r="V3" s="128">
        <v>15</v>
      </c>
      <c r="W3" s="128">
        <v>16</v>
      </c>
      <c r="X3" s="128">
        <v>17</v>
      </c>
      <c r="Y3" s="143">
        <v>18</v>
      </c>
      <c r="Z3" s="331"/>
      <c r="AA3" s="334"/>
      <c r="AB3" s="339"/>
      <c r="AC3" s="8"/>
      <c r="AD3" s="331"/>
      <c r="AE3" s="334"/>
      <c r="AF3" s="334"/>
      <c r="AG3" s="339"/>
    </row>
    <row r="4" spans="1:33" s="19" customFormat="1" ht="20.100000000000001" customHeight="1">
      <c r="A4" s="148"/>
      <c r="B4" s="147">
        <v>1E-4</v>
      </c>
      <c r="C4" s="11"/>
      <c r="D4" s="12"/>
      <c r="E4" s="12"/>
      <c r="F4" s="12"/>
      <c r="G4" s="12"/>
      <c r="H4" s="12"/>
      <c r="I4" s="12"/>
      <c r="J4" s="12"/>
      <c r="K4" s="13"/>
      <c r="L4" s="17">
        <f>SUM(C4:K4)</f>
        <v>0</v>
      </c>
      <c r="M4" s="14">
        <f>COUNTIF(C4:K4,"&gt;0")</f>
        <v>0</v>
      </c>
      <c r="N4" s="14" t="str">
        <f>IF(L4=0," ",L4/M4)</f>
        <v xml:space="preserve"> </v>
      </c>
      <c r="O4" s="101" t="str">
        <f>IF(L4=0," ",L4/(M4*B4)*100)</f>
        <v xml:space="preserve"> </v>
      </c>
      <c r="P4" s="46"/>
      <c r="Q4" s="12"/>
      <c r="R4" s="12"/>
      <c r="S4" s="12"/>
      <c r="T4" s="12"/>
      <c r="U4" s="12"/>
      <c r="V4" s="12"/>
      <c r="W4" s="12"/>
      <c r="X4" s="12"/>
      <c r="Y4" s="12"/>
      <c r="Z4" s="17">
        <f>SUM(Q4:Y4)</f>
        <v>0</v>
      </c>
      <c r="AA4" s="14">
        <f>COUNTIF(Q4:Y4,"&gt;0")</f>
        <v>0</v>
      </c>
      <c r="AB4" s="101" t="str">
        <f>IF(Z4=0," ",Z4/AA4)</f>
        <v xml:space="preserve"> </v>
      </c>
      <c r="AC4" s="18"/>
      <c r="AD4" s="17">
        <f t="shared" ref="AD4:AD14" si="0">L4+Z4</f>
        <v>0</v>
      </c>
      <c r="AE4" s="14">
        <f t="shared" ref="AE4:AE14" si="1">M4+AA4</f>
        <v>0</v>
      </c>
      <c r="AF4" s="14" t="str">
        <f>IF(AD4=0," ",AD4/AE4)</f>
        <v xml:space="preserve"> </v>
      </c>
      <c r="AG4" s="101" t="str">
        <f>IF(AD4=0," ",AD4/(AE4*P4)*100)</f>
        <v xml:space="preserve"> </v>
      </c>
    </row>
    <row r="5" spans="1:33" s="19" customFormat="1" ht="20.100000000000001" customHeight="1">
      <c r="A5" s="148"/>
      <c r="B5" s="10">
        <v>1E-4</v>
      </c>
      <c r="C5" s="20"/>
      <c r="D5" s="21"/>
      <c r="E5" s="21"/>
      <c r="F5" s="21"/>
      <c r="G5" s="21"/>
      <c r="H5" s="21"/>
      <c r="I5" s="21"/>
      <c r="J5" s="21"/>
      <c r="K5" s="22"/>
      <c r="L5" s="25">
        <f>SUM(C5:K5)</f>
        <v>0</v>
      </c>
      <c r="M5" s="23">
        <f>COUNTIF(C5:K5,"&gt;0")</f>
        <v>0</v>
      </c>
      <c r="N5" s="23" t="str">
        <f>IF(L5=0," ",L5/M5)</f>
        <v xml:space="preserve"> </v>
      </c>
      <c r="O5" s="24" t="str">
        <f>IF(L5=0," ",L5/(M5*B5)*100)</f>
        <v xml:space="preserve"> </v>
      </c>
      <c r="P5" s="47">
        <v>1E-4</v>
      </c>
      <c r="Q5" s="21"/>
      <c r="R5" s="21"/>
      <c r="S5" s="21"/>
      <c r="T5" s="21"/>
      <c r="U5" s="21"/>
      <c r="V5" s="21"/>
      <c r="W5" s="21"/>
      <c r="X5" s="21"/>
      <c r="Y5" s="21"/>
      <c r="Z5" s="25">
        <f>SUM(Q5:Y5)</f>
        <v>0</v>
      </c>
      <c r="AA5" s="23">
        <f>COUNTIF(Q5:Y5,"&gt;0")</f>
        <v>0</v>
      </c>
      <c r="AB5" s="24" t="str">
        <f>IF(Z5=0," ",Z5/AA5)</f>
        <v xml:space="preserve"> </v>
      </c>
      <c r="AC5" s="18"/>
      <c r="AD5" s="25">
        <f t="shared" si="0"/>
        <v>0</v>
      </c>
      <c r="AE5" s="23">
        <f t="shared" si="1"/>
        <v>0</v>
      </c>
      <c r="AF5" s="23" t="str">
        <f>IF(AD5=0," ",AD5/AE5)</f>
        <v xml:space="preserve"> </v>
      </c>
      <c r="AG5" s="24" t="str">
        <f>IF(AD5=0," ",AD5/(AE5*P5)*100)</f>
        <v xml:space="preserve"> </v>
      </c>
    </row>
    <row r="6" spans="1:33" s="19" customFormat="1" ht="20.100000000000001" customHeight="1">
      <c r="A6" s="148"/>
      <c r="B6" s="10">
        <v>1E-4</v>
      </c>
      <c r="C6" s="20"/>
      <c r="D6" s="21"/>
      <c r="E6" s="21"/>
      <c r="F6" s="21"/>
      <c r="G6" s="21"/>
      <c r="H6" s="21"/>
      <c r="I6" s="21"/>
      <c r="J6" s="21"/>
      <c r="K6" s="22"/>
      <c r="L6" s="25">
        <f t="shared" ref="L6:L15" si="2">SUM(C6:K6)</f>
        <v>0</v>
      </c>
      <c r="M6" s="23">
        <f t="shared" ref="M6:M15" si="3">COUNTIF(C6:K6,"&gt;0")</f>
        <v>0</v>
      </c>
      <c r="N6" s="23" t="str">
        <f t="shared" ref="N6:N15" si="4">IF(L6=0," ",L6/M6)</f>
        <v xml:space="preserve"> </v>
      </c>
      <c r="O6" s="24" t="str">
        <f t="shared" ref="O6:O15" si="5">IF(L6=0," ",L6/(M6*B6)*100)</f>
        <v xml:space="preserve"> </v>
      </c>
      <c r="P6" s="47">
        <v>1E-4</v>
      </c>
      <c r="Q6" s="21"/>
      <c r="R6" s="21"/>
      <c r="S6" s="21"/>
      <c r="T6" s="21"/>
      <c r="U6" s="21"/>
      <c r="V6" s="21"/>
      <c r="W6" s="21"/>
      <c r="X6" s="21"/>
      <c r="Y6" s="21"/>
      <c r="Z6" s="25">
        <f t="shared" ref="Z6:Z15" si="6">SUM(Q6:Y6)</f>
        <v>0</v>
      </c>
      <c r="AA6" s="23">
        <f t="shared" ref="AA6:AA15" si="7">COUNTIF(Q6:Y6,"&gt;0")</f>
        <v>0</v>
      </c>
      <c r="AB6" s="24" t="str">
        <f t="shared" ref="AB6:AB15" si="8">IF(Z6=0," ",Z6/AA6)</f>
        <v xml:space="preserve"> </v>
      </c>
      <c r="AC6" s="18"/>
      <c r="AD6" s="25">
        <f t="shared" si="0"/>
        <v>0</v>
      </c>
      <c r="AE6" s="23">
        <f t="shared" si="1"/>
        <v>0</v>
      </c>
      <c r="AF6" s="23" t="str">
        <f t="shared" ref="AF6:AF15" si="9">IF(AD6=0," ",AD6/AE6)</f>
        <v xml:space="preserve"> </v>
      </c>
      <c r="AG6" s="24" t="str">
        <f t="shared" ref="AG6:AG15" si="10">IF(AD6=0," ",AD6/(AE6*P6)*100)</f>
        <v xml:space="preserve"> </v>
      </c>
    </row>
    <row r="7" spans="1:33" s="19" customFormat="1" ht="20.100000000000001" customHeight="1">
      <c r="A7" s="148"/>
      <c r="B7" s="10">
        <v>0</v>
      </c>
      <c r="C7" s="20"/>
      <c r="D7" s="21"/>
      <c r="E7" s="21"/>
      <c r="F7" s="21"/>
      <c r="G7" s="21"/>
      <c r="H7" s="21"/>
      <c r="I7" s="21"/>
      <c r="J7" s="21"/>
      <c r="K7" s="22"/>
      <c r="L7" s="25">
        <f t="shared" si="2"/>
        <v>0</v>
      </c>
      <c r="M7" s="23">
        <f t="shared" si="3"/>
        <v>0</v>
      </c>
      <c r="N7" s="23" t="str">
        <f t="shared" si="4"/>
        <v xml:space="preserve"> </v>
      </c>
      <c r="O7" s="24" t="str">
        <f t="shared" si="5"/>
        <v xml:space="preserve"> </v>
      </c>
      <c r="P7" s="47">
        <v>1E-4</v>
      </c>
      <c r="Q7" s="21"/>
      <c r="R7" s="21"/>
      <c r="S7" s="21"/>
      <c r="T7" s="21"/>
      <c r="U7" s="21"/>
      <c r="V7" s="21"/>
      <c r="W7" s="21"/>
      <c r="X7" s="21"/>
      <c r="Y7" s="21"/>
      <c r="Z7" s="25">
        <f t="shared" si="6"/>
        <v>0</v>
      </c>
      <c r="AA7" s="23">
        <f t="shared" si="7"/>
        <v>0</v>
      </c>
      <c r="AB7" s="24" t="str">
        <f t="shared" si="8"/>
        <v xml:space="preserve"> </v>
      </c>
      <c r="AC7" s="18"/>
      <c r="AD7" s="25">
        <f t="shared" si="0"/>
        <v>0</v>
      </c>
      <c r="AE7" s="23">
        <f t="shared" si="1"/>
        <v>0</v>
      </c>
      <c r="AF7" s="23" t="str">
        <f t="shared" si="9"/>
        <v xml:space="preserve"> </v>
      </c>
      <c r="AG7" s="24" t="str">
        <f t="shared" si="10"/>
        <v xml:space="preserve"> </v>
      </c>
    </row>
    <row r="8" spans="1:33" s="19" customFormat="1" ht="20.100000000000001" customHeight="1">
      <c r="A8" s="148"/>
      <c r="B8" s="10">
        <v>1E-4</v>
      </c>
      <c r="C8" s="20"/>
      <c r="D8" s="21"/>
      <c r="E8" s="21"/>
      <c r="F8" s="21"/>
      <c r="G8" s="21"/>
      <c r="H8" s="21"/>
      <c r="I8" s="21"/>
      <c r="J8" s="21"/>
      <c r="K8" s="22"/>
      <c r="L8" s="25">
        <f t="shared" si="2"/>
        <v>0</v>
      </c>
      <c r="M8" s="23">
        <f t="shared" si="3"/>
        <v>0</v>
      </c>
      <c r="N8" s="23" t="str">
        <f t="shared" si="4"/>
        <v xml:space="preserve"> </v>
      </c>
      <c r="O8" s="24" t="str">
        <f t="shared" si="5"/>
        <v xml:space="preserve"> </v>
      </c>
      <c r="P8" s="47">
        <v>1E-4</v>
      </c>
      <c r="Q8" s="21"/>
      <c r="R8" s="21"/>
      <c r="S8" s="21"/>
      <c r="T8" s="21"/>
      <c r="U8" s="21"/>
      <c r="V8" s="21"/>
      <c r="W8" s="21"/>
      <c r="X8" s="21"/>
      <c r="Y8" s="21"/>
      <c r="Z8" s="25">
        <f t="shared" si="6"/>
        <v>0</v>
      </c>
      <c r="AA8" s="23">
        <f t="shared" si="7"/>
        <v>0</v>
      </c>
      <c r="AB8" s="24" t="str">
        <f t="shared" si="8"/>
        <v xml:space="preserve"> </v>
      </c>
      <c r="AC8" s="18"/>
      <c r="AD8" s="25">
        <f t="shared" si="0"/>
        <v>0</v>
      </c>
      <c r="AE8" s="23">
        <f t="shared" si="1"/>
        <v>0</v>
      </c>
      <c r="AF8" s="23" t="str">
        <f t="shared" si="9"/>
        <v xml:space="preserve"> </v>
      </c>
      <c r="AG8" s="24" t="str">
        <f t="shared" si="10"/>
        <v xml:space="preserve"> </v>
      </c>
    </row>
    <row r="9" spans="1:33" s="19" customFormat="1" ht="20.100000000000001" customHeight="1">
      <c r="A9" s="148"/>
      <c r="B9" s="10">
        <v>1E-4</v>
      </c>
      <c r="C9" s="20"/>
      <c r="D9" s="21"/>
      <c r="E9" s="21"/>
      <c r="F9" s="21"/>
      <c r="G9" s="21"/>
      <c r="H9" s="21"/>
      <c r="I9" s="21"/>
      <c r="J9" s="21"/>
      <c r="K9" s="22"/>
      <c r="L9" s="25">
        <f t="shared" si="2"/>
        <v>0</v>
      </c>
      <c r="M9" s="23">
        <f t="shared" si="3"/>
        <v>0</v>
      </c>
      <c r="N9" s="23" t="str">
        <f t="shared" si="4"/>
        <v xml:space="preserve"> </v>
      </c>
      <c r="O9" s="24" t="str">
        <f t="shared" si="5"/>
        <v xml:space="preserve"> </v>
      </c>
      <c r="P9" s="47">
        <v>1E-4</v>
      </c>
      <c r="Q9" s="21"/>
      <c r="R9" s="21"/>
      <c r="S9" s="21"/>
      <c r="T9" s="21"/>
      <c r="U9" s="21"/>
      <c r="V9" s="21"/>
      <c r="W9" s="21"/>
      <c r="X9" s="21"/>
      <c r="Y9" s="21"/>
      <c r="Z9" s="25">
        <f t="shared" si="6"/>
        <v>0</v>
      </c>
      <c r="AA9" s="23">
        <f t="shared" si="7"/>
        <v>0</v>
      </c>
      <c r="AB9" s="24" t="str">
        <f t="shared" si="8"/>
        <v xml:space="preserve"> </v>
      </c>
      <c r="AC9" s="18"/>
      <c r="AD9" s="25">
        <f t="shared" si="0"/>
        <v>0</v>
      </c>
      <c r="AE9" s="23">
        <f t="shared" si="1"/>
        <v>0</v>
      </c>
      <c r="AF9" s="23" t="str">
        <f t="shared" si="9"/>
        <v xml:space="preserve"> </v>
      </c>
      <c r="AG9" s="24" t="str">
        <f t="shared" si="10"/>
        <v xml:space="preserve"> </v>
      </c>
    </row>
    <row r="10" spans="1:33" s="19" customFormat="1" ht="20.100000000000001" customHeight="1">
      <c r="A10" s="148"/>
      <c r="B10" s="10">
        <v>1E-4</v>
      </c>
      <c r="C10" s="20"/>
      <c r="D10" s="21"/>
      <c r="E10" s="21"/>
      <c r="F10" s="21"/>
      <c r="G10" s="21"/>
      <c r="H10" s="21"/>
      <c r="I10" s="21"/>
      <c r="J10" s="21"/>
      <c r="K10" s="22"/>
      <c r="L10" s="25">
        <f t="shared" si="2"/>
        <v>0</v>
      </c>
      <c r="M10" s="23">
        <f t="shared" si="3"/>
        <v>0</v>
      </c>
      <c r="N10" s="23" t="str">
        <f t="shared" si="4"/>
        <v xml:space="preserve"> </v>
      </c>
      <c r="O10" s="24" t="str">
        <f t="shared" si="5"/>
        <v xml:space="preserve"> </v>
      </c>
      <c r="P10" s="47">
        <v>1E-4</v>
      </c>
      <c r="Q10" s="21"/>
      <c r="R10" s="21"/>
      <c r="S10" s="21"/>
      <c r="T10" s="21"/>
      <c r="U10" s="21"/>
      <c r="V10" s="21"/>
      <c r="W10" s="21"/>
      <c r="X10" s="21"/>
      <c r="Y10" s="21"/>
      <c r="Z10" s="25">
        <f t="shared" si="6"/>
        <v>0</v>
      </c>
      <c r="AA10" s="23">
        <f t="shared" si="7"/>
        <v>0</v>
      </c>
      <c r="AB10" s="24" t="str">
        <f t="shared" si="8"/>
        <v xml:space="preserve"> </v>
      </c>
      <c r="AC10" s="18"/>
      <c r="AD10" s="25">
        <f t="shared" si="0"/>
        <v>0</v>
      </c>
      <c r="AE10" s="23">
        <f t="shared" si="1"/>
        <v>0</v>
      </c>
      <c r="AF10" s="23" t="str">
        <f t="shared" si="9"/>
        <v xml:space="preserve"> </v>
      </c>
      <c r="AG10" s="24" t="str">
        <f t="shared" si="10"/>
        <v xml:space="preserve"> </v>
      </c>
    </row>
    <row r="11" spans="1:33" s="19" customFormat="1" ht="20.100000000000001" customHeight="1">
      <c r="A11" s="148"/>
      <c r="B11" s="10">
        <v>1E-4</v>
      </c>
      <c r="C11" s="20"/>
      <c r="D11" s="21"/>
      <c r="E11" s="21"/>
      <c r="F11" s="21"/>
      <c r="G11" s="21"/>
      <c r="H11" s="21"/>
      <c r="I11" s="21"/>
      <c r="J11" s="21"/>
      <c r="K11" s="22"/>
      <c r="L11" s="25">
        <f t="shared" si="2"/>
        <v>0</v>
      </c>
      <c r="M11" s="23">
        <f t="shared" si="3"/>
        <v>0</v>
      </c>
      <c r="N11" s="23" t="str">
        <f t="shared" si="4"/>
        <v xml:space="preserve"> </v>
      </c>
      <c r="O11" s="24" t="str">
        <f t="shared" si="5"/>
        <v xml:space="preserve"> </v>
      </c>
      <c r="P11" s="47">
        <v>1E-4</v>
      </c>
      <c r="Q11" s="21"/>
      <c r="R11" s="21"/>
      <c r="S11" s="21"/>
      <c r="T11" s="21"/>
      <c r="U11" s="21"/>
      <c r="V11" s="21"/>
      <c r="W11" s="21"/>
      <c r="X11" s="21"/>
      <c r="Y11" s="21"/>
      <c r="Z11" s="25">
        <f t="shared" si="6"/>
        <v>0</v>
      </c>
      <c r="AA11" s="23">
        <f t="shared" si="7"/>
        <v>0</v>
      </c>
      <c r="AB11" s="24" t="str">
        <f t="shared" si="8"/>
        <v xml:space="preserve"> </v>
      </c>
      <c r="AC11" s="18"/>
      <c r="AD11" s="25">
        <f t="shared" si="0"/>
        <v>0</v>
      </c>
      <c r="AE11" s="23">
        <f t="shared" si="1"/>
        <v>0</v>
      </c>
      <c r="AF11" s="23" t="str">
        <f t="shared" si="9"/>
        <v xml:space="preserve"> </v>
      </c>
      <c r="AG11" s="24" t="str">
        <f t="shared" si="10"/>
        <v xml:space="preserve"> </v>
      </c>
    </row>
    <row r="12" spans="1:33" s="19" customFormat="1" ht="20.100000000000001" customHeight="1">
      <c r="A12" s="148"/>
      <c r="B12" s="10">
        <v>1E-4</v>
      </c>
      <c r="C12" s="20"/>
      <c r="D12" s="21"/>
      <c r="E12" s="21"/>
      <c r="F12" s="21"/>
      <c r="G12" s="21"/>
      <c r="H12" s="21"/>
      <c r="I12" s="21"/>
      <c r="J12" s="21"/>
      <c r="K12" s="22"/>
      <c r="L12" s="25">
        <f t="shared" si="2"/>
        <v>0</v>
      </c>
      <c r="M12" s="23">
        <f t="shared" si="3"/>
        <v>0</v>
      </c>
      <c r="N12" s="23" t="str">
        <f t="shared" si="4"/>
        <v xml:space="preserve"> </v>
      </c>
      <c r="O12" s="24" t="str">
        <f t="shared" si="5"/>
        <v xml:space="preserve"> </v>
      </c>
      <c r="P12" s="47"/>
      <c r="Q12" s="21"/>
      <c r="R12" s="21"/>
      <c r="S12" s="21"/>
      <c r="T12" s="21"/>
      <c r="U12" s="21"/>
      <c r="V12" s="21"/>
      <c r="W12" s="21"/>
      <c r="X12" s="21"/>
      <c r="Y12" s="21"/>
      <c r="Z12" s="25">
        <f t="shared" si="6"/>
        <v>0</v>
      </c>
      <c r="AA12" s="23">
        <f t="shared" si="7"/>
        <v>0</v>
      </c>
      <c r="AB12" s="24" t="str">
        <f t="shared" si="8"/>
        <v xml:space="preserve"> </v>
      </c>
      <c r="AC12" s="18"/>
      <c r="AD12" s="25">
        <f t="shared" si="0"/>
        <v>0</v>
      </c>
      <c r="AE12" s="23">
        <f t="shared" si="1"/>
        <v>0</v>
      </c>
      <c r="AF12" s="23" t="str">
        <f t="shared" si="9"/>
        <v xml:space="preserve"> </v>
      </c>
      <c r="AG12" s="24" t="str">
        <f t="shared" si="10"/>
        <v xml:space="preserve"> </v>
      </c>
    </row>
    <row r="13" spans="1:33" s="19" customFormat="1" ht="20.100000000000001" customHeight="1">
      <c r="A13" s="148"/>
      <c r="B13" s="10">
        <v>1E-4</v>
      </c>
      <c r="C13" s="20"/>
      <c r="D13" s="21"/>
      <c r="E13" s="21"/>
      <c r="F13" s="21"/>
      <c r="G13" s="21"/>
      <c r="H13" s="21"/>
      <c r="I13" s="21"/>
      <c r="J13" s="21"/>
      <c r="K13" s="22"/>
      <c r="L13" s="25">
        <f t="shared" si="2"/>
        <v>0</v>
      </c>
      <c r="M13" s="23">
        <f t="shared" si="3"/>
        <v>0</v>
      </c>
      <c r="N13" s="23" t="str">
        <f t="shared" si="4"/>
        <v xml:space="preserve"> </v>
      </c>
      <c r="O13" s="24" t="str">
        <f t="shared" si="5"/>
        <v xml:space="preserve"> </v>
      </c>
      <c r="P13" s="47">
        <v>1E-4</v>
      </c>
      <c r="Q13" s="21"/>
      <c r="R13" s="21"/>
      <c r="S13" s="21"/>
      <c r="T13" s="21"/>
      <c r="U13" s="21"/>
      <c r="V13" s="21"/>
      <c r="W13" s="21"/>
      <c r="X13" s="21"/>
      <c r="Y13" s="21"/>
      <c r="Z13" s="25">
        <f t="shared" si="6"/>
        <v>0</v>
      </c>
      <c r="AA13" s="23">
        <f t="shared" si="7"/>
        <v>0</v>
      </c>
      <c r="AB13" s="24" t="str">
        <f t="shared" si="8"/>
        <v xml:space="preserve"> </v>
      </c>
      <c r="AC13" s="18"/>
      <c r="AD13" s="25">
        <f t="shared" si="0"/>
        <v>0</v>
      </c>
      <c r="AE13" s="23">
        <f t="shared" si="1"/>
        <v>0</v>
      </c>
      <c r="AF13" s="23" t="str">
        <f t="shared" si="9"/>
        <v xml:space="preserve"> </v>
      </c>
      <c r="AG13" s="24" t="str">
        <f t="shared" si="10"/>
        <v xml:space="preserve"> </v>
      </c>
    </row>
    <row r="14" spans="1:33" s="19" customFormat="1" ht="20.100000000000001" customHeight="1">
      <c r="A14" s="148"/>
      <c r="B14" s="10">
        <v>1E-4</v>
      </c>
      <c r="C14" s="20"/>
      <c r="D14" s="21"/>
      <c r="E14" s="21"/>
      <c r="F14" s="21"/>
      <c r="G14" s="21"/>
      <c r="H14" s="21"/>
      <c r="I14" s="21"/>
      <c r="J14" s="21"/>
      <c r="K14" s="22"/>
      <c r="L14" s="25">
        <f t="shared" si="2"/>
        <v>0</v>
      </c>
      <c r="M14" s="23">
        <f t="shared" si="3"/>
        <v>0</v>
      </c>
      <c r="N14" s="23" t="str">
        <f t="shared" si="4"/>
        <v xml:space="preserve"> </v>
      </c>
      <c r="O14" s="24" t="str">
        <f t="shared" si="5"/>
        <v xml:space="preserve"> </v>
      </c>
      <c r="P14" s="47">
        <v>1E-4</v>
      </c>
      <c r="Q14" s="21"/>
      <c r="R14" s="21"/>
      <c r="S14" s="21"/>
      <c r="T14" s="21"/>
      <c r="U14" s="21"/>
      <c r="V14" s="21"/>
      <c r="W14" s="21"/>
      <c r="X14" s="21"/>
      <c r="Y14" s="21"/>
      <c r="Z14" s="25">
        <f t="shared" si="6"/>
        <v>0</v>
      </c>
      <c r="AA14" s="23">
        <f t="shared" si="7"/>
        <v>0</v>
      </c>
      <c r="AB14" s="24" t="str">
        <f t="shared" si="8"/>
        <v xml:space="preserve"> </v>
      </c>
      <c r="AC14" s="18"/>
      <c r="AD14" s="25">
        <f t="shared" si="0"/>
        <v>0</v>
      </c>
      <c r="AE14" s="23">
        <f t="shared" si="1"/>
        <v>0</v>
      </c>
      <c r="AF14" s="23" t="str">
        <f t="shared" si="9"/>
        <v xml:space="preserve"> </v>
      </c>
      <c r="AG14" s="24" t="str">
        <f t="shared" si="10"/>
        <v xml:space="preserve"> </v>
      </c>
    </row>
    <row r="15" spans="1:33" s="19" customFormat="1" ht="20.100000000000001" customHeight="1">
      <c r="A15" s="148"/>
      <c r="B15" s="145">
        <v>1E-4</v>
      </c>
      <c r="C15" s="20"/>
      <c r="D15" s="21"/>
      <c r="E15" s="21"/>
      <c r="F15" s="21"/>
      <c r="G15" s="21"/>
      <c r="H15" s="21"/>
      <c r="I15" s="21"/>
      <c r="J15" s="21"/>
      <c r="K15" s="22"/>
      <c r="L15" s="25">
        <f t="shared" si="2"/>
        <v>0</v>
      </c>
      <c r="M15" s="23">
        <f t="shared" si="3"/>
        <v>0</v>
      </c>
      <c r="N15" s="23" t="str">
        <f t="shared" si="4"/>
        <v xml:space="preserve"> </v>
      </c>
      <c r="O15" s="24" t="str">
        <f t="shared" si="5"/>
        <v xml:space="preserve"> </v>
      </c>
      <c r="P15" s="47">
        <v>1E-4</v>
      </c>
      <c r="Q15" s="21"/>
      <c r="R15" s="21"/>
      <c r="S15" s="21"/>
      <c r="T15" s="21"/>
      <c r="U15" s="21"/>
      <c r="V15" s="21"/>
      <c r="W15" s="21"/>
      <c r="X15" s="21"/>
      <c r="Y15" s="21"/>
      <c r="Z15" s="25">
        <f t="shared" si="6"/>
        <v>0</v>
      </c>
      <c r="AA15" s="23">
        <f t="shared" si="7"/>
        <v>0</v>
      </c>
      <c r="AB15" s="24" t="str">
        <f t="shared" si="8"/>
        <v xml:space="preserve"> </v>
      </c>
      <c r="AC15" s="18"/>
      <c r="AD15" s="25">
        <f>L15+Z15</f>
        <v>0</v>
      </c>
      <c r="AE15" s="23">
        <f>M15+AA15</f>
        <v>0</v>
      </c>
      <c r="AF15" s="23" t="str">
        <f t="shared" si="9"/>
        <v xml:space="preserve"> </v>
      </c>
      <c r="AG15" s="24" t="str">
        <f t="shared" si="10"/>
        <v xml:space="preserve"> </v>
      </c>
    </row>
    <row r="16" spans="1:33" s="19" customFormat="1" ht="20.100000000000001" customHeight="1" thickBot="1">
      <c r="A16" s="148"/>
      <c r="B16" s="146">
        <v>1E-4</v>
      </c>
      <c r="C16" s="26"/>
      <c r="D16" s="27"/>
      <c r="E16" s="27"/>
      <c r="F16" s="27"/>
      <c r="G16" s="27"/>
      <c r="H16" s="27"/>
      <c r="I16" s="27"/>
      <c r="J16" s="27"/>
      <c r="K16" s="28"/>
      <c r="L16" s="32">
        <f>SUM(C16:K16)</f>
        <v>0</v>
      </c>
      <c r="M16" s="30">
        <f>COUNTIF(C16:K16,"&gt;0")</f>
        <v>0</v>
      </c>
      <c r="N16" s="30" t="str">
        <f>IF(L16=0," ",L16/M16)</f>
        <v xml:space="preserve"> </v>
      </c>
      <c r="O16" s="31" t="str">
        <f>IF(L16=0," ",L16/(M16*B16)*100)</f>
        <v xml:space="preserve"> </v>
      </c>
      <c r="P16" s="38"/>
      <c r="Q16" s="21"/>
      <c r="R16" s="21"/>
      <c r="S16" s="21"/>
      <c r="T16" s="21"/>
      <c r="U16" s="21"/>
      <c r="V16" s="21"/>
      <c r="W16" s="21"/>
      <c r="X16" s="21"/>
      <c r="Y16" s="21"/>
      <c r="Z16" s="32">
        <f>SUM(Q16:Y16)</f>
        <v>0</v>
      </c>
      <c r="AA16" s="30">
        <f>COUNTIF(Q16:Y16,"&gt;0")</f>
        <v>0</v>
      </c>
      <c r="AB16" s="31" t="str">
        <f>IF(Z16=0," ",Z16/AA16)</f>
        <v xml:space="preserve"> </v>
      </c>
      <c r="AC16" s="18"/>
      <c r="AD16" s="32">
        <f>L16+Z16</f>
        <v>0</v>
      </c>
      <c r="AE16" s="30">
        <f>M16+AA16</f>
        <v>0</v>
      </c>
      <c r="AF16" s="30" t="str">
        <f>IF(AD16=0," ",AD16/AE16)</f>
        <v xml:space="preserve"> </v>
      </c>
      <c r="AG16" s="31" t="str">
        <f>IF(AD16=0," ",AD16/(AE16*P16)*100)</f>
        <v xml:space="preserve"> </v>
      </c>
    </row>
    <row r="17" spans="1:33" s="50" customFormat="1" ht="20.100000000000001" customHeight="1" thickBot="1">
      <c r="A17" s="45"/>
      <c r="B17" s="49">
        <f t="shared" ref="B17:M17" si="11">SUM(B4:B16)</f>
        <v>1.2000000000000003E-3</v>
      </c>
      <c r="C17" s="39">
        <f t="shared" si="11"/>
        <v>0</v>
      </c>
      <c r="D17" s="36">
        <f t="shared" si="11"/>
        <v>0</v>
      </c>
      <c r="E17" s="36">
        <f t="shared" si="11"/>
        <v>0</v>
      </c>
      <c r="F17" s="36">
        <f t="shared" si="11"/>
        <v>0</v>
      </c>
      <c r="G17" s="36">
        <f t="shared" si="11"/>
        <v>0</v>
      </c>
      <c r="H17" s="36">
        <f t="shared" si="11"/>
        <v>0</v>
      </c>
      <c r="I17" s="36">
        <f t="shared" si="11"/>
        <v>0</v>
      </c>
      <c r="J17" s="36">
        <f t="shared" si="11"/>
        <v>0</v>
      </c>
      <c r="K17" s="40">
        <f t="shared" si="11"/>
        <v>0</v>
      </c>
      <c r="L17" s="131">
        <f t="shared" si="11"/>
        <v>0</v>
      </c>
      <c r="M17" s="36">
        <f t="shared" si="11"/>
        <v>0</v>
      </c>
      <c r="N17" s="35" t="e">
        <f>L17/M17</f>
        <v>#DIV/0!</v>
      </c>
      <c r="O17" s="37"/>
      <c r="P17" s="38">
        <f>SUM(P4:P14)</f>
        <v>9.0000000000000019E-4</v>
      </c>
      <c r="Q17" s="39">
        <f t="shared" ref="Q17:AA17" si="12">SUM(Q4:Q16)</f>
        <v>0</v>
      </c>
      <c r="R17" s="36">
        <f t="shared" si="12"/>
        <v>0</v>
      </c>
      <c r="S17" s="36">
        <f t="shared" si="12"/>
        <v>0</v>
      </c>
      <c r="T17" s="36">
        <f t="shared" si="12"/>
        <v>0</v>
      </c>
      <c r="U17" s="36">
        <f t="shared" si="12"/>
        <v>0</v>
      </c>
      <c r="V17" s="36">
        <f t="shared" si="12"/>
        <v>0</v>
      </c>
      <c r="W17" s="36">
        <f t="shared" si="12"/>
        <v>0</v>
      </c>
      <c r="X17" s="40">
        <f t="shared" si="12"/>
        <v>0</v>
      </c>
      <c r="Y17" s="40">
        <f t="shared" si="12"/>
        <v>0</v>
      </c>
      <c r="Z17" s="34">
        <f t="shared" si="12"/>
        <v>0</v>
      </c>
      <c r="AA17" s="35">
        <f t="shared" si="12"/>
        <v>0</v>
      </c>
      <c r="AB17" s="41" t="e">
        <f>Z17/AA17</f>
        <v>#DIV/0!</v>
      </c>
      <c r="AC17" s="44"/>
      <c r="AD17" s="43">
        <f>SUM(AD4:AD16)</f>
        <v>0</v>
      </c>
      <c r="AE17" s="35">
        <f>SUM(AE4:AE16)</f>
        <v>0</v>
      </c>
      <c r="AF17" s="35" t="e">
        <f>AD17/AE17</f>
        <v>#DIV/0!</v>
      </c>
      <c r="AG17" s="37"/>
    </row>
    <row r="18" spans="1:33">
      <c r="A18" s="144"/>
    </row>
    <row r="19" spans="1:33" ht="15" thickBot="1">
      <c r="A19" s="48"/>
    </row>
  </sheetData>
  <mergeCells count="18">
    <mergeCell ref="AB2:AB3"/>
    <mergeCell ref="AD2:AD3"/>
    <mergeCell ref="AE2:AE3"/>
    <mergeCell ref="A1:AB1"/>
    <mergeCell ref="AD1:AG1"/>
    <mergeCell ref="A2:A3"/>
    <mergeCell ref="B2:B3"/>
    <mergeCell ref="C2:J2"/>
    <mergeCell ref="L2:L3"/>
    <mergeCell ref="M2:M3"/>
    <mergeCell ref="N2:N3"/>
    <mergeCell ref="O2:O3"/>
    <mergeCell ref="P2:P3"/>
    <mergeCell ref="AF2:AF3"/>
    <mergeCell ref="AG2:AG3"/>
    <mergeCell ref="Q2:X2"/>
    <mergeCell ref="Z2:Z3"/>
    <mergeCell ref="AA2:AA3"/>
  </mergeCells>
  <pageMargins left="3.937007874015748E-2" right="3.937007874015748E-2" top="0.74803149606299213" bottom="0.74803149606299213" header="0.31496062992125984" footer="0.31496062992125984"/>
  <pageSetup paperSize="9" scale="88" fitToHeight="0" orientation="landscape" horizont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Blad4">
    <pageSetUpPr fitToPage="1"/>
  </sheetPr>
  <dimension ref="A1:AC16"/>
  <sheetViews>
    <sheetView zoomScale="115" zoomScaleNormal="115" workbookViewId="0">
      <selection activeCell="S24" sqref="S24"/>
    </sheetView>
  </sheetViews>
  <sheetFormatPr defaultRowHeight="14.4"/>
  <cols>
    <col min="1" max="1" width="21.6640625" style="9" customWidth="1"/>
    <col min="2" max="24" width="4.6640625" customWidth="1"/>
    <col min="25" max="25" width="1.33203125" customWidth="1"/>
    <col min="26" max="29" width="4.6640625" customWidth="1"/>
  </cols>
  <sheetData>
    <row r="1" spans="1:29" ht="30" customHeight="1" thickBot="1">
      <c r="A1" s="310" t="s">
        <v>127</v>
      </c>
      <c r="B1" s="311"/>
      <c r="C1" s="311"/>
      <c r="D1" s="311"/>
      <c r="E1" s="311"/>
      <c r="F1" s="311"/>
      <c r="G1" s="311"/>
      <c r="H1" s="311"/>
      <c r="I1" s="311"/>
      <c r="J1" s="311"/>
      <c r="K1" s="311"/>
      <c r="L1" s="311"/>
      <c r="M1" s="311"/>
      <c r="N1" s="311"/>
      <c r="O1" s="311"/>
      <c r="P1" s="311"/>
      <c r="Q1" s="311"/>
      <c r="R1" s="311"/>
      <c r="S1" s="311"/>
      <c r="T1" s="311"/>
      <c r="U1" s="311"/>
      <c r="V1" s="311"/>
      <c r="W1" s="311"/>
      <c r="X1" s="311"/>
      <c r="Y1" s="1"/>
      <c r="Z1" s="311" t="s">
        <v>7</v>
      </c>
      <c r="AA1" s="311"/>
      <c r="AB1" s="311"/>
      <c r="AC1" s="312"/>
    </row>
    <row r="2" spans="1:29" ht="121.5" customHeight="1" thickBot="1">
      <c r="A2" s="328" t="s">
        <v>93</v>
      </c>
      <c r="B2" s="315" t="s">
        <v>0</v>
      </c>
      <c r="C2" s="317" t="s">
        <v>8</v>
      </c>
      <c r="D2" s="318"/>
      <c r="E2" s="318"/>
      <c r="F2" s="318"/>
      <c r="G2" s="318"/>
      <c r="H2" s="318"/>
      <c r="I2" s="318"/>
      <c r="J2" s="319" t="s">
        <v>1</v>
      </c>
      <c r="K2" s="321" t="s">
        <v>2</v>
      </c>
      <c r="L2" s="321" t="s">
        <v>3</v>
      </c>
      <c r="M2" s="323" t="s">
        <v>128</v>
      </c>
      <c r="N2" s="325" t="s">
        <v>4</v>
      </c>
      <c r="O2" s="317" t="s">
        <v>9</v>
      </c>
      <c r="P2" s="343"/>
      <c r="Q2" s="343"/>
      <c r="R2" s="343"/>
      <c r="S2" s="343"/>
      <c r="T2" s="343"/>
      <c r="U2" s="343"/>
      <c r="V2" s="302" t="s">
        <v>1</v>
      </c>
      <c r="W2" s="304" t="s">
        <v>2</v>
      </c>
      <c r="X2" s="306" t="s">
        <v>5</v>
      </c>
      <c r="Y2" s="7"/>
      <c r="Z2" s="302" t="s">
        <v>1</v>
      </c>
      <c r="AA2" s="304" t="s">
        <v>2</v>
      </c>
      <c r="AB2" s="304" t="s">
        <v>6</v>
      </c>
      <c r="AC2" s="306" t="s">
        <v>130</v>
      </c>
    </row>
    <row r="3" spans="1:29" ht="15" thickBot="1">
      <c r="A3" s="344"/>
      <c r="B3" s="340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341"/>
      <c r="K3" s="327"/>
      <c r="L3" s="327"/>
      <c r="M3" s="342"/>
      <c r="N3" s="326"/>
      <c r="O3" s="3">
        <v>8</v>
      </c>
      <c r="P3" s="4">
        <v>9</v>
      </c>
      <c r="Q3" s="4">
        <v>10</v>
      </c>
      <c r="R3" s="4">
        <v>11</v>
      </c>
      <c r="S3" s="4">
        <v>12</v>
      </c>
      <c r="T3" s="4">
        <v>13</v>
      </c>
      <c r="U3" s="4">
        <v>14</v>
      </c>
      <c r="V3" s="331"/>
      <c r="W3" s="334"/>
      <c r="X3" s="339"/>
      <c r="Y3" s="8"/>
      <c r="Z3" s="331"/>
      <c r="AA3" s="334"/>
      <c r="AB3" s="334"/>
      <c r="AC3" s="339"/>
    </row>
    <row r="4" spans="1:29" s="19" customFormat="1" ht="20.100000000000001" customHeight="1">
      <c r="A4" s="51"/>
      <c r="B4" s="80"/>
      <c r="C4" s="92"/>
      <c r="D4" s="93"/>
      <c r="E4" s="93"/>
      <c r="F4" s="93"/>
      <c r="G4" s="93"/>
      <c r="H4" s="93"/>
      <c r="I4" s="93"/>
      <c r="J4" s="17">
        <f t="shared" ref="J4:J15" si="0">SUM(C4:I4)</f>
        <v>0</v>
      </c>
      <c r="K4" s="14">
        <f t="shared" ref="K4:K15" si="1">COUNTIF(C4:I4,"&gt;0")</f>
        <v>0</v>
      </c>
      <c r="L4" s="14" t="str">
        <f>IF(J4=0," ",J4/K4)</f>
        <v xml:space="preserve"> </v>
      </c>
      <c r="M4" s="101" t="str">
        <f t="shared" ref="M4:M15" si="2">IF(J4=0," ",J4/(K4*B4)*100)</f>
        <v xml:space="preserve"> </v>
      </c>
      <c r="N4" s="83"/>
      <c r="O4" s="92"/>
      <c r="P4" s="93"/>
      <c r="Q4" s="93"/>
      <c r="R4" s="93"/>
      <c r="S4" s="93"/>
      <c r="T4" s="93"/>
      <c r="U4" s="93"/>
      <c r="V4" s="17">
        <f t="shared" ref="V4:V15" si="3">SUM(O4:U4)</f>
        <v>0</v>
      </c>
      <c r="W4" s="14">
        <f t="shared" ref="W4:W15" si="4">COUNTIF(O4:U4,"&gt;0")</f>
        <v>0</v>
      </c>
      <c r="X4" s="16" t="str">
        <f>IF(V4=0," ",V4/W4)</f>
        <v xml:space="preserve"> </v>
      </c>
      <c r="Y4" s="18"/>
      <c r="Z4" s="17">
        <f t="shared" ref="Z4:Z15" si="5">J4+V4</f>
        <v>0</v>
      </c>
      <c r="AA4" s="14">
        <f t="shared" ref="AA4:AA15" si="6">K4+W4</f>
        <v>0</v>
      </c>
      <c r="AB4" s="15" t="str">
        <f>IF(Z4=0," ",Z4/AA4)</f>
        <v xml:space="preserve"> </v>
      </c>
      <c r="AC4" s="16" t="str">
        <f t="shared" ref="AC4:AC15" si="7">IF(Z4=0," ",Z4/(AA4*N4)*100)</f>
        <v xml:space="preserve"> </v>
      </c>
    </row>
    <row r="5" spans="1:29" s="19" customFormat="1" ht="20.100000000000001" customHeight="1">
      <c r="A5" s="51"/>
      <c r="B5" s="80"/>
      <c r="C5" s="91"/>
      <c r="D5" s="90"/>
      <c r="E5" s="90"/>
      <c r="F5" s="90"/>
      <c r="G5" s="90"/>
      <c r="H5" s="90"/>
      <c r="I5" s="90"/>
      <c r="J5" s="25">
        <f t="shared" si="0"/>
        <v>0</v>
      </c>
      <c r="K5" s="23">
        <f t="shared" si="1"/>
        <v>0</v>
      </c>
      <c r="L5" s="23" t="str">
        <f>IF(J5=0," ",J5/K5)</f>
        <v xml:space="preserve"> </v>
      </c>
      <c r="M5" s="24" t="str">
        <f t="shared" si="2"/>
        <v xml:space="preserve"> </v>
      </c>
      <c r="N5" s="84"/>
      <c r="O5" s="91"/>
      <c r="P5" s="90"/>
      <c r="Q5" s="90"/>
      <c r="R5" s="90"/>
      <c r="S5" s="90"/>
      <c r="T5" s="90"/>
      <c r="U5" s="90"/>
      <c r="V5" s="25">
        <f t="shared" si="3"/>
        <v>0</v>
      </c>
      <c r="W5" s="23">
        <f t="shared" si="4"/>
        <v>0</v>
      </c>
      <c r="X5" s="24" t="str">
        <f>IF(V5=0," ",V5/W5)</f>
        <v xml:space="preserve"> </v>
      </c>
      <c r="Y5" s="18"/>
      <c r="Z5" s="25">
        <f t="shared" si="5"/>
        <v>0</v>
      </c>
      <c r="AA5" s="23">
        <f t="shared" si="6"/>
        <v>0</v>
      </c>
      <c r="AB5" s="23" t="str">
        <f>IF(Z5=0," ",Z5/AA5)</f>
        <v xml:space="preserve"> </v>
      </c>
      <c r="AC5" s="24" t="str">
        <f t="shared" si="7"/>
        <v xml:space="preserve"> </v>
      </c>
    </row>
    <row r="6" spans="1:29" s="19" customFormat="1" ht="20.100000000000001" customHeight="1">
      <c r="A6" s="103"/>
      <c r="B6" s="80"/>
      <c r="C6" s="91"/>
      <c r="D6" s="90"/>
      <c r="E6" s="90"/>
      <c r="F6" s="90"/>
      <c r="G6" s="90"/>
      <c r="H6" s="90"/>
      <c r="I6" s="90"/>
      <c r="J6" s="25">
        <f t="shared" si="0"/>
        <v>0</v>
      </c>
      <c r="K6" s="23">
        <f t="shared" si="1"/>
        <v>0</v>
      </c>
      <c r="L6" s="23" t="str">
        <f t="shared" ref="L6:L15" si="8">IF(J6=0," ",J6/K6)</f>
        <v xml:space="preserve"> </v>
      </c>
      <c r="M6" s="24" t="str">
        <f t="shared" si="2"/>
        <v xml:space="preserve"> </v>
      </c>
      <c r="N6" s="84"/>
      <c r="O6" s="91"/>
      <c r="P6" s="90"/>
      <c r="Q6" s="90"/>
      <c r="R6" s="90"/>
      <c r="S6" s="90"/>
      <c r="T6" s="90"/>
      <c r="U6" s="90"/>
      <c r="V6" s="25">
        <f t="shared" si="3"/>
        <v>0</v>
      </c>
      <c r="W6" s="23">
        <f t="shared" si="4"/>
        <v>0</v>
      </c>
      <c r="X6" s="24" t="str">
        <f t="shared" ref="X6:X15" si="9">IF(V6=0," ",V6/W6)</f>
        <v xml:space="preserve"> </v>
      </c>
      <c r="Y6" s="18"/>
      <c r="Z6" s="25">
        <f t="shared" si="5"/>
        <v>0</v>
      </c>
      <c r="AA6" s="23">
        <f t="shared" si="6"/>
        <v>0</v>
      </c>
      <c r="AB6" s="23" t="str">
        <f t="shared" ref="AB6:AB15" si="10">IF(Z6=0," ",Z6/AA6)</f>
        <v xml:space="preserve"> </v>
      </c>
      <c r="AC6" s="24" t="str">
        <f t="shared" si="7"/>
        <v xml:space="preserve"> </v>
      </c>
    </row>
    <row r="7" spans="1:29" s="19" customFormat="1" ht="20.100000000000001" customHeight="1">
      <c r="A7" s="51"/>
      <c r="B7" s="80"/>
      <c r="C7" s="91"/>
      <c r="D7" s="90"/>
      <c r="E7" s="90"/>
      <c r="F7" s="90"/>
      <c r="G7" s="90"/>
      <c r="H7" s="90"/>
      <c r="I7" s="90"/>
      <c r="J7" s="25">
        <f t="shared" si="0"/>
        <v>0</v>
      </c>
      <c r="K7" s="23">
        <f t="shared" si="1"/>
        <v>0</v>
      </c>
      <c r="L7" s="23" t="str">
        <f t="shared" si="8"/>
        <v xml:space="preserve"> </v>
      </c>
      <c r="M7" s="24" t="str">
        <f t="shared" si="2"/>
        <v xml:space="preserve"> </v>
      </c>
      <c r="N7" s="84"/>
      <c r="O7" s="91"/>
      <c r="P7" s="90"/>
      <c r="Q7" s="90"/>
      <c r="R7" s="90"/>
      <c r="S7" s="90"/>
      <c r="T7" s="90"/>
      <c r="U7" s="90"/>
      <c r="V7" s="25">
        <f t="shared" si="3"/>
        <v>0</v>
      </c>
      <c r="W7" s="23">
        <f t="shared" si="4"/>
        <v>0</v>
      </c>
      <c r="X7" s="24" t="str">
        <f t="shared" si="9"/>
        <v xml:space="preserve"> </v>
      </c>
      <c r="Y7" s="18"/>
      <c r="Z7" s="25">
        <f t="shared" si="5"/>
        <v>0</v>
      </c>
      <c r="AA7" s="23">
        <f t="shared" si="6"/>
        <v>0</v>
      </c>
      <c r="AB7" s="23" t="str">
        <f t="shared" si="10"/>
        <v xml:space="preserve"> </v>
      </c>
      <c r="AC7" s="24" t="str">
        <f t="shared" si="7"/>
        <v xml:space="preserve"> </v>
      </c>
    </row>
    <row r="8" spans="1:29" s="19" customFormat="1" ht="20.100000000000001" customHeight="1">
      <c r="A8" s="51"/>
      <c r="B8" s="80"/>
      <c r="C8" s="91"/>
      <c r="D8" s="90"/>
      <c r="E8" s="90"/>
      <c r="F8" s="90"/>
      <c r="G8" s="90"/>
      <c r="H8" s="90"/>
      <c r="I8" s="90"/>
      <c r="J8" s="25">
        <f t="shared" si="0"/>
        <v>0</v>
      </c>
      <c r="K8" s="23">
        <f t="shared" si="1"/>
        <v>0</v>
      </c>
      <c r="L8" s="23" t="str">
        <f t="shared" si="8"/>
        <v xml:space="preserve"> </v>
      </c>
      <c r="M8" s="24" t="str">
        <f t="shared" si="2"/>
        <v xml:space="preserve"> </v>
      </c>
      <c r="N8" s="84"/>
      <c r="O8" s="91"/>
      <c r="P8" s="90"/>
      <c r="Q8" s="90"/>
      <c r="R8" s="90"/>
      <c r="S8" s="90"/>
      <c r="T8" s="90"/>
      <c r="U8" s="90"/>
      <c r="V8" s="25">
        <f t="shared" si="3"/>
        <v>0</v>
      </c>
      <c r="W8" s="23">
        <f t="shared" si="4"/>
        <v>0</v>
      </c>
      <c r="X8" s="24" t="str">
        <f t="shared" si="9"/>
        <v xml:space="preserve"> </v>
      </c>
      <c r="Y8" s="18"/>
      <c r="Z8" s="25">
        <f t="shared" si="5"/>
        <v>0</v>
      </c>
      <c r="AA8" s="23">
        <f t="shared" si="6"/>
        <v>0</v>
      </c>
      <c r="AB8" s="23" t="str">
        <f t="shared" si="10"/>
        <v xml:space="preserve"> </v>
      </c>
      <c r="AC8" s="24" t="str">
        <f t="shared" si="7"/>
        <v xml:space="preserve"> </v>
      </c>
    </row>
    <row r="9" spans="1:29" s="19" customFormat="1" ht="20.100000000000001" customHeight="1">
      <c r="A9" s="51"/>
      <c r="B9" s="80"/>
      <c r="C9" s="91"/>
      <c r="D9" s="90"/>
      <c r="E9" s="90"/>
      <c r="F9" s="90"/>
      <c r="G9" s="90"/>
      <c r="H9" s="90"/>
      <c r="I9" s="90"/>
      <c r="J9" s="25">
        <f t="shared" si="0"/>
        <v>0</v>
      </c>
      <c r="K9" s="23">
        <f t="shared" si="1"/>
        <v>0</v>
      </c>
      <c r="L9" s="23" t="str">
        <f t="shared" si="8"/>
        <v xml:space="preserve"> </v>
      </c>
      <c r="M9" s="24" t="str">
        <f t="shared" si="2"/>
        <v xml:space="preserve"> </v>
      </c>
      <c r="N9" s="84"/>
      <c r="O9" s="91"/>
      <c r="P9" s="90"/>
      <c r="Q9" s="90"/>
      <c r="R9" s="90"/>
      <c r="S9" s="90"/>
      <c r="T9" s="90"/>
      <c r="U9" s="90"/>
      <c r="V9" s="25">
        <f t="shared" si="3"/>
        <v>0</v>
      </c>
      <c r="W9" s="23">
        <f t="shared" si="4"/>
        <v>0</v>
      </c>
      <c r="X9" s="24" t="str">
        <f t="shared" si="9"/>
        <v xml:space="preserve"> </v>
      </c>
      <c r="Y9" s="18"/>
      <c r="Z9" s="25">
        <f t="shared" si="5"/>
        <v>0</v>
      </c>
      <c r="AA9" s="23">
        <f t="shared" si="6"/>
        <v>0</v>
      </c>
      <c r="AB9" s="23" t="str">
        <f t="shared" si="10"/>
        <v xml:space="preserve"> </v>
      </c>
      <c r="AC9" s="24" t="str">
        <f t="shared" si="7"/>
        <v xml:space="preserve"> </v>
      </c>
    </row>
    <row r="10" spans="1:29" s="19" customFormat="1" ht="20.100000000000001" customHeight="1">
      <c r="A10" s="51"/>
      <c r="B10" s="80"/>
      <c r="C10" s="91"/>
      <c r="D10" s="90"/>
      <c r="E10" s="90"/>
      <c r="F10" s="90"/>
      <c r="G10" s="90"/>
      <c r="H10" s="90"/>
      <c r="I10" s="90"/>
      <c r="J10" s="25">
        <f t="shared" si="0"/>
        <v>0</v>
      </c>
      <c r="K10" s="23">
        <f t="shared" si="1"/>
        <v>0</v>
      </c>
      <c r="L10" s="23" t="str">
        <f t="shared" si="8"/>
        <v xml:space="preserve"> </v>
      </c>
      <c r="M10" s="24" t="str">
        <f t="shared" si="2"/>
        <v xml:space="preserve"> </v>
      </c>
      <c r="N10" s="84"/>
      <c r="O10" s="91"/>
      <c r="P10" s="90"/>
      <c r="Q10" s="90"/>
      <c r="R10" s="90"/>
      <c r="S10" s="90"/>
      <c r="T10" s="90"/>
      <c r="U10" s="90"/>
      <c r="V10" s="25">
        <f t="shared" si="3"/>
        <v>0</v>
      </c>
      <c r="W10" s="23">
        <f t="shared" si="4"/>
        <v>0</v>
      </c>
      <c r="X10" s="24" t="str">
        <f t="shared" si="9"/>
        <v xml:space="preserve"> </v>
      </c>
      <c r="Y10" s="18"/>
      <c r="Z10" s="25">
        <f t="shared" si="5"/>
        <v>0</v>
      </c>
      <c r="AA10" s="23">
        <f t="shared" si="6"/>
        <v>0</v>
      </c>
      <c r="AB10" s="23" t="str">
        <f t="shared" si="10"/>
        <v xml:space="preserve"> </v>
      </c>
      <c r="AC10" s="24" t="str">
        <f t="shared" si="7"/>
        <v xml:space="preserve"> </v>
      </c>
    </row>
    <row r="11" spans="1:29" s="19" customFormat="1" ht="20.100000000000001" customHeight="1">
      <c r="A11" s="51"/>
      <c r="B11" s="80"/>
      <c r="C11" s="91"/>
      <c r="D11" s="90"/>
      <c r="E11" s="90"/>
      <c r="F11" s="90"/>
      <c r="G11" s="90"/>
      <c r="H11" s="90"/>
      <c r="I11" s="90"/>
      <c r="J11" s="25">
        <f t="shared" si="0"/>
        <v>0</v>
      </c>
      <c r="K11" s="23">
        <f t="shared" si="1"/>
        <v>0</v>
      </c>
      <c r="L11" s="23" t="str">
        <f t="shared" si="8"/>
        <v xml:space="preserve"> </v>
      </c>
      <c r="M11" s="24" t="str">
        <f t="shared" si="2"/>
        <v xml:space="preserve"> </v>
      </c>
      <c r="N11" s="84"/>
      <c r="O11" s="91"/>
      <c r="P11" s="90"/>
      <c r="Q11" s="90"/>
      <c r="R11" s="90"/>
      <c r="S11" s="90"/>
      <c r="T11" s="90"/>
      <c r="U11" s="90"/>
      <c r="V11" s="25">
        <f t="shared" si="3"/>
        <v>0</v>
      </c>
      <c r="W11" s="23">
        <f t="shared" si="4"/>
        <v>0</v>
      </c>
      <c r="X11" s="24" t="str">
        <f t="shared" si="9"/>
        <v xml:space="preserve"> </v>
      </c>
      <c r="Y11" s="18"/>
      <c r="Z11" s="25">
        <f t="shared" si="5"/>
        <v>0</v>
      </c>
      <c r="AA11" s="23">
        <f t="shared" si="6"/>
        <v>0</v>
      </c>
      <c r="AB11" s="23" t="str">
        <f t="shared" si="10"/>
        <v xml:space="preserve"> </v>
      </c>
      <c r="AC11" s="24" t="str">
        <f t="shared" si="7"/>
        <v xml:space="preserve"> </v>
      </c>
    </row>
    <row r="12" spans="1:29" s="19" customFormat="1" ht="20.100000000000001" customHeight="1">
      <c r="A12" s="51"/>
      <c r="B12" s="80"/>
      <c r="C12" s="91"/>
      <c r="D12" s="90"/>
      <c r="E12" s="90"/>
      <c r="F12" s="90"/>
      <c r="G12" s="90"/>
      <c r="H12" s="90"/>
      <c r="I12" s="90"/>
      <c r="J12" s="25">
        <f t="shared" si="0"/>
        <v>0</v>
      </c>
      <c r="K12" s="23">
        <f t="shared" si="1"/>
        <v>0</v>
      </c>
      <c r="L12" s="23" t="str">
        <f t="shared" si="8"/>
        <v xml:space="preserve"> </v>
      </c>
      <c r="M12" s="24" t="str">
        <f t="shared" si="2"/>
        <v xml:space="preserve"> </v>
      </c>
      <c r="N12" s="84"/>
      <c r="O12" s="91"/>
      <c r="P12" s="90"/>
      <c r="Q12" s="90"/>
      <c r="R12" s="90"/>
      <c r="S12" s="90"/>
      <c r="T12" s="90"/>
      <c r="U12" s="90"/>
      <c r="V12" s="25">
        <f t="shared" si="3"/>
        <v>0</v>
      </c>
      <c r="W12" s="23">
        <f t="shared" si="4"/>
        <v>0</v>
      </c>
      <c r="X12" s="24" t="str">
        <f t="shared" si="9"/>
        <v xml:space="preserve"> </v>
      </c>
      <c r="Y12" s="18"/>
      <c r="Z12" s="25">
        <f t="shared" si="5"/>
        <v>0</v>
      </c>
      <c r="AA12" s="23">
        <f t="shared" si="6"/>
        <v>0</v>
      </c>
      <c r="AB12" s="23" t="str">
        <f t="shared" si="10"/>
        <v xml:space="preserve"> </v>
      </c>
      <c r="AC12" s="24" t="str">
        <f t="shared" si="7"/>
        <v xml:space="preserve"> </v>
      </c>
    </row>
    <row r="13" spans="1:29" s="19" customFormat="1" ht="20.100000000000001" customHeight="1">
      <c r="A13" s="51"/>
      <c r="B13" s="80"/>
      <c r="C13" s="91"/>
      <c r="D13" s="90"/>
      <c r="E13" s="90"/>
      <c r="F13" s="90"/>
      <c r="G13" s="90"/>
      <c r="H13" s="90"/>
      <c r="I13" s="90"/>
      <c r="J13" s="25">
        <f t="shared" si="0"/>
        <v>0</v>
      </c>
      <c r="K13" s="23">
        <f t="shared" si="1"/>
        <v>0</v>
      </c>
      <c r="L13" s="23" t="str">
        <f t="shared" si="8"/>
        <v xml:space="preserve"> </v>
      </c>
      <c r="M13" s="24" t="str">
        <f t="shared" si="2"/>
        <v xml:space="preserve"> </v>
      </c>
      <c r="N13" s="84"/>
      <c r="O13" s="91"/>
      <c r="P13" s="90"/>
      <c r="Q13" s="90"/>
      <c r="R13" s="90"/>
      <c r="S13" s="90"/>
      <c r="T13" s="90"/>
      <c r="U13" s="90"/>
      <c r="V13" s="25">
        <f t="shared" si="3"/>
        <v>0</v>
      </c>
      <c r="W13" s="23">
        <f t="shared" si="4"/>
        <v>0</v>
      </c>
      <c r="X13" s="24" t="str">
        <f t="shared" si="9"/>
        <v xml:space="preserve"> </v>
      </c>
      <c r="Y13" s="18"/>
      <c r="Z13" s="25">
        <f t="shared" si="5"/>
        <v>0</v>
      </c>
      <c r="AA13" s="23">
        <f t="shared" si="6"/>
        <v>0</v>
      </c>
      <c r="AB13" s="23" t="str">
        <f t="shared" si="10"/>
        <v xml:space="preserve"> </v>
      </c>
      <c r="AC13" s="24" t="str">
        <f t="shared" si="7"/>
        <v xml:space="preserve"> </v>
      </c>
    </row>
    <row r="14" spans="1:29" s="19" customFormat="1" ht="20.100000000000001" customHeight="1">
      <c r="A14" s="51"/>
      <c r="B14" s="80"/>
      <c r="C14" s="91"/>
      <c r="D14" s="90"/>
      <c r="E14" s="90"/>
      <c r="F14" s="90"/>
      <c r="G14" s="90"/>
      <c r="H14" s="90"/>
      <c r="I14" s="90"/>
      <c r="J14" s="25">
        <f t="shared" si="0"/>
        <v>0</v>
      </c>
      <c r="K14" s="23">
        <f t="shared" si="1"/>
        <v>0</v>
      </c>
      <c r="L14" s="23" t="str">
        <f t="shared" si="8"/>
        <v xml:space="preserve"> </v>
      </c>
      <c r="M14" s="24" t="str">
        <f t="shared" si="2"/>
        <v xml:space="preserve"> </v>
      </c>
      <c r="N14" s="84"/>
      <c r="O14" s="91"/>
      <c r="P14" s="90"/>
      <c r="Q14" s="90"/>
      <c r="R14" s="90"/>
      <c r="S14" s="90"/>
      <c r="T14" s="90"/>
      <c r="U14" s="90"/>
      <c r="V14" s="25">
        <f t="shared" si="3"/>
        <v>0</v>
      </c>
      <c r="W14" s="23">
        <f t="shared" si="4"/>
        <v>0</v>
      </c>
      <c r="X14" s="24" t="str">
        <f t="shared" si="9"/>
        <v xml:space="preserve"> </v>
      </c>
      <c r="Y14" s="18"/>
      <c r="Z14" s="25">
        <f t="shared" si="5"/>
        <v>0</v>
      </c>
      <c r="AA14" s="23">
        <f t="shared" si="6"/>
        <v>0</v>
      </c>
      <c r="AB14" s="23" t="str">
        <f t="shared" si="10"/>
        <v xml:space="preserve"> </v>
      </c>
      <c r="AC14" s="24" t="str">
        <f t="shared" si="7"/>
        <v xml:space="preserve"> </v>
      </c>
    </row>
    <row r="15" spans="1:29" s="19" customFormat="1" ht="20.100000000000001" customHeight="1" thickBot="1">
      <c r="A15" s="51"/>
      <c r="B15" s="82"/>
      <c r="C15" s="94"/>
      <c r="D15" s="95"/>
      <c r="E15" s="95"/>
      <c r="F15" s="95"/>
      <c r="G15" s="95"/>
      <c r="H15" s="95"/>
      <c r="I15" s="95"/>
      <c r="J15" s="102">
        <f t="shared" si="0"/>
        <v>0</v>
      </c>
      <c r="K15" s="29">
        <f t="shared" si="1"/>
        <v>0</v>
      </c>
      <c r="L15" s="30" t="str">
        <f t="shared" si="8"/>
        <v xml:space="preserve"> </v>
      </c>
      <c r="M15" s="31" t="str">
        <f t="shared" si="2"/>
        <v xml:space="preserve"> </v>
      </c>
      <c r="N15" s="81"/>
      <c r="O15" s="94"/>
      <c r="P15" s="95"/>
      <c r="Q15" s="95"/>
      <c r="R15" s="95"/>
      <c r="S15" s="95"/>
      <c r="T15" s="95"/>
      <c r="U15" s="95"/>
      <c r="V15" s="32">
        <f t="shared" si="3"/>
        <v>0</v>
      </c>
      <c r="W15" s="30">
        <f t="shared" si="4"/>
        <v>0</v>
      </c>
      <c r="X15" s="31" t="str">
        <f t="shared" si="9"/>
        <v xml:space="preserve"> </v>
      </c>
      <c r="Y15" s="18"/>
      <c r="Z15" s="32">
        <f t="shared" si="5"/>
        <v>0</v>
      </c>
      <c r="AA15" s="30">
        <f t="shared" si="6"/>
        <v>0</v>
      </c>
      <c r="AB15" s="30" t="str">
        <f t="shared" si="10"/>
        <v xml:space="preserve"> </v>
      </c>
      <c r="AC15" s="31" t="str">
        <f t="shared" si="7"/>
        <v xml:space="preserve"> </v>
      </c>
    </row>
    <row r="16" spans="1:29" s="50" customFormat="1" ht="20.100000000000001" customHeight="1" thickBot="1">
      <c r="A16" s="48"/>
      <c r="B16" s="49">
        <f>SUM(B4:B15)</f>
        <v>0</v>
      </c>
      <c r="C16" s="34">
        <f>SUM(C4:C15)</f>
        <v>0</v>
      </c>
      <c r="D16" s="35">
        <f>SUM(D4:D15)</f>
        <v>0</v>
      </c>
      <c r="E16" s="35">
        <f t="shared" ref="E16:K16" si="11">SUM(E4:E15)</f>
        <v>0</v>
      </c>
      <c r="F16" s="35">
        <f t="shared" si="11"/>
        <v>0</v>
      </c>
      <c r="G16" s="35">
        <f t="shared" si="11"/>
        <v>0</v>
      </c>
      <c r="H16" s="35">
        <f t="shared" si="11"/>
        <v>0</v>
      </c>
      <c r="I16" s="35">
        <f t="shared" si="11"/>
        <v>0</v>
      </c>
      <c r="J16" s="36">
        <f t="shared" si="11"/>
        <v>0</v>
      </c>
      <c r="K16" s="36">
        <f t="shared" si="11"/>
        <v>0</v>
      </c>
      <c r="L16" s="35" t="e">
        <f>J16/K16</f>
        <v>#DIV/0!</v>
      </c>
      <c r="M16" s="37"/>
      <c r="N16" s="38">
        <f t="shared" ref="N16:W16" si="12">SUM(N4:N14)</f>
        <v>0</v>
      </c>
      <c r="O16" s="39">
        <f t="shared" si="12"/>
        <v>0</v>
      </c>
      <c r="P16" s="36">
        <f t="shared" si="12"/>
        <v>0</v>
      </c>
      <c r="Q16" s="36">
        <f t="shared" si="12"/>
        <v>0</v>
      </c>
      <c r="R16" s="36">
        <f t="shared" si="12"/>
        <v>0</v>
      </c>
      <c r="S16" s="36">
        <f t="shared" si="12"/>
        <v>0</v>
      </c>
      <c r="T16" s="36">
        <f t="shared" si="12"/>
        <v>0</v>
      </c>
      <c r="U16" s="36">
        <f t="shared" si="12"/>
        <v>0</v>
      </c>
      <c r="V16" s="34">
        <f t="shared" si="12"/>
        <v>0</v>
      </c>
      <c r="W16" s="35">
        <f t="shared" si="12"/>
        <v>0</v>
      </c>
      <c r="X16" s="41" t="e">
        <f>V16/W16</f>
        <v>#DIV/0!</v>
      </c>
      <c r="Y16" s="44"/>
      <c r="Z16" s="43">
        <f>SUM(Z4:Z14)</f>
        <v>0</v>
      </c>
      <c r="AA16" s="35">
        <f>SUM(AA4:AA14)</f>
        <v>0</v>
      </c>
      <c r="AB16" s="35" t="e">
        <f>Z16/AA16</f>
        <v>#DIV/0!</v>
      </c>
      <c r="AC16" s="37"/>
    </row>
  </sheetData>
  <sheetProtection sheet="1" objects="1" scenarios="1"/>
  <mergeCells count="18">
    <mergeCell ref="X2:X3"/>
    <mergeCell ref="Z2:Z3"/>
    <mergeCell ref="AA2:AA3"/>
    <mergeCell ref="A1:X1"/>
    <mergeCell ref="Z1:AC1"/>
    <mergeCell ref="A2:A3"/>
    <mergeCell ref="B2:B3"/>
    <mergeCell ref="C2:I2"/>
    <mergeCell ref="J2:J3"/>
    <mergeCell ref="K2:K3"/>
    <mergeCell ref="L2:L3"/>
    <mergeCell ref="M2:M3"/>
    <mergeCell ref="N2:N3"/>
    <mergeCell ref="AB2:AB3"/>
    <mergeCell ref="AC2:AC3"/>
    <mergeCell ref="O2:U2"/>
    <mergeCell ref="V2:V3"/>
    <mergeCell ref="W2:W3"/>
  </mergeCells>
  <pageMargins left="3.937007874015748E-2" right="3.937007874015748E-2" top="0.74803149606299213" bottom="0.74803149606299213" header="0.31496062992125984" footer="0.31496062992125984"/>
  <pageSetup paperSize="9" scale="99" fitToHeight="0" orientation="landscape" horizont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Blad8">
    <pageSetUpPr fitToPage="1"/>
  </sheetPr>
  <dimension ref="A1:AC16"/>
  <sheetViews>
    <sheetView zoomScale="115" zoomScaleNormal="115" workbookViewId="0">
      <selection activeCell="S24" sqref="S24"/>
    </sheetView>
  </sheetViews>
  <sheetFormatPr defaultRowHeight="14.4"/>
  <cols>
    <col min="1" max="1" width="21.6640625" style="9" customWidth="1"/>
    <col min="2" max="24" width="4.6640625" customWidth="1"/>
    <col min="25" max="25" width="1.33203125" customWidth="1"/>
    <col min="26" max="29" width="4.6640625" customWidth="1"/>
  </cols>
  <sheetData>
    <row r="1" spans="1:29" ht="30" customHeight="1" thickBot="1">
      <c r="A1" s="310" t="s">
        <v>129</v>
      </c>
      <c r="B1" s="311"/>
      <c r="C1" s="311"/>
      <c r="D1" s="311"/>
      <c r="E1" s="311"/>
      <c r="F1" s="311"/>
      <c r="G1" s="311"/>
      <c r="H1" s="311"/>
      <c r="I1" s="311"/>
      <c r="J1" s="311"/>
      <c r="K1" s="311"/>
      <c r="L1" s="311"/>
      <c r="M1" s="311"/>
      <c r="N1" s="311"/>
      <c r="O1" s="311"/>
      <c r="P1" s="311"/>
      <c r="Q1" s="311"/>
      <c r="R1" s="311"/>
      <c r="S1" s="311"/>
      <c r="T1" s="311"/>
      <c r="U1" s="311"/>
      <c r="V1" s="311"/>
      <c r="W1" s="311"/>
      <c r="X1" s="311"/>
      <c r="Y1" s="1"/>
      <c r="Z1" s="311" t="s">
        <v>7</v>
      </c>
      <c r="AA1" s="311"/>
      <c r="AB1" s="311"/>
      <c r="AC1" s="312"/>
    </row>
    <row r="2" spans="1:29" ht="121.5" customHeight="1" thickBot="1">
      <c r="A2" s="313" t="s">
        <v>94</v>
      </c>
      <c r="B2" s="315" t="s">
        <v>0</v>
      </c>
      <c r="C2" s="317" t="s">
        <v>8</v>
      </c>
      <c r="D2" s="318"/>
      <c r="E2" s="318"/>
      <c r="F2" s="318"/>
      <c r="G2" s="318"/>
      <c r="H2" s="318"/>
      <c r="I2" s="318"/>
      <c r="J2" s="319" t="s">
        <v>1</v>
      </c>
      <c r="K2" s="321" t="s">
        <v>2</v>
      </c>
      <c r="L2" s="321" t="s">
        <v>3</v>
      </c>
      <c r="M2" s="323" t="s">
        <v>128</v>
      </c>
      <c r="N2" s="325" t="s">
        <v>4</v>
      </c>
      <c r="O2" s="317" t="s">
        <v>9</v>
      </c>
      <c r="P2" s="343"/>
      <c r="Q2" s="343"/>
      <c r="R2" s="343"/>
      <c r="S2" s="343"/>
      <c r="T2" s="343"/>
      <c r="U2" s="343"/>
      <c r="V2" s="302" t="s">
        <v>1</v>
      </c>
      <c r="W2" s="304" t="s">
        <v>2</v>
      </c>
      <c r="X2" s="306" t="s">
        <v>5</v>
      </c>
      <c r="Y2" s="7"/>
      <c r="Z2" s="302" t="s">
        <v>1</v>
      </c>
      <c r="AA2" s="304" t="s">
        <v>2</v>
      </c>
      <c r="AB2" s="304" t="s">
        <v>6</v>
      </c>
      <c r="AC2" s="306" t="s">
        <v>128</v>
      </c>
    </row>
    <row r="3" spans="1:29" ht="15" thickBot="1">
      <c r="A3" s="314"/>
      <c r="B3" s="340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341"/>
      <c r="K3" s="327"/>
      <c r="L3" s="327"/>
      <c r="M3" s="342"/>
      <c r="N3" s="326"/>
      <c r="O3" s="3">
        <v>8</v>
      </c>
      <c r="P3" s="4">
        <v>9</v>
      </c>
      <c r="Q3" s="4">
        <v>10</v>
      </c>
      <c r="R3" s="4">
        <v>11</v>
      </c>
      <c r="S3" s="4">
        <v>12</v>
      </c>
      <c r="T3" s="4">
        <v>13</v>
      </c>
      <c r="U3" s="4">
        <v>14</v>
      </c>
      <c r="V3" s="331"/>
      <c r="W3" s="334"/>
      <c r="X3" s="339"/>
      <c r="Y3" s="8"/>
      <c r="Z3" s="331"/>
      <c r="AA3" s="334"/>
      <c r="AB3" s="334"/>
      <c r="AC3" s="339"/>
    </row>
    <row r="4" spans="1:29" s="19" customFormat="1" ht="20.100000000000001" customHeight="1">
      <c r="A4" s="51"/>
      <c r="B4" s="80"/>
      <c r="C4" s="92"/>
      <c r="D4" s="93"/>
      <c r="E4" s="93"/>
      <c r="F4" s="93"/>
      <c r="G4" s="93"/>
      <c r="H4" s="93"/>
      <c r="I4" s="93"/>
      <c r="J4" s="17">
        <f t="shared" ref="J4:J15" si="0">SUM(C4:I4)</f>
        <v>0</v>
      </c>
      <c r="K4" s="14">
        <f t="shared" ref="K4:K15" si="1">COUNTIF(C4:I4,"&gt;0")</f>
        <v>0</v>
      </c>
      <c r="L4" s="14" t="str">
        <f>IF(J4=0," ",J4/K4)</f>
        <v xml:space="preserve"> </v>
      </c>
      <c r="M4" s="101" t="str">
        <f t="shared" ref="M4:M15" si="2">IF(J4=0," ",J4/(K4*B4)*100)</f>
        <v xml:space="preserve"> </v>
      </c>
      <c r="N4" s="85"/>
      <c r="O4" s="93"/>
      <c r="P4" s="93"/>
      <c r="Q4" s="93"/>
      <c r="R4" s="93"/>
      <c r="S4" s="93"/>
      <c r="T4" s="93"/>
      <c r="U4" s="93"/>
      <c r="V4" s="17">
        <f t="shared" ref="V4:V15" si="3">SUM(O4:U4)</f>
        <v>0</v>
      </c>
      <c r="W4" s="14">
        <f t="shared" ref="W4:W15" si="4">COUNTIF(O4:U4,"&gt;0")</f>
        <v>0</v>
      </c>
      <c r="X4" s="16" t="str">
        <f>IF(V4=0," ",V4/W4)</f>
        <v xml:space="preserve"> </v>
      </c>
      <c r="Y4" s="18"/>
      <c r="Z4" s="17">
        <f t="shared" ref="Z4:Z15" si="5">J4+V4</f>
        <v>0</v>
      </c>
      <c r="AA4" s="14">
        <f t="shared" ref="AA4:AA15" si="6">K4+W4</f>
        <v>0</v>
      </c>
      <c r="AB4" s="15" t="str">
        <f>IF(Z4=0," ",Z4/AA4)</f>
        <v xml:space="preserve"> </v>
      </c>
      <c r="AC4" s="16" t="str">
        <f t="shared" ref="AC4:AC15" si="7">IF(Z4=0," ",Z4/(AA4*N4)*100)</f>
        <v xml:space="preserve"> </v>
      </c>
    </row>
    <row r="5" spans="1:29" s="19" customFormat="1" ht="20.100000000000001" customHeight="1">
      <c r="A5" s="103"/>
      <c r="B5" s="80"/>
      <c r="C5" s="91"/>
      <c r="D5" s="90"/>
      <c r="E5" s="90"/>
      <c r="F5" s="90"/>
      <c r="G5" s="90"/>
      <c r="H5" s="90"/>
      <c r="I5" s="90"/>
      <c r="J5" s="25">
        <f t="shared" si="0"/>
        <v>0</v>
      </c>
      <c r="K5" s="23">
        <f t="shared" si="1"/>
        <v>0</v>
      </c>
      <c r="L5" s="23" t="str">
        <f>IF(J5=0," ",J5/K5)</f>
        <v xml:space="preserve"> </v>
      </c>
      <c r="M5" s="24" t="str">
        <f t="shared" si="2"/>
        <v xml:space="preserve"> </v>
      </c>
      <c r="N5" s="86"/>
      <c r="O5" s="90"/>
      <c r="P5" s="90"/>
      <c r="Q5" s="90"/>
      <c r="R5" s="90"/>
      <c r="S5" s="90"/>
      <c r="T5" s="90"/>
      <c r="U5" s="90"/>
      <c r="V5" s="25">
        <f t="shared" si="3"/>
        <v>0</v>
      </c>
      <c r="W5" s="23">
        <f t="shared" si="4"/>
        <v>0</v>
      </c>
      <c r="X5" s="24" t="str">
        <f>IF(V5=0," ",V5/W5)</f>
        <v xml:space="preserve"> </v>
      </c>
      <c r="Y5" s="18"/>
      <c r="Z5" s="25">
        <f t="shared" si="5"/>
        <v>0</v>
      </c>
      <c r="AA5" s="23">
        <f t="shared" si="6"/>
        <v>0</v>
      </c>
      <c r="AB5" s="23" t="str">
        <f>IF(Z5=0," ",Z5/AA5)</f>
        <v xml:space="preserve"> </v>
      </c>
      <c r="AC5" s="24" t="str">
        <f t="shared" si="7"/>
        <v xml:space="preserve"> </v>
      </c>
    </row>
    <row r="6" spans="1:29" s="19" customFormat="1" ht="20.100000000000001" customHeight="1">
      <c r="A6" s="51"/>
      <c r="B6" s="80"/>
      <c r="C6" s="91"/>
      <c r="D6" s="90"/>
      <c r="E6" s="90"/>
      <c r="F6" s="90"/>
      <c r="G6" s="90"/>
      <c r="H6" s="90"/>
      <c r="I6" s="90"/>
      <c r="J6" s="25">
        <f t="shared" si="0"/>
        <v>0</v>
      </c>
      <c r="K6" s="23">
        <f t="shared" si="1"/>
        <v>0</v>
      </c>
      <c r="L6" s="23" t="str">
        <f t="shared" ref="L6:L15" si="8">IF(J6=0," ",J6/K6)</f>
        <v xml:space="preserve"> </v>
      </c>
      <c r="M6" s="24" t="str">
        <f t="shared" si="2"/>
        <v xml:space="preserve"> </v>
      </c>
      <c r="N6" s="86"/>
      <c r="O6" s="90"/>
      <c r="P6" s="90"/>
      <c r="Q6" s="90"/>
      <c r="R6" s="90"/>
      <c r="S6" s="90"/>
      <c r="T6" s="90"/>
      <c r="U6" s="90"/>
      <c r="V6" s="25">
        <f t="shared" si="3"/>
        <v>0</v>
      </c>
      <c r="W6" s="23">
        <f t="shared" si="4"/>
        <v>0</v>
      </c>
      <c r="X6" s="24" t="str">
        <f t="shared" ref="X6:X15" si="9">IF(V6=0," ",V6/W6)</f>
        <v xml:space="preserve"> </v>
      </c>
      <c r="Y6" s="18"/>
      <c r="Z6" s="25">
        <f t="shared" si="5"/>
        <v>0</v>
      </c>
      <c r="AA6" s="23">
        <f t="shared" si="6"/>
        <v>0</v>
      </c>
      <c r="AB6" s="23" t="str">
        <f t="shared" ref="AB6:AB15" si="10">IF(Z6=0," ",Z6/AA6)</f>
        <v xml:space="preserve"> </v>
      </c>
      <c r="AC6" s="24" t="str">
        <f t="shared" si="7"/>
        <v xml:space="preserve"> </v>
      </c>
    </row>
    <row r="7" spans="1:29" s="19" customFormat="1" ht="20.100000000000001" customHeight="1">
      <c r="A7" s="51"/>
      <c r="B7" s="80"/>
      <c r="C7" s="91"/>
      <c r="D7" s="90"/>
      <c r="E7" s="90"/>
      <c r="F7" s="90"/>
      <c r="G7" s="90"/>
      <c r="H7" s="90"/>
      <c r="I7" s="90"/>
      <c r="J7" s="25">
        <f t="shared" si="0"/>
        <v>0</v>
      </c>
      <c r="K7" s="23">
        <f t="shared" si="1"/>
        <v>0</v>
      </c>
      <c r="L7" s="23" t="str">
        <f t="shared" si="8"/>
        <v xml:space="preserve"> </v>
      </c>
      <c r="M7" s="24" t="str">
        <f t="shared" si="2"/>
        <v xml:space="preserve"> </v>
      </c>
      <c r="N7" s="86"/>
      <c r="O7" s="90"/>
      <c r="P7" s="90"/>
      <c r="Q7" s="90"/>
      <c r="R7" s="90"/>
      <c r="S7" s="90"/>
      <c r="T7" s="90"/>
      <c r="U7" s="90"/>
      <c r="V7" s="25">
        <f t="shared" si="3"/>
        <v>0</v>
      </c>
      <c r="W7" s="23">
        <f t="shared" si="4"/>
        <v>0</v>
      </c>
      <c r="X7" s="24" t="str">
        <f t="shared" si="9"/>
        <v xml:space="preserve"> </v>
      </c>
      <c r="Y7" s="18"/>
      <c r="Z7" s="25">
        <f t="shared" si="5"/>
        <v>0</v>
      </c>
      <c r="AA7" s="23">
        <f t="shared" si="6"/>
        <v>0</v>
      </c>
      <c r="AB7" s="23" t="str">
        <f t="shared" si="10"/>
        <v xml:space="preserve"> </v>
      </c>
      <c r="AC7" s="24" t="str">
        <f t="shared" si="7"/>
        <v xml:space="preserve"> </v>
      </c>
    </row>
    <row r="8" spans="1:29" s="19" customFormat="1" ht="20.100000000000001" customHeight="1">
      <c r="A8" s="51"/>
      <c r="B8" s="80"/>
      <c r="C8" s="91"/>
      <c r="D8" s="90"/>
      <c r="E8" s="90"/>
      <c r="F8" s="90"/>
      <c r="G8" s="90"/>
      <c r="H8" s="90"/>
      <c r="I8" s="90"/>
      <c r="J8" s="25">
        <f t="shared" si="0"/>
        <v>0</v>
      </c>
      <c r="K8" s="23">
        <f t="shared" si="1"/>
        <v>0</v>
      </c>
      <c r="L8" s="23" t="str">
        <f t="shared" si="8"/>
        <v xml:space="preserve"> </v>
      </c>
      <c r="M8" s="24" t="str">
        <f t="shared" si="2"/>
        <v xml:space="preserve"> </v>
      </c>
      <c r="N8" s="86"/>
      <c r="O8" s="90"/>
      <c r="P8" s="90"/>
      <c r="Q8" s="90"/>
      <c r="R8" s="90"/>
      <c r="S8" s="90"/>
      <c r="T8" s="90"/>
      <c r="U8" s="90"/>
      <c r="V8" s="25">
        <f t="shared" si="3"/>
        <v>0</v>
      </c>
      <c r="W8" s="23">
        <f t="shared" si="4"/>
        <v>0</v>
      </c>
      <c r="X8" s="24" t="str">
        <f t="shared" si="9"/>
        <v xml:space="preserve"> </v>
      </c>
      <c r="Y8" s="18"/>
      <c r="Z8" s="25">
        <f t="shared" si="5"/>
        <v>0</v>
      </c>
      <c r="AA8" s="23">
        <f t="shared" si="6"/>
        <v>0</v>
      </c>
      <c r="AB8" s="23" t="str">
        <f t="shared" si="10"/>
        <v xml:space="preserve"> </v>
      </c>
      <c r="AC8" s="24" t="str">
        <f t="shared" si="7"/>
        <v xml:space="preserve"> </v>
      </c>
    </row>
    <row r="9" spans="1:29" s="19" customFormat="1" ht="20.100000000000001" customHeight="1">
      <c r="A9" s="51"/>
      <c r="B9" s="80"/>
      <c r="C9" s="91"/>
      <c r="D9" s="90"/>
      <c r="E9" s="90"/>
      <c r="F9" s="90"/>
      <c r="G9" s="90"/>
      <c r="H9" s="90"/>
      <c r="I9" s="90"/>
      <c r="J9" s="25">
        <f t="shared" si="0"/>
        <v>0</v>
      </c>
      <c r="K9" s="23">
        <f t="shared" si="1"/>
        <v>0</v>
      </c>
      <c r="L9" s="23" t="str">
        <f t="shared" si="8"/>
        <v xml:space="preserve"> </v>
      </c>
      <c r="M9" s="24" t="str">
        <f t="shared" si="2"/>
        <v xml:space="preserve"> </v>
      </c>
      <c r="N9" s="86"/>
      <c r="O9" s="90"/>
      <c r="P9" s="90"/>
      <c r="Q9" s="90"/>
      <c r="R9" s="90"/>
      <c r="S9" s="90"/>
      <c r="T9" s="90"/>
      <c r="U9" s="90"/>
      <c r="V9" s="25">
        <f t="shared" si="3"/>
        <v>0</v>
      </c>
      <c r="W9" s="23">
        <f t="shared" si="4"/>
        <v>0</v>
      </c>
      <c r="X9" s="24" t="str">
        <f t="shared" si="9"/>
        <v xml:space="preserve"> </v>
      </c>
      <c r="Y9" s="18"/>
      <c r="Z9" s="25">
        <f t="shared" si="5"/>
        <v>0</v>
      </c>
      <c r="AA9" s="23">
        <f t="shared" si="6"/>
        <v>0</v>
      </c>
      <c r="AB9" s="23" t="str">
        <f t="shared" si="10"/>
        <v xml:space="preserve"> </v>
      </c>
      <c r="AC9" s="24" t="str">
        <f t="shared" si="7"/>
        <v xml:space="preserve"> </v>
      </c>
    </row>
    <row r="10" spans="1:29" s="19" customFormat="1" ht="20.100000000000001" customHeight="1">
      <c r="A10" s="51"/>
      <c r="B10" s="80"/>
      <c r="C10" s="91"/>
      <c r="D10" s="90"/>
      <c r="E10" s="90"/>
      <c r="F10" s="90"/>
      <c r="G10" s="90"/>
      <c r="H10" s="90"/>
      <c r="I10" s="90"/>
      <c r="J10" s="25">
        <f t="shared" si="0"/>
        <v>0</v>
      </c>
      <c r="K10" s="23">
        <f t="shared" si="1"/>
        <v>0</v>
      </c>
      <c r="L10" s="23" t="str">
        <f t="shared" si="8"/>
        <v xml:space="preserve"> </v>
      </c>
      <c r="M10" s="24" t="str">
        <f t="shared" si="2"/>
        <v xml:space="preserve"> </v>
      </c>
      <c r="N10" s="86"/>
      <c r="O10" s="90"/>
      <c r="P10" s="90"/>
      <c r="Q10" s="90"/>
      <c r="R10" s="90"/>
      <c r="S10" s="90"/>
      <c r="T10" s="90"/>
      <c r="U10" s="90"/>
      <c r="V10" s="25">
        <f t="shared" si="3"/>
        <v>0</v>
      </c>
      <c r="W10" s="23">
        <f t="shared" si="4"/>
        <v>0</v>
      </c>
      <c r="X10" s="24" t="str">
        <f t="shared" si="9"/>
        <v xml:space="preserve"> </v>
      </c>
      <c r="Y10" s="18"/>
      <c r="Z10" s="25">
        <f t="shared" si="5"/>
        <v>0</v>
      </c>
      <c r="AA10" s="23">
        <f t="shared" si="6"/>
        <v>0</v>
      </c>
      <c r="AB10" s="23" t="str">
        <f t="shared" si="10"/>
        <v xml:space="preserve"> </v>
      </c>
      <c r="AC10" s="24" t="str">
        <f t="shared" si="7"/>
        <v xml:space="preserve"> </v>
      </c>
    </row>
    <row r="11" spans="1:29" s="19" customFormat="1" ht="20.100000000000001" customHeight="1">
      <c r="A11" s="51"/>
      <c r="B11" s="80"/>
      <c r="C11" s="91"/>
      <c r="D11" s="90"/>
      <c r="E11" s="90"/>
      <c r="F11" s="90"/>
      <c r="G11" s="90"/>
      <c r="H11" s="90"/>
      <c r="I11" s="90"/>
      <c r="J11" s="25">
        <f t="shared" si="0"/>
        <v>0</v>
      </c>
      <c r="K11" s="23">
        <f t="shared" si="1"/>
        <v>0</v>
      </c>
      <c r="L11" s="23" t="str">
        <f t="shared" si="8"/>
        <v xml:space="preserve"> </v>
      </c>
      <c r="M11" s="24" t="str">
        <f t="shared" si="2"/>
        <v xml:space="preserve"> </v>
      </c>
      <c r="N11" s="86"/>
      <c r="O11" s="90"/>
      <c r="P11" s="90"/>
      <c r="Q11" s="90"/>
      <c r="R11" s="90"/>
      <c r="S11" s="90"/>
      <c r="T11" s="90"/>
      <c r="U11" s="90"/>
      <c r="V11" s="25">
        <f t="shared" si="3"/>
        <v>0</v>
      </c>
      <c r="W11" s="23">
        <f t="shared" si="4"/>
        <v>0</v>
      </c>
      <c r="X11" s="24" t="str">
        <f t="shared" si="9"/>
        <v xml:space="preserve"> </v>
      </c>
      <c r="Y11" s="18"/>
      <c r="Z11" s="25">
        <f t="shared" si="5"/>
        <v>0</v>
      </c>
      <c r="AA11" s="23">
        <f t="shared" si="6"/>
        <v>0</v>
      </c>
      <c r="AB11" s="23" t="str">
        <f t="shared" si="10"/>
        <v xml:space="preserve"> </v>
      </c>
      <c r="AC11" s="24" t="str">
        <f t="shared" si="7"/>
        <v xml:space="preserve"> </v>
      </c>
    </row>
    <row r="12" spans="1:29" s="19" customFormat="1" ht="20.100000000000001" customHeight="1">
      <c r="A12" s="51"/>
      <c r="B12" s="80"/>
      <c r="C12" s="91"/>
      <c r="D12" s="90"/>
      <c r="E12" s="90"/>
      <c r="F12" s="90"/>
      <c r="G12" s="90"/>
      <c r="H12" s="90"/>
      <c r="I12" s="90"/>
      <c r="J12" s="25">
        <f t="shared" si="0"/>
        <v>0</v>
      </c>
      <c r="K12" s="23">
        <f t="shared" si="1"/>
        <v>0</v>
      </c>
      <c r="L12" s="23" t="str">
        <f t="shared" si="8"/>
        <v xml:space="preserve"> </v>
      </c>
      <c r="M12" s="24" t="str">
        <f t="shared" si="2"/>
        <v xml:space="preserve"> </v>
      </c>
      <c r="N12" s="86"/>
      <c r="O12" s="90"/>
      <c r="P12" s="90"/>
      <c r="Q12" s="90"/>
      <c r="R12" s="90"/>
      <c r="S12" s="90"/>
      <c r="T12" s="90"/>
      <c r="U12" s="90"/>
      <c r="V12" s="25">
        <f t="shared" si="3"/>
        <v>0</v>
      </c>
      <c r="W12" s="23">
        <f t="shared" si="4"/>
        <v>0</v>
      </c>
      <c r="X12" s="24" t="str">
        <f t="shared" si="9"/>
        <v xml:space="preserve"> </v>
      </c>
      <c r="Y12" s="18"/>
      <c r="Z12" s="25">
        <f t="shared" si="5"/>
        <v>0</v>
      </c>
      <c r="AA12" s="23">
        <f t="shared" si="6"/>
        <v>0</v>
      </c>
      <c r="AB12" s="23" t="str">
        <f t="shared" si="10"/>
        <v xml:space="preserve"> </v>
      </c>
      <c r="AC12" s="24" t="str">
        <f t="shared" si="7"/>
        <v xml:space="preserve"> </v>
      </c>
    </row>
    <row r="13" spans="1:29" s="19" customFormat="1" ht="20.100000000000001" customHeight="1">
      <c r="A13" s="51"/>
      <c r="B13" s="80"/>
      <c r="C13" s="91"/>
      <c r="D13" s="90"/>
      <c r="E13" s="90"/>
      <c r="F13" s="90"/>
      <c r="G13" s="90"/>
      <c r="H13" s="90"/>
      <c r="I13" s="90"/>
      <c r="J13" s="25">
        <f t="shared" si="0"/>
        <v>0</v>
      </c>
      <c r="K13" s="23">
        <f t="shared" si="1"/>
        <v>0</v>
      </c>
      <c r="L13" s="23" t="str">
        <f t="shared" si="8"/>
        <v xml:space="preserve"> </v>
      </c>
      <c r="M13" s="24" t="str">
        <f t="shared" si="2"/>
        <v xml:space="preserve"> </v>
      </c>
      <c r="N13" s="86"/>
      <c r="O13" s="90"/>
      <c r="P13" s="90"/>
      <c r="Q13" s="90"/>
      <c r="R13" s="90"/>
      <c r="S13" s="90"/>
      <c r="T13" s="90"/>
      <c r="U13" s="90"/>
      <c r="V13" s="25">
        <f t="shared" si="3"/>
        <v>0</v>
      </c>
      <c r="W13" s="23">
        <f t="shared" si="4"/>
        <v>0</v>
      </c>
      <c r="X13" s="24" t="str">
        <f t="shared" si="9"/>
        <v xml:space="preserve"> </v>
      </c>
      <c r="Y13" s="18"/>
      <c r="Z13" s="25">
        <f t="shared" si="5"/>
        <v>0</v>
      </c>
      <c r="AA13" s="23">
        <f t="shared" si="6"/>
        <v>0</v>
      </c>
      <c r="AB13" s="23" t="str">
        <f t="shared" si="10"/>
        <v xml:space="preserve"> </v>
      </c>
      <c r="AC13" s="24" t="str">
        <f t="shared" si="7"/>
        <v xml:space="preserve"> </v>
      </c>
    </row>
    <row r="14" spans="1:29" s="19" customFormat="1" ht="20.100000000000001" customHeight="1">
      <c r="A14" s="51"/>
      <c r="B14" s="80"/>
      <c r="C14" s="91"/>
      <c r="D14" s="90"/>
      <c r="E14" s="90"/>
      <c r="F14" s="90"/>
      <c r="G14" s="90"/>
      <c r="H14" s="90"/>
      <c r="I14" s="96"/>
      <c r="J14" s="25">
        <f t="shared" si="0"/>
        <v>0</v>
      </c>
      <c r="K14" s="23">
        <f t="shared" si="1"/>
        <v>0</v>
      </c>
      <c r="L14" s="23" t="str">
        <f t="shared" si="8"/>
        <v xml:space="preserve"> </v>
      </c>
      <c r="M14" s="24" t="str">
        <f t="shared" si="2"/>
        <v xml:space="preserve"> </v>
      </c>
      <c r="N14" s="86"/>
      <c r="O14" s="90"/>
      <c r="P14" s="90"/>
      <c r="Q14" s="90"/>
      <c r="R14" s="90"/>
      <c r="S14" s="90"/>
      <c r="T14" s="90"/>
      <c r="U14" s="90"/>
      <c r="V14" s="25">
        <f t="shared" si="3"/>
        <v>0</v>
      </c>
      <c r="W14" s="23">
        <f t="shared" si="4"/>
        <v>0</v>
      </c>
      <c r="X14" s="24" t="str">
        <f t="shared" si="9"/>
        <v xml:space="preserve"> </v>
      </c>
      <c r="Y14" s="18"/>
      <c r="Z14" s="25">
        <f t="shared" si="5"/>
        <v>0</v>
      </c>
      <c r="AA14" s="23">
        <f t="shared" si="6"/>
        <v>0</v>
      </c>
      <c r="AB14" s="23" t="str">
        <f t="shared" si="10"/>
        <v xml:space="preserve"> </v>
      </c>
      <c r="AC14" s="24" t="str">
        <f t="shared" si="7"/>
        <v xml:space="preserve"> </v>
      </c>
    </row>
    <row r="15" spans="1:29" s="19" customFormat="1" ht="20.100000000000001" customHeight="1" thickBot="1">
      <c r="A15" s="51"/>
      <c r="B15" s="80"/>
      <c r="C15" s="94"/>
      <c r="D15" s="95"/>
      <c r="E15" s="95"/>
      <c r="F15" s="95"/>
      <c r="G15" s="95"/>
      <c r="H15" s="95"/>
      <c r="I15" s="97"/>
      <c r="J15" s="102">
        <f t="shared" si="0"/>
        <v>0</v>
      </c>
      <c r="K15" s="29">
        <f t="shared" si="1"/>
        <v>0</v>
      </c>
      <c r="L15" s="30" t="str">
        <f t="shared" si="8"/>
        <v xml:space="preserve"> </v>
      </c>
      <c r="M15" s="31" t="str">
        <f t="shared" si="2"/>
        <v xml:space="preserve"> </v>
      </c>
      <c r="N15" s="87"/>
      <c r="O15" s="90"/>
      <c r="P15" s="90"/>
      <c r="Q15" s="90"/>
      <c r="R15" s="90"/>
      <c r="S15" s="90"/>
      <c r="T15" s="90"/>
      <c r="U15" s="90"/>
      <c r="V15" s="32">
        <f t="shared" si="3"/>
        <v>0</v>
      </c>
      <c r="W15" s="30">
        <f t="shared" si="4"/>
        <v>0</v>
      </c>
      <c r="X15" s="31" t="str">
        <f t="shared" si="9"/>
        <v xml:space="preserve"> </v>
      </c>
      <c r="Y15" s="18"/>
      <c r="Z15" s="32">
        <f t="shared" si="5"/>
        <v>0</v>
      </c>
      <c r="AA15" s="30">
        <f t="shared" si="6"/>
        <v>0</v>
      </c>
      <c r="AB15" s="30" t="str">
        <f t="shared" si="10"/>
        <v xml:space="preserve"> </v>
      </c>
      <c r="AC15" s="31" t="str">
        <f t="shared" si="7"/>
        <v xml:space="preserve"> </v>
      </c>
    </row>
    <row r="16" spans="1:29" s="19" customFormat="1" ht="20.100000000000001" customHeight="1" thickBot="1">
      <c r="A16" s="45"/>
      <c r="B16" s="33">
        <f>SUM(B4:B15)</f>
        <v>0</v>
      </c>
      <c r="C16" s="34">
        <f>SUM(C4:C15)</f>
        <v>0</v>
      </c>
      <c r="D16" s="35">
        <f>SUM(D4:D15)</f>
        <v>0</v>
      </c>
      <c r="E16" s="89">
        <f>SUM(E4:E15)</f>
        <v>0</v>
      </c>
      <c r="F16" s="35">
        <f t="shared" ref="F16:K16" si="11">SUM(F4:F15)</f>
        <v>0</v>
      </c>
      <c r="G16" s="35">
        <f t="shared" si="11"/>
        <v>0</v>
      </c>
      <c r="H16" s="35">
        <f t="shared" si="11"/>
        <v>0</v>
      </c>
      <c r="I16" s="35">
        <f t="shared" si="11"/>
        <v>0</v>
      </c>
      <c r="J16" s="36">
        <f t="shared" si="11"/>
        <v>0</v>
      </c>
      <c r="K16" s="36">
        <f t="shared" si="11"/>
        <v>0</v>
      </c>
      <c r="L16" s="35" t="e">
        <f>J16/K16</f>
        <v>#DIV/0!</v>
      </c>
      <c r="M16" s="37"/>
      <c r="N16" s="38">
        <f>SUM(N4:N15)</f>
        <v>0</v>
      </c>
      <c r="O16" s="39">
        <f t="shared" ref="O16:W16" si="12">SUM(O4:O14)</f>
        <v>0</v>
      </c>
      <c r="P16" s="36">
        <f t="shared" si="12"/>
        <v>0</v>
      </c>
      <c r="Q16" s="36">
        <f t="shared" si="12"/>
        <v>0</v>
      </c>
      <c r="R16" s="36">
        <f t="shared" si="12"/>
        <v>0</v>
      </c>
      <c r="S16" s="36">
        <f t="shared" si="12"/>
        <v>0</v>
      </c>
      <c r="T16" s="36">
        <f t="shared" si="12"/>
        <v>0</v>
      </c>
      <c r="U16" s="36">
        <f t="shared" si="12"/>
        <v>0</v>
      </c>
      <c r="V16" s="34">
        <f t="shared" si="12"/>
        <v>0</v>
      </c>
      <c r="W16" s="35">
        <f t="shared" si="12"/>
        <v>0</v>
      </c>
      <c r="X16" s="41" t="e">
        <f>V16/W16</f>
        <v>#DIV/0!</v>
      </c>
      <c r="Y16" s="42"/>
      <c r="Z16" s="43">
        <f>SUM(Z4:Z14)</f>
        <v>0</v>
      </c>
      <c r="AA16" s="35">
        <f>SUM(AA4:AA14)</f>
        <v>0</v>
      </c>
      <c r="AB16" s="35" t="e">
        <f>Z16/AA16</f>
        <v>#DIV/0!</v>
      </c>
      <c r="AC16" s="37"/>
    </row>
  </sheetData>
  <sheetProtection sheet="1" objects="1" scenarios="1"/>
  <mergeCells count="18">
    <mergeCell ref="X2:X3"/>
    <mergeCell ref="Z2:Z3"/>
    <mergeCell ref="AA2:AA3"/>
    <mergeCell ref="A1:X1"/>
    <mergeCell ref="Z1:AC1"/>
    <mergeCell ref="A2:A3"/>
    <mergeCell ref="B2:B3"/>
    <mergeCell ref="C2:I2"/>
    <mergeCell ref="J2:J3"/>
    <mergeCell ref="K2:K3"/>
    <mergeCell ref="L2:L3"/>
    <mergeCell ref="M2:M3"/>
    <mergeCell ref="N2:N3"/>
    <mergeCell ref="AB2:AB3"/>
    <mergeCell ref="AC2:AC3"/>
    <mergeCell ref="O2:U2"/>
    <mergeCell ref="V2:V3"/>
    <mergeCell ref="W2:W3"/>
  </mergeCells>
  <pageMargins left="3.937007874015748E-2" right="3.937007874015748E-2" top="0.74803149606299213" bottom="0.74803149606299213" header="0.31496062992125984" footer="0.31496062992125984"/>
  <pageSetup paperSize="9" scale="99" fitToHeight="0" orientation="landscape" horizont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Blad11">
    <pageSetUpPr fitToPage="1"/>
  </sheetPr>
  <dimension ref="A1:AC16"/>
  <sheetViews>
    <sheetView zoomScale="115" zoomScaleNormal="115" workbookViewId="0">
      <selection activeCell="S24" sqref="S24"/>
    </sheetView>
  </sheetViews>
  <sheetFormatPr defaultRowHeight="14.4"/>
  <cols>
    <col min="1" max="1" width="21.6640625" style="9" customWidth="1"/>
    <col min="2" max="24" width="4.6640625" customWidth="1"/>
    <col min="25" max="25" width="1.33203125" customWidth="1"/>
    <col min="26" max="29" width="4.6640625" customWidth="1"/>
  </cols>
  <sheetData>
    <row r="1" spans="1:29" ht="30" customHeight="1" thickBot="1">
      <c r="A1" s="310" t="s">
        <v>131</v>
      </c>
      <c r="B1" s="311"/>
      <c r="C1" s="311"/>
      <c r="D1" s="311"/>
      <c r="E1" s="311"/>
      <c r="F1" s="311"/>
      <c r="G1" s="311"/>
      <c r="H1" s="311"/>
      <c r="I1" s="311"/>
      <c r="J1" s="311"/>
      <c r="K1" s="311"/>
      <c r="L1" s="311"/>
      <c r="M1" s="311"/>
      <c r="N1" s="311"/>
      <c r="O1" s="311"/>
      <c r="P1" s="311"/>
      <c r="Q1" s="311"/>
      <c r="R1" s="311"/>
      <c r="S1" s="311"/>
      <c r="T1" s="311"/>
      <c r="U1" s="311"/>
      <c r="V1" s="311"/>
      <c r="W1" s="311"/>
      <c r="X1" s="311"/>
      <c r="Y1" s="1"/>
      <c r="Z1" s="311" t="s">
        <v>7</v>
      </c>
      <c r="AA1" s="311"/>
      <c r="AB1" s="311"/>
      <c r="AC1" s="312"/>
    </row>
    <row r="2" spans="1:29" ht="121.5" customHeight="1" thickBot="1">
      <c r="A2" s="313" t="s">
        <v>95</v>
      </c>
      <c r="B2" s="315" t="s">
        <v>0</v>
      </c>
      <c r="C2" s="317" t="s">
        <v>8</v>
      </c>
      <c r="D2" s="318"/>
      <c r="E2" s="318"/>
      <c r="F2" s="318"/>
      <c r="G2" s="318"/>
      <c r="H2" s="318"/>
      <c r="I2" s="318"/>
      <c r="J2" s="319" t="s">
        <v>1</v>
      </c>
      <c r="K2" s="321" t="s">
        <v>2</v>
      </c>
      <c r="L2" s="321" t="s">
        <v>3</v>
      </c>
      <c r="M2" s="323" t="s">
        <v>128</v>
      </c>
      <c r="N2" s="325" t="s">
        <v>4</v>
      </c>
      <c r="O2" s="317" t="s">
        <v>9</v>
      </c>
      <c r="P2" s="343"/>
      <c r="Q2" s="343"/>
      <c r="R2" s="343"/>
      <c r="S2" s="343"/>
      <c r="T2" s="343"/>
      <c r="U2" s="343"/>
      <c r="V2" s="302" t="s">
        <v>1</v>
      </c>
      <c r="W2" s="304" t="s">
        <v>2</v>
      </c>
      <c r="X2" s="306" t="s">
        <v>5</v>
      </c>
      <c r="Y2" s="7"/>
      <c r="Z2" s="302" t="s">
        <v>1</v>
      </c>
      <c r="AA2" s="304" t="s">
        <v>2</v>
      </c>
      <c r="AB2" s="304" t="s">
        <v>6</v>
      </c>
      <c r="AC2" s="306" t="s">
        <v>128</v>
      </c>
    </row>
    <row r="3" spans="1:29" ht="15" thickBot="1">
      <c r="A3" s="314"/>
      <c r="B3" s="340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341"/>
      <c r="K3" s="327"/>
      <c r="L3" s="327"/>
      <c r="M3" s="342"/>
      <c r="N3" s="326"/>
      <c r="O3" s="3">
        <v>8</v>
      </c>
      <c r="P3" s="4">
        <v>9</v>
      </c>
      <c r="Q3" s="4">
        <v>10</v>
      </c>
      <c r="R3" s="4">
        <v>11</v>
      </c>
      <c r="S3" s="4">
        <v>12</v>
      </c>
      <c r="T3" s="4">
        <v>13</v>
      </c>
      <c r="U3" s="4">
        <v>14</v>
      </c>
      <c r="V3" s="331"/>
      <c r="W3" s="334"/>
      <c r="X3" s="339"/>
      <c r="Y3" s="8"/>
      <c r="Z3" s="331"/>
      <c r="AA3" s="334"/>
      <c r="AB3" s="334"/>
      <c r="AC3" s="339"/>
    </row>
    <row r="4" spans="1:29" s="19" customFormat="1" ht="20.100000000000001" customHeight="1">
      <c r="A4" s="51"/>
      <c r="B4" s="80"/>
      <c r="C4" s="92"/>
      <c r="D4" s="93"/>
      <c r="E4" s="93"/>
      <c r="F4" s="93"/>
      <c r="G4" s="93"/>
      <c r="H4" s="93"/>
      <c r="I4" s="93"/>
      <c r="J4" s="17">
        <f t="shared" ref="J4:J15" si="0">SUM(C4:I4)</f>
        <v>0</v>
      </c>
      <c r="K4" s="14">
        <f t="shared" ref="K4:K15" si="1">COUNTIF(C4:I4,"&gt;0")</f>
        <v>0</v>
      </c>
      <c r="L4" s="14" t="str">
        <f>IF(J4=0," ",J4/K4)</f>
        <v xml:space="preserve"> </v>
      </c>
      <c r="M4" s="101" t="str">
        <f t="shared" ref="M4:M15" si="2">IF(J4=0," ",J4/(K4*B4)*100)</f>
        <v xml:space="preserve"> </v>
      </c>
      <c r="N4" s="85"/>
      <c r="O4" s="93"/>
      <c r="P4" s="93"/>
      <c r="Q4" s="93"/>
      <c r="R4" s="93"/>
      <c r="S4" s="93"/>
      <c r="T4" s="93"/>
      <c r="U4" s="93"/>
      <c r="V4" s="17">
        <f t="shared" ref="V4:V15" si="3">SUM(O4:U4)</f>
        <v>0</v>
      </c>
      <c r="W4" s="14">
        <f t="shared" ref="W4:W15" si="4">COUNTIF(O4:U4,"&gt;0")</f>
        <v>0</v>
      </c>
      <c r="X4" s="16" t="str">
        <f>IF(V4=0," ",V4/W4)</f>
        <v xml:space="preserve"> </v>
      </c>
      <c r="Y4" s="18"/>
      <c r="Z4" s="17">
        <f t="shared" ref="Z4:Z15" si="5">J4+V4</f>
        <v>0</v>
      </c>
      <c r="AA4" s="14">
        <f t="shared" ref="AA4:AA15" si="6">K4+W4</f>
        <v>0</v>
      </c>
      <c r="AB4" s="15" t="str">
        <f>IF(Z4=0," ",Z4/AA4)</f>
        <v xml:space="preserve"> </v>
      </c>
      <c r="AC4" s="16" t="str">
        <f t="shared" ref="AC4:AC15" si="7">IF(Z4=0," ",Z4/(AA4*N4)*100)</f>
        <v xml:space="preserve"> </v>
      </c>
    </row>
    <row r="5" spans="1:29" s="19" customFormat="1" ht="20.100000000000001" customHeight="1">
      <c r="A5" s="51"/>
      <c r="B5" s="80"/>
      <c r="C5" s="91"/>
      <c r="D5" s="90"/>
      <c r="E5" s="90"/>
      <c r="F5" s="90"/>
      <c r="G5" s="90"/>
      <c r="H5" s="90"/>
      <c r="I5" s="90"/>
      <c r="J5" s="25">
        <f t="shared" si="0"/>
        <v>0</v>
      </c>
      <c r="K5" s="23">
        <f t="shared" si="1"/>
        <v>0</v>
      </c>
      <c r="L5" s="23" t="str">
        <f>IF(J5=0," ",J5/K5)</f>
        <v xml:space="preserve"> </v>
      </c>
      <c r="M5" s="24" t="str">
        <f t="shared" si="2"/>
        <v xml:space="preserve"> </v>
      </c>
      <c r="N5" s="86"/>
      <c r="O5" s="90"/>
      <c r="P5" s="90"/>
      <c r="Q5" s="90"/>
      <c r="R5" s="90"/>
      <c r="S5" s="90"/>
      <c r="T5" s="90"/>
      <c r="U5" s="90"/>
      <c r="V5" s="25">
        <f t="shared" si="3"/>
        <v>0</v>
      </c>
      <c r="W5" s="23">
        <f t="shared" si="4"/>
        <v>0</v>
      </c>
      <c r="X5" s="24" t="str">
        <f>IF(V5=0," ",V5/W5)</f>
        <v xml:space="preserve"> </v>
      </c>
      <c r="Y5" s="18"/>
      <c r="Z5" s="25">
        <f t="shared" si="5"/>
        <v>0</v>
      </c>
      <c r="AA5" s="23">
        <f t="shared" si="6"/>
        <v>0</v>
      </c>
      <c r="AB5" s="23" t="str">
        <f>IF(Z5=0," ",Z5/AA5)</f>
        <v xml:space="preserve"> </v>
      </c>
      <c r="AC5" s="24" t="str">
        <f t="shared" si="7"/>
        <v xml:space="preserve"> </v>
      </c>
    </row>
    <row r="6" spans="1:29" s="19" customFormat="1" ht="20.100000000000001" customHeight="1">
      <c r="A6" s="51"/>
      <c r="B6" s="80"/>
      <c r="C6" s="91"/>
      <c r="D6" s="90"/>
      <c r="E6" s="90"/>
      <c r="F6" s="90"/>
      <c r="G6" s="90"/>
      <c r="H6" s="90"/>
      <c r="I6" s="90"/>
      <c r="J6" s="25">
        <f t="shared" si="0"/>
        <v>0</v>
      </c>
      <c r="K6" s="23">
        <f t="shared" si="1"/>
        <v>0</v>
      </c>
      <c r="L6" s="23" t="str">
        <f t="shared" ref="L6:L15" si="8">IF(J6=0," ",J6/K6)</f>
        <v xml:space="preserve"> </v>
      </c>
      <c r="M6" s="24" t="str">
        <f t="shared" si="2"/>
        <v xml:space="preserve"> </v>
      </c>
      <c r="N6" s="86"/>
      <c r="O6" s="90"/>
      <c r="P6" s="90"/>
      <c r="Q6" s="90"/>
      <c r="R6" s="90"/>
      <c r="S6" s="90"/>
      <c r="T6" s="90"/>
      <c r="U6" s="90"/>
      <c r="V6" s="25">
        <f t="shared" si="3"/>
        <v>0</v>
      </c>
      <c r="W6" s="23">
        <f t="shared" si="4"/>
        <v>0</v>
      </c>
      <c r="X6" s="24" t="str">
        <f t="shared" ref="X6:X15" si="9">IF(V6=0," ",V6/W6)</f>
        <v xml:space="preserve"> </v>
      </c>
      <c r="Y6" s="18"/>
      <c r="Z6" s="25">
        <f t="shared" si="5"/>
        <v>0</v>
      </c>
      <c r="AA6" s="23">
        <f t="shared" si="6"/>
        <v>0</v>
      </c>
      <c r="AB6" s="23" t="str">
        <f t="shared" ref="AB6:AB15" si="10">IF(Z6=0," ",Z6/AA6)</f>
        <v xml:space="preserve"> </v>
      </c>
      <c r="AC6" s="24" t="str">
        <f t="shared" si="7"/>
        <v xml:space="preserve"> </v>
      </c>
    </row>
    <row r="7" spans="1:29" s="19" customFormat="1" ht="20.100000000000001" customHeight="1">
      <c r="A7" s="51"/>
      <c r="B7" s="80"/>
      <c r="C7" s="91"/>
      <c r="D7" s="90"/>
      <c r="E7" s="90"/>
      <c r="F7" s="90"/>
      <c r="G7" s="90"/>
      <c r="H7" s="90"/>
      <c r="I7" s="90"/>
      <c r="J7" s="25">
        <f t="shared" si="0"/>
        <v>0</v>
      </c>
      <c r="K7" s="23">
        <f t="shared" si="1"/>
        <v>0</v>
      </c>
      <c r="L7" s="23" t="str">
        <f t="shared" si="8"/>
        <v xml:space="preserve"> </v>
      </c>
      <c r="M7" s="24" t="str">
        <f t="shared" si="2"/>
        <v xml:space="preserve"> </v>
      </c>
      <c r="N7" s="86"/>
      <c r="O7" s="90"/>
      <c r="P7" s="90"/>
      <c r="Q7" s="90"/>
      <c r="R7" s="90"/>
      <c r="S7" s="90"/>
      <c r="T7" s="90"/>
      <c r="U7" s="90"/>
      <c r="V7" s="25">
        <f t="shared" si="3"/>
        <v>0</v>
      </c>
      <c r="W7" s="23">
        <f t="shared" si="4"/>
        <v>0</v>
      </c>
      <c r="X7" s="24" t="str">
        <f t="shared" si="9"/>
        <v xml:space="preserve"> </v>
      </c>
      <c r="Y7" s="18"/>
      <c r="Z7" s="25">
        <f t="shared" si="5"/>
        <v>0</v>
      </c>
      <c r="AA7" s="23">
        <f t="shared" si="6"/>
        <v>0</v>
      </c>
      <c r="AB7" s="23" t="str">
        <f t="shared" si="10"/>
        <v xml:space="preserve"> </v>
      </c>
      <c r="AC7" s="24" t="str">
        <f t="shared" si="7"/>
        <v xml:space="preserve"> </v>
      </c>
    </row>
    <row r="8" spans="1:29" s="19" customFormat="1" ht="20.100000000000001" customHeight="1">
      <c r="A8" s="51"/>
      <c r="B8" s="80"/>
      <c r="C8" s="91"/>
      <c r="D8" s="90"/>
      <c r="E8" s="90"/>
      <c r="F8" s="90"/>
      <c r="G8" s="90"/>
      <c r="H8" s="90"/>
      <c r="I8" s="90"/>
      <c r="J8" s="25">
        <f t="shared" si="0"/>
        <v>0</v>
      </c>
      <c r="K8" s="23">
        <f t="shared" si="1"/>
        <v>0</v>
      </c>
      <c r="L8" s="23" t="str">
        <f t="shared" si="8"/>
        <v xml:space="preserve"> </v>
      </c>
      <c r="M8" s="24" t="str">
        <f t="shared" si="2"/>
        <v xml:space="preserve"> </v>
      </c>
      <c r="N8" s="86"/>
      <c r="O8" s="90"/>
      <c r="P8" s="90"/>
      <c r="Q8" s="90"/>
      <c r="R8" s="90"/>
      <c r="S8" s="90"/>
      <c r="T8" s="90"/>
      <c r="U8" s="90"/>
      <c r="V8" s="25">
        <f t="shared" si="3"/>
        <v>0</v>
      </c>
      <c r="W8" s="23">
        <f t="shared" si="4"/>
        <v>0</v>
      </c>
      <c r="X8" s="24" t="str">
        <f t="shared" si="9"/>
        <v xml:space="preserve"> </v>
      </c>
      <c r="Y8" s="18"/>
      <c r="Z8" s="25">
        <f t="shared" si="5"/>
        <v>0</v>
      </c>
      <c r="AA8" s="23">
        <f t="shared" si="6"/>
        <v>0</v>
      </c>
      <c r="AB8" s="23" t="str">
        <f t="shared" si="10"/>
        <v xml:space="preserve"> </v>
      </c>
      <c r="AC8" s="24" t="str">
        <f t="shared" si="7"/>
        <v xml:space="preserve"> </v>
      </c>
    </row>
    <row r="9" spans="1:29" s="19" customFormat="1" ht="20.100000000000001" customHeight="1">
      <c r="A9" s="51"/>
      <c r="B9" s="80"/>
      <c r="C9" s="91"/>
      <c r="D9" s="90"/>
      <c r="E9" s="90"/>
      <c r="F9" s="90"/>
      <c r="G9" s="90"/>
      <c r="H9" s="90"/>
      <c r="I9" s="90"/>
      <c r="J9" s="25">
        <f t="shared" si="0"/>
        <v>0</v>
      </c>
      <c r="K9" s="23">
        <f t="shared" si="1"/>
        <v>0</v>
      </c>
      <c r="L9" s="23" t="str">
        <f t="shared" si="8"/>
        <v xml:space="preserve"> </v>
      </c>
      <c r="M9" s="24" t="str">
        <f t="shared" si="2"/>
        <v xml:space="preserve"> </v>
      </c>
      <c r="N9" s="86"/>
      <c r="O9" s="90"/>
      <c r="P9" s="90"/>
      <c r="Q9" s="90"/>
      <c r="R9" s="90"/>
      <c r="S9" s="90"/>
      <c r="T9" s="90"/>
      <c r="U9" s="90"/>
      <c r="V9" s="25">
        <f t="shared" si="3"/>
        <v>0</v>
      </c>
      <c r="W9" s="23">
        <f t="shared" si="4"/>
        <v>0</v>
      </c>
      <c r="X9" s="24" t="str">
        <f t="shared" si="9"/>
        <v xml:space="preserve"> </v>
      </c>
      <c r="Y9" s="18"/>
      <c r="Z9" s="25">
        <f t="shared" si="5"/>
        <v>0</v>
      </c>
      <c r="AA9" s="23">
        <f t="shared" si="6"/>
        <v>0</v>
      </c>
      <c r="AB9" s="23" t="str">
        <f t="shared" si="10"/>
        <v xml:space="preserve"> </v>
      </c>
      <c r="AC9" s="24" t="str">
        <f t="shared" si="7"/>
        <v xml:space="preserve"> </v>
      </c>
    </row>
    <row r="10" spans="1:29" s="19" customFormat="1" ht="20.100000000000001" customHeight="1">
      <c r="A10" s="51"/>
      <c r="B10" s="80"/>
      <c r="C10" s="91"/>
      <c r="D10" s="90"/>
      <c r="E10" s="90"/>
      <c r="F10" s="90"/>
      <c r="G10" s="90"/>
      <c r="H10" s="90"/>
      <c r="I10" s="90"/>
      <c r="J10" s="25">
        <f t="shared" si="0"/>
        <v>0</v>
      </c>
      <c r="K10" s="23">
        <f t="shared" si="1"/>
        <v>0</v>
      </c>
      <c r="L10" s="23" t="str">
        <f t="shared" si="8"/>
        <v xml:space="preserve"> </v>
      </c>
      <c r="M10" s="24" t="str">
        <f t="shared" si="2"/>
        <v xml:space="preserve"> </v>
      </c>
      <c r="N10" s="86"/>
      <c r="O10" s="90"/>
      <c r="P10" s="90"/>
      <c r="Q10" s="90"/>
      <c r="R10" s="90"/>
      <c r="S10" s="90"/>
      <c r="T10" s="90"/>
      <c r="U10" s="90"/>
      <c r="V10" s="25">
        <f t="shared" si="3"/>
        <v>0</v>
      </c>
      <c r="W10" s="23">
        <f t="shared" si="4"/>
        <v>0</v>
      </c>
      <c r="X10" s="24" t="str">
        <f t="shared" si="9"/>
        <v xml:space="preserve"> </v>
      </c>
      <c r="Y10" s="18"/>
      <c r="Z10" s="25">
        <f t="shared" si="5"/>
        <v>0</v>
      </c>
      <c r="AA10" s="23">
        <f t="shared" si="6"/>
        <v>0</v>
      </c>
      <c r="AB10" s="23" t="str">
        <f t="shared" si="10"/>
        <v xml:space="preserve"> </v>
      </c>
      <c r="AC10" s="24" t="str">
        <f t="shared" si="7"/>
        <v xml:space="preserve"> </v>
      </c>
    </row>
    <row r="11" spans="1:29" s="19" customFormat="1" ht="20.100000000000001" customHeight="1">
      <c r="A11" s="103"/>
      <c r="B11" s="80"/>
      <c r="C11" s="91"/>
      <c r="D11" s="90"/>
      <c r="E11" s="90"/>
      <c r="F11" s="90"/>
      <c r="G11" s="90"/>
      <c r="H11" s="90"/>
      <c r="I11" s="90"/>
      <c r="J11" s="25">
        <f t="shared" si="0"/>
        <v>0</v>
      </c>
      <c r="K11" s="23">
        <f t="shared" si="1"/>
        <v>0</v>
      </c>
      <c r="L11" s="23" t="str">
        <f t="shared" si="8"/>
        <v xml:space="preserve"> </v>
      </c>
      <c r="M11" s="24" t="str">
        <f t="shared" si="2"/>
        <v xml:space="preserve"> </v>
      </c>
      <c r="N11" s="86"/>
      <c r="O11" s="90"/>
      <c r="P11" s="90"/>
      <c r="Q11" s="90"/>
      <c r="R11" s="90"/>
      <c r="S11" s="90"/>
      <c r="T11" s="90"/>
      <c r="U11" s="90"/>
      <c r="V11" s="25">
        <f t="shared" si="3"/>
        <v>0</v>
      </c>
      <c r="W11" s="23">
        <f t="shared" si="4"/>
        <v>0</v>
      </c>
      <c r="X11" s="24" t="str">
        <f t="shared" si="9"/>
        <v xml:space="preserve"> </v>
      </c>
      <c r="Y11" s="18"/>
      <c r="Z11" s="25">
        <f t="shared" si="5"/>
        <v>0</v>
      </c>
      <c r="AA11" s="23">
        <f t="shared" si="6"/>
        <v>0</v>
      </c>
      <c r="AB11" s="23" t="str">
        <f t="shared" si="10"/>
        <v xml:space="preserve"> </v>
      </c>
      <c r="AC11" s="24" t="str">
        <f t="shared" si="7"/>
        <v xml:space="preserve"> </v>
      </c>
    </row>
    <row r="12" spans="1:29" s="19" customFormat="1" ht="20.100000000000001" customHeight="1">
      <c r="A12" s="51"/>
      <c r="B12" s="80"/>
      <c r="C12" s="91"/>
      <c r="D12" s="90"/>
      <c r="E12" s="90"/>
      <c r="F12" s="90"/>
      <c r="G12" s="90"/>
      <c r="H12" s="90"/>
      <c r="I12" s="90"/>
      <c r="J12" s="25">
        <f t="shared" si="0"/>
        <v>0</v>
      </c>
      <c r="K12" s="23">
        <f t="shared" si="1"/>
        <v>0</v>
      </c>
      <c r="L12" s="23" t="str">
        <f t="shared" si="8"/>
        <v xml:space="preserve"> </v>
      </c>
      <c r="M12" s="24" t="str">
        <f t="shared" si="2"/>
        <v xml:space="preserve"> </v>
      </c>
      <c r="N12" s="86"/>
      <c r="O12" s="90"/>
      <c r="P12" s="90"/>
      <c r="Q12" s="90"/>
      <c r="R12" s="90"/>
      <c r="S12" s="90"/>
      <c r="T12" s="90"/>
      <c r="U12" s="90"/>
      <c r="V12" s="25">
        <f t="shared" si="3"/>
        <v>0</v>
      </c>
      <c r="W12" s="23">
        <f t="shared" si="4"/>
        <v>0</v>
      </c>
      <c r="X12" s="24" t="str">
        <f t="shared" si="9"/>
        <v xml:space="preserve"> </v>
      </c>
      <c r="Y12" s="18"/>
      <c r="Z12" s="25">
        <f t="shared" si="5"/>
        <v>0</v>
      </c>
      <c r="AA12" s="23">
        <f t="shared" si="6"/>
        <v>0</v>
      </c>
      <c r="AB12" s="23" t="str">
        <f t="shared" si="10"/>
        <v xml:space="preserve"> </v>
      </c>
      <c r="AC12" s="24" t="str">
        <f t="shared" si="7"/>
        <v xml:space="preserve"> </v>
      </c>
    </row>
    <row r="13" spans="1:29" s="19" customFormat="1" ht="20.100000000000001" customHeight="1">
      <c r="A13" s="51"/>
      <c r="B13" s="80"/>
      <c r="C13" s="91"/>
      <c r="D13" s="90"/>
      <c r="E13" s="90"/>
      <c r="F13" s="90"/>
      <c r="G13" s="90"/>
      <c r="H13" s="90"/>
      <c r="I13" s="90"/>
      <c r="J13" s="25">
        <f t="shared" si="0"/>
        <v>0</v>
      </c>
      <c r="K13" s="23">
        <f t="shared" si="1"/>
        <v>0</v>
      </c>
      <c r="L13" s="23" t="str">
        <f t="shared" si="8"/>
        <v xml:space="preserve"> </v>
      </c>
      <c r="M13" s="24" t="str">
        <f t="shared" si="2"/>
        <v xml:space="preserve"> </v>
      </c>
      <c r="N13" s="86"/>
      <c r="O13" s="90"/>
      <c r="P13" s="90"/>
      <c r="Q13" s="90"/>
      <c r="R13" s="90"/>
      <c r="S13" s="90"/>
      <c r="T13" s="90"/>
      <c r="U13" s="90"/>
      <c r="V13" s="25">
        <f t="shared" si="3"/>
        <v>0</v>
      </c>
      <c r="W13" s="23">
        <f t="shared" si="4"/>
        <v>0</v>
      </c>
      <c r="X13" s="24" t="str">
        <f t="shared" si="9"/>
        <v xml:space="preserve"> </v>
      </c>
      <c r="Y13" s="18"/>
      <c r="Z13" s="25">
        <f t="shared" si="5"/>
        <v>0</v>
      </c>
      <c r="AA13" s="23">
        <f t="shared" si="6"/>
        <v>0</v>
      </c>
      <c r="AB13" s="23" t="str">
        <f t="shared" si="10"/>
        <v xml:space="preserve"> </v>
      </c>
      <c r="AC13" s="24" t="str">
        <f t="shared" si="7"/>
        <v xml:space="preserve"> </v>
      </c>
    </row>
    <row r="14" spans="1:29" s="19" customFormat="1" ht="20.100000000000001" customHeight="1">
      <c r="A14" s="51"/>
      <c r="B14" s="80"/>
      <c r="C14" s="91"/>
      <c r="D14" s="90"/>
      <c r="E14" s="90"/>
      <c r="F14" s="90"/>
      <c r="G14" s="90"/>
      <c r="H14" s="90"/>
      <c r="I14" s="90"/>
      <c r="J14" s="25">
        <f t="shared" si="0"/>
        <v>0</v>
      </c>
      <c r="K14" s="23">
        <f t="shared" si="1"/>
        <v>0</v>
      </c>
      <c r="L14" s="23" t="str">
        <f t="shared" si="8"/>
        <v xml:space="preserve"> </v>
      </c>
      <c r="M14" s="24" t="str">
        <f t="shared" si="2"/>
        <v xml:space="preserve"> </v>
      </c>
      <c r="N14" s="86"/>
      <c r="O14" s="90"/>
      <c r="P14" s="90"/>
      <c r="Q14" s="90"/>
      <c r="R14" s="90"/>
      <c r="S14" s="90"/>
      <c r="T14" s="90"/>
      <c r="U14" s="90"/>
      <c r="V14" s="25">
        <f t="shared" si="3"/>
        <v>0</v>
      </c>
      <c r="W14" s="23">
        <f t="shared" si="4"/>
        <v>0</v>
      </c>
      <c r="X14" s="24" t="str">
        <f t="shared" si="9"/>
        <v xml:space="preserve"> </v>
      </c>
      <c r="Y14" s="18"/>
      <c r="Z14" s="25">
        <f t="shared" si="5"/>
        <v>0</v>
      </c>
      <c r="AA14" s="23">
        <f t="shared" si="6"/>
        <v>0</v>
      </c>
      <c r="AB14" s="23" t="str">
        <f t="shared" si="10"/>
        <v xml:space="preserve"> </v>
      </c>
      <c r="AC14" s="24" t="str">
        <f t="shared" si="7"/>
        <v xml:space="preserve"> </v>
      </c>
    </row>
    <row r="15" spans="1:29" s="19" customFormat="1" ht="20.100000000000001" customHeight="1" thickBot="1">
      <c r="A15" s="51"/>
      <c r="B15" s="80"/>
      <c r="C15" s="94"/>
      <c r="D15" s="95"/>
      <c r="E15" s="95"/>
      <c r="F15" s="95"/>
      <c r="G15" s="95"/>
      <c r="H15" s="95"/>
      <c r="I15" s="95"/>
      <c r="J15" s="102">
        <f t="shared" si="0"/>
        <v>0</v>
      </c>
      <c r="K15" s="29">
        <f t="shared" si="1"/>
        <v>0</v>
      </c>
      <c r="L15" s="30" t="str">
        <f t="shared" si="8"/>
        <v xml:space="preserve"> </v>
      </c>
      <c r="M15" s="31" t="str">
        <f t="shared" si="2"/>
        <v xml:space="preserve"> </v>
      </c>
      <c r="N15" s="87"/>
      <c r="O15" s="90"/>
      <c r="P15" s="90"/>
      <c r="Q15" s="90"/>
      <c r="R15" s="90"/>
      <c r="S15" s="90"/>
      <c r="T15" s="90"/>
      <c r="U15" s="90"/>
      <c r="V15" s="32">
        <f t="shared" si="3"/>
        <v>0</v>
      </c>
      <c r="W15" s="30">
        <f t="shared" si="4"/>
        <v>0</v>
      </c>
      <c r="X15" s="31" t="str">
        <f t="shared" si="9"/>
        <v xml:space="preserve"> </v>
      </c>
      <c r="Y15" s="18"/>
      <c r="Z15" s="32">
        <f t="shared" si="5"/>
        <v>0</v>
      </c>
      <c r="AA15" s="30">
        <f t="shared" si="6"/>
        <v>0</v>
      </c>
      <c r="AB15" s="30" t="str">
        <f t="shared" si="10"/>
        <v xml:space="preserve"> </v>
      </c>
      <c r="AC15" s="31" t="str">
        <f t="shared" si="7"/>
        <v xml:space="preserve"> </v>
      </c>
    </row>
    <row r="16" spans="1:29" s="50" customFormat="1" ht="20.100000000000001" customHeight="1" thickBot="1">
      <c r="A16" s="48"/>
      <c r="B16" s="33">
        <f>SUM(B4:B15)</f>
        <v>0</v>
      </c>
      <c r="C16" s="34">
        <f>SUM(C4:C15)</f>
        <v>0</v>
      </c>
      <c r="D16" s="35">
        <f>SUM(D4:D15)</f>
        <v>0</v>
      </c>
      <c r="E16" s="35">
        <f t="shared" ref="E16:K16" si="11">SUM(E4:E15)</f>
        <v>0</v>
      </c>
      <c r="F16" s="35">
        <f t="shared" si="11"/>
        <v>0</v>
      </c>
      <c r="G16" s="35">
        <f t="shared" si="11"/>
        <v>0</v>
      </c>
      <c r="H16" s="35">
        <f t="shared" si="11"/>
        <v>0</v>
      </c>
      <c r="I16" s="35">
        <f t="shared" si="11"/>
        <v>0</v>
      </c>
      <c r="J16" s="36">
        <f t="shared" si="11"/>
        <v>0</v>
      </c>
      <c r="K16" s="36">
        <f t="shared" si="11"/>
        <v>0</v>
      </c>
      <c r="L16" s="35" t="e">
        <f>J16/K16</f>
        <v>#DIV/0!</v>
      </c>
      <c r="M16" s="37"/>
      <c r="N16" s="38">
        <f>SUM(N4:N15)</f>
        <v>0</v>
      </c>
      <c r="O16" s="39">
        <f t="shared" ref="O16:W16" si="12">SUM(O4:O14)</f>
        <v>0</v>
      </c>
      <c r="P16" s="36">
        <f t="shared" si="12"/>
        <v>0</v>
      </c>
      <c r="Q16" s="36">
        <f t="shared" si="12"/>
        <v>0</v>
      </c>
      <c r="R16" s="36">
        <f t="shared" si="12"/>
        <v>0</v>
      </c>
      <c r="S16" s="36">
        <f t="shared" si="12"/>
        <v>0</v>
      </c>
      <c r="T16" s="36">
        <f t="shared" si="12"/>
        <v>0</v>
      </c>
      <c r="U16" s="36">
        <f t="shared" si="12"/>
        <v>0</v>
      </c>
      <c r="V16" s="34">
        <f t="shared" si="12"/>
        <v>0</v>
      </c>
      <c r="W16" s="35">
        <f t="shared" si="12"/>
        <v>0</v>
      </c>
      <c r="X16" s="41" t="e">
        <f>V16/W16</f>
        <v>#DIV/0!</v>
      </c>
      <c r="Y16" s="44"/>
      <c r="Z16" s="43">
        <f>SUM(Z4:Z14)</f>
        <v>0</v>
      </c>
      <c r="AA16" s="35">
        <f>SUM(AA4:AA14)</f>
        <v>0</v>
      </c>
      <c r="AB16" s="35" t="e">
        <f>Z16/AA16</f>
        <v>#DIV/0!</v>
      </c>
      <c r="AC16" s="37"/>
    </row>
  </sheetData>
  <sheetProtection sheet="1" objects="1" scenarios="1"/>
  <mergeCells count="18">
    <mergeCell ref="X2:X3"/>
    <mergeCell ref="Z2:Z3"/>
    <mergeCell ref="AA2:AA3"/>
    <mergeCell ref="A1:X1"/>
    <mergeCell ref="Z1:AC1"/>
    <mergeCell ref="A2:A3"/>
    <mergeCell ref="B2:B3"/>
    <mergeCell ref="C2:I2"/>
    <mergeCell ref="J2:J3"/>
    <mergeCell ref="K2:K3"/>
    <mergeCell ref="L2:L3"/>
    <mergeCell ref="M2:M3"/>
    <mergeCell ref="N2:N3"/>
    <mergeCell ref="AB2:AB3"/>
    <mergeCell ref="AC2:AC3"/>
    <mergeCell ref="O2:U2"/>
    <mergeCell ref="V2:V3"/>
    <mergeCell ref="W2:W3"/>
  </mergeCells>
  <pageMargins left="3.937007874015748E-2" right="3.937007874015748E-2" top="0.74803149606299213" bottom="0.74803149606299213" header="0.31496062992125984" footer="0.31496062992125984"/>
  <pageSetup paperSize="9" scale="99" fitToHeight="0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18</vt:i4>
      </vt:variant>
      <vt:variant>
        <vt:lpstr>Benoemde bereiken</vt:lpstr>
      </vt:variant>
      <vt:variant>
        <vt:i4>5</vt:i4>
      </vt:variant>
    </vt:vector>
  </HeadingPairs>
  <TitlesOfParts>
    <vt:vector size="23" baseType="lpstr">
      <vt:lpstr>Rangschikking</vt:lpstr>
      <vt:lpstr>Punten</vt:lpstr>
      <vt:lpstr>Uitslagen</vt:lpstr>
      <vt:lpstr>Horendonk</vt:lpstr>
      <vt:lpstr>Kerkuilen</vt:lpstr>
      <vt:lpstr>Nispen</vt:lpstr>
      <vt:lpstr>Oudeglorie</vt:lpstr>
      <vt:lpstr>Putte</vt:lpstr>
      <vt:lpstr>Wildert1</vt:lpstr>
      <vt:lpstr>Wildert2</vt:lpstr>
      <vt:lpstr>DeSpil</vt:lpstr>
      <vt:lpstr>Spelers</vt:lpstr>
      <vt:lpstr>Voorzitters</vt:lpstr>
      <vt:lpstr>Thuislokalen</vt:lpstr>
      <vt:lpstr>Reserve1</vt:lpstr>
      <vt:lpstr>Reserve2</vt:lpstr>
      <vt:lpstr>Reserve3</vt:lpstr>
      <vt:lpstr>Reserve4</vt:lpstr>
      <vt:lpstr>Oudeglorie!Afdrukbereik</vt:lpstr>
      <vt:lpstr>Rangschikking!Afdrukbereik</vt:lpstr>
      <vt:lpstr>Spelers!Afdrukbereik</vt:lpstr>
      <vt:lpstr>Thuislokalen!Afdrukbereik</vt:lpstr>
      <vt:lpstr>Voorzitters!Afdrukbereik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eigenaar</dc:creator>
  <cp:lastModifiedBy>Filip Vossen</cp:lastModifiedBy>
  <cp:lastPrinted>2025-09-12T18:20:21Z</cp:lastPrinted>
  <dcterms:created xsi:type="dcterms:W3CDTF">2017-09-04T07:39:22Z</dcterms:created>
  <dcterms:modified xsi:type="dcterms:W3CDTF">2026-02-19T16:18:45Z</dcterms:modified>
</cp:coreProperties>
</file>