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\\MYCLOUD-8L0ZT6\Filip-MyCloud\Biljart-GSE\GEMEENTELIJK\WEBSITE\"/>
    </mc:Choice>
  </mc:AlternateContent>
  <xr:revisionPtr revIDLastSave="0" documentId="13_ncr:1_{5220700C-B51A-4E22-8B2D-658B6BE8B8B8}" xr6:coauthVersionLast="47" xr6:coauthVersionMax="47" xr10:uidLastSave="{00000000-0000-0000-0000-000000000000}"/>
  <workbookProtection workbookAlgorithmName="SHA-512" workbookHashValue="yxbtpxdviE+Ck8yDXoCOOPDqCtAV19uP25njbvhB9RTr83OxRfXiUxviEKxyxN8p5LMWzbtp+kWA/SPtehQEZg==" workbookSaltValue="UOyp+BvgajDh8y0WU4iPJQ==" workbookSpinCount="100000" lockStructure="1"/>
  <bookViews>
    <workbookView xWindow="-108" yWindow="-108" windowWidth="23256" windowHeight="12456" tabRatio="955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Meeuwen1" sheetId="5" r:id="rId6"/>
    <sheet name="Meeuwen2" sheetId="7" r:id="rId7"/>
    <sheet name="Meeuwkes" sheetId="8" r:id="rId8"/>
    <sheet name="Molenheike" sheetId="6" r:id="rId9"/>
    <sheet name="Nispen" sheetId="15" r:id="rId10"/>
    <sheet name="Oudeglorie" sheetId="3" r:id="rId11"/>
    <sheet name="Putte" sheetId="12" r:id="rId12"/>
    <sheet name="Rooiebal1" sheetId="13" r:id="rId13"/>
    <sheet name="Rooiebal2" sheetId="1" r:id="rId14"/>
    <sheet name="Wildert1" sheetId="23" r:id="rId15"/>
    <sheet name="Wildert2" sheetId="9" r:id="rId16"/>
    <sheet name="DeBeek" sheetId="16" r:id="rId17"/>
    <sheet name="Spelers" sheetId="19" r:id="rId18"/>
    <sheet name="Voorzitters" sheetId="20" r:id="rId19"/>
    <sheet name="Thuislokalen" sheetId="21" r:id="rId20"/>
  </sheets>
  <definedNames>
    <definedName name="_xlnm.Print_Area" localSheetId="10">Oudeglorie!$A$1:$AO$19</definedName>
    <definedName name="_xlnm.Print_Area" localSheetId="17">Spelers!$B$1:$I$88</definedName>
    <definedName name="_xlnm.Print_Area" localSheetId="19">Thuislokalen!$B$2:$I$28</definedName>
    <definedName name="_xlnm.Print_Area" localSheetId="18">Voorzitters!$C$2:$J$44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16" i="17" l="1"/>
  <c r="T16" i="17"/>
  <c r="W19" i="4"/>
  <c r="U19" i="4"/>
  <c r="AO10" i="13"/>
  <c r="S10" i="13"/>
  <c r="E175" i="17" l="1"/>
  <c r="AD174" i="17"/>
  <c r="AC174" i="17"/>
  <c r="AB174" i="17"/>
  <c r="AA174" i="17"/>
  <c r="Z174" i="17"/>
  <c r="Y174" i="17"/>
  <c r="X174" i="17"/>
  <c r="W174" i="17"/>
  <c r="V174" i="17"/>
  <c r="U174" i="17"/>
  <c r="Q174" i="17"/>
  <c r="P174" i="17"/>
  <c r="O174" i="17"/>
  <c r="N174" i="17"/>
  <c r="M174" i="17"/>
  <c r="L174" i="17"/>
  <c r="K174" i="17"/>
  <c r="J174" i="17"/>
  <c r="I174" i="17"/>
  <c r="H174" i="17"/>
  <c r="G174" i="17"/>
  <c r="F174" i="17"/>
  <c r="E174" i="17"/>
  <c r="B173" i="17"/>
  <c r="E173" i="17"/>
  <c r="A173" i="17" s="1"/>
  <c r="F173" i="17"/>
  <c r="G173" i="17"/>
  <c r="H173" i="17"/>
  <c r="I173" i="17"/>
  <c r="J173" i="17"/>
  <c r="K173" i="17"/>
  <c r="L173" i="17"/>
  <c r="M173" i="17"/>
  <c r="N173" i="17"/>
  <c r="O173" i="17"/>
  <c r="P173" i="17"/>
  <c r="Q173" i="17"/>
  <c r="R173" i="17"/>
  <c r="S173" i="17"/>
  <c r="T173" i="17"/>
  <c r="U173" i="17"/>
  <c r="V173" i="17"/>
  <c r="W173" i="17"/>
  <c r="X173" i="17"/>
  <c r="Y173" i="17"/>
  <c r="Z173" i="17"/>
  <c r="AA173" i="17"/>
  <c r="AB173" i="17"/>
  <c r="AC173" i="17"/>
  <c r="AD173" i="17"/>
  <c r="B191" i="17"/>
  <c r="E191" i="17"/>
  <c r="F191" i="17"/>
  <c r="G191" i="17"/>
  <c r="H191" i="17"/>
  <c r="I191" i="17"/>
  <c r="J191" i="17"/>
  <c r="K191" i="17"/>
  <c r="L191" i="17"/>
  <c r="M191" i="17"/>
  <c r="N191" i="17"/>
  <c r="O191" i="17"/>
  <c r="P191" i="17"/>
  <c r="Q191" i="17"/>
  <c r="R191" i="17"/>
  <c r="S191" i="17"/>
  <c r="T191" i="17"/>
  <c r="U191" i="17"/>
  <c r="V191" i="17"/>
  <c r="W191" i="17"/>
  <c r="X191" i="17"/>
  <c r="Y191" i="17"/>
  <c r="Z191" i="17"/>
  <c r="AA191" i="17"/>
  <c r="AB191" i="17"/>
  <c r="AC191" i="17"/>
  <c r="AD191" i="17"/>
  <c r="B189" i="17"/>
  <c r="E189" i="17"/>
  <c r="F189" i="17"/>
  <c r="G189" i="17"/>
  <c r="H189" i="17"/>
  <c r="I189" i="17"/>
  <c r="J189" i="17"/>
  <c r="K189" i="17"/>
  <c r="L189" i="17"/>
  <c r="M189" i="17"/>
  <c r="N189" i="17"/>
  <c r="O189" i="17"/>
  <c r="P189" i="17"/>
  <c r="Q189" i="17"/>
  <c r="R189" i="17"/>
  <c r="S189" i="17"/>
  <c r="T189" i="17"/>
  <c r="U189" i="17"/>
  <c r="V189" i="17"/>
  <c r="W189" i="17"/>
  <c r="X189" i="17"/>
  <c r="Y189" i="17"/>
  <c r="Z189" i="17"/>
  <c r="AA189" i="17"/>
  <c r="AB189" i="17"/>
  <c r="AC189" i="17"/>
  <c r="AD189" i="17"/>
  <c r="B190" i="17"/>
  <c r="E190" i="17"/>
  <c r="F190" i="17"/>
  <c r="G190" i="17"/>
  <c r="H190" i="17"/>
  <c r="I190" i="17"/>
  <c r="J190" i="17"/>
  <c r="K190" i="17"/>
  <c r="L190" i="17"/>
  <c r="M190" i="17"/>
  <c r="N190" i="17"/>
  <c r="O190" i="17"/>
  <c r="P190" i="17"/>
  <c r="Q190" i="17"/>
  <c r="R190" i="17"/>
  <c r="S190" i="17"/>
  <c r="T190" i="17"/>
  <c r="U190" i="17"/>
  <c r="V190" i="17"/>
  <c r="W190" i="17"/>
  <c r="X190" i="17"/>
  <c r="Y190" i="17"/>
  <c r="Z190" i="17"/>
  <c r="AA190" i="17"/>
  <c r="AB190" i="17"/>
  <c r="AC190" i="17"/>
  <c r="AD190" i="17"/>
  <c r="H68" i="19"/>
  <c r="I68" i="19"/>
  <c r="H69" i="19"/>
  <c r="I69" i="19"/>
  <c r="H70" i="19"/>
  <c r="I70" i="19"/>
  <c r="P11" i="9"/>
  <c r="S13" i="15"/>
  <c r="O32" i="17"/>
  <c r="A191" i="17" l="1"/>
  <c r="A189" i="17"/>
  <c r="A190" i="17"/>
  <c r="J19" i="15"/>
  <c r="L19" i="15"/>
  <c r="M62" i="17"/>
  <c r="M107" i="17"/>
  <c r="L107" i="17"/>
  <c r="J89" i="17"/>
  <c r="H89" i="17"/>
  <c r="J62" i="17"/>
  <c r="K14" i="17"/>
  <c r="K202" i="17"/>
  <c r="K156" i="17"/>
  <c r="H156" i="17"/>
  <c r="I19" i="9" l="1"/>
  <c r="H19" i="9"/>
  <c r="D143" i="17"/>
  <c r="D129" i="17" l="1"/>
  <c r="D224" i="17"/>
  <c r="D209" i="17"/>
  <c r="D193" i="17"/>
  <c r="D175" i="17"/>
  <c r="D158" i="17"/>
  <c r="D113" i="17"/>
  <c r="D81" i="17"/>
  <c r="D68" i="17"/>
  <c r="D51" i="17"/>
  <c r="D36" i="17"/>
  <c r="D17" i="17"/>
  <c r="I203" i="17" l="1"/>
  <c r="I13" i="19" l="1"/>
  <c r="I59" i="19"/>
  <c r="H33" i="17"/>
  <c r="E14" i="17"/>
  <c r="G33" i="17"/>
  <c r="F33" i="17"/>
  <c r="G32" i="17"/>
  <c r="F32" i="17"/>
  <c r="E62" i="17"/>
  <c r="E107" i="17"/>
  <c r="F156" i="17"/>
  <c r="H203" i="17"/>
  <c r="F203" i="17"/>
  <c r="H202" i="17"/>
  <c r="E202" i="17"/>
  <c r="G89" i="17"/>
  <c r="Q6" i="9" l="1"/>
  <c r="P6" i="9"/>
  <c r="E19" i="9" l="1"/>
  <c r="D19" i="9"/>
  <c r="G180" i="17"/>
  <c r="F180" i="17"/>
  <c r="E180" i="17"/>
  <c r="G49" i="17"/>
  <c r="F49" i="17"/>
  <c r="E49" i="17"/>
  <c r="F120" i="17"/>
  <c r="F55" i="17" l="1"/>
  <c r="F57" i="17"/>
  <c r="F60" i="17"/>
  <c r="F64" i="17"/>
  <c r="F65" i="17"/>
  <c r="F66" i="17"/>
  <c r="C223" i="17"/>
  <c r="C208" i="17"/>
  <c r="C192" i="17"/>
  <c r="C174" i="17"/>
  <c r="C157" i="17"/>
  <c r="C142" i="17"/>
  <c r="C128" i="17"/>
  <c r="C112" i="17"/>
  <c r="C80" i="17"/>
  <c r="C67" i="17"/>
  <c r="C50" i="17"/>
  <c r="C35" i="17"/>
  <c r="C16" i="17"/>
  <c r="S212" i="17"/>
  <c r="T212" i="17"/>
  <c r="U212" i="17"/>
  <c r="V212" i="17"/>
  <c r="W212" i="17"/>
  <c r="X212" i="17"/>
  <c r="Y212" i="17"/>
  <c r="Z212" i="17"/>
  <c r="AA212" i="17"/>
  <c r="AB212" i="17"/>
  <c r="AC212" i="17"/>
  <c r="AD212" i="17"/>
  <c r="S213" i="17"/>
  <c r="T213" i="17"/>
  <c r="U213" i="17"/>
  <c r="V213" i="17"/>
  <c r="W213" i="17"/>
  <c r="X213" i="17"/>
  <c r="Y213" i="17"/>
  <c r="Z213" i="17"/>
  <c r="AA213" i="17"/>
  <c r="AB213" i="17"/>
  <c r="AC213" i="17"/>
  <c r="AD213" i="17"/>
  <c r="S214" i="17"/>
  <c r="T214" i="17"/>
  <c r="U214" i="17"/>
  <c r="V214" i="17"/>
  <c r="W214" i="17"/>
  <c r="X214" i="17"/>
  <c r="Y214" i="17"/>
  <c r="Z214" i="17"/>
  <c r="AA214" i="17"/>
  <c r="AB214" i="17"/>
  <c r="AC214" i="17"/>
  <c r="AD214" i="17"/>
  <c r="S215" i="17"/>
  <c r="T215" i="17"/>
  <c r="U215" i="17"/>
  <c r="V215" i="17"/>
  <c r="W215" i="17"/>
  <c r="X215" i="17"/>
  <c r="Y215" i="17"/>
  <c r="Z215" i="17"/>
  <c r="AA215" i="17"/>
  <c r="AB215" i="17"/>
  <c r="AC215" i="17"/>
  <c r="AD215" i="17"/>
  <c r="S216" i="17"/>
  <c r="T216" i="17"/>
  <c r="U216" i="17"/>
  <c r="V216" i="17"/>
  <c r="W216" i="17"/>
  <c r="X216" i="17"/>
  <c r="Y216" i="17"/>
  <c r="Z216" i="17"/>
  <c r="AA216" i="17"/>
  <c r="AB216" i="17"/>
  <c r="AC216" i="17"/>
  <c r="AD216" i="17"/>
  <c r="S217" i="17"/>
  <c r="T217" i="17"/>
  <c r="U217" i="17"/>
  <c r="V217" i="17"/>
  <c r="W217" i="17"/>
  <c r="X217" i="17"/>
  <c r="Y217" i="17"/>
  <c r="Z217" i="17"/>
  <c r="AA217" i="17"/>
  <c r="AB217" i="17"/>
  <c r="AC217" i="17"/>
  <c r="AD217" i="17"/>
  <c r="S218" i="17"/>
  <c r="T218" i="17"/>
  <c r="U218" i="17"/>
  <c r="V218" i="17"/>
  <c r="W218" i="17"/>
  <c r="X218" i="17"/>
  <c r="Y218" i="17"/>
  <c r="Z218" i="17"/>
  <c r="AA218" i="17"/>
  <c r="AB218" i="17"/>
  <c r="AC218" i="17"/>
  <c r="AD218" i="17"/>
  <c r="S219" i="17"/>
  <c r="T219" i="17"/>
  <c r="U219" i="17"/>
  <c r="V219" i="17"/>
  <c r="W219" i="17"/>
  <c r="X219" i="17"/>
  <c r="Y219" i="17"/>
  <c r="Z219" i="17"/>
  <c r="AA219" i="17"/>
  <c r="AB219" i="17"/>
  <c r="AC219" i="17"/>
  <c r="AD219" i="17"/>
  <c r="S220" i="17"/>
  <c r="T220" i="17"/>
  <c r="U220" i="17"/>
  <c r="V220" i="17"/>
  <c r="W220" i="17"/>
  <c r="X220" i="17"/>
  <c r="Y220" i="17"/>
  <c r="Z220" i="17"/>
  <c r="AA220" i="17"/>
  <c r="AB220" i="17"/>
  <c r="AC220" i="17"/>
  <c r="AD220" i="17"/>
  <c r="S221" i="17"/>
  <c r="T221" i="17"/>
  <c r="U221" i="17"/>
  <c r="V221" i="17"/>
  <c r="W221" i="17"/>
  <c r="X221" i="17"/>
  <c r="Y221" i="17"/>
  <c r="Z221" i="17"/>
  <c r="AA221" i="17"/>
  <c r="AB221" i="17"/>
  <c r="AC221" i="17"/>
  <c r="AD221" i="17"/>
  <c r="S222" i="17"/>
  <c r="T222" i="17"/>
  <c r="U222" i="17"/>
  <c r="V222" i="17"/>
  <c r="W222" i="17"/>
  <c r="X222" i="17"/>
  <c r="Y222" i="17"/>
  <c r="Z222" i="17"/>
  <c r="AA222" i="17"/>
  <c r="AB222" i="17"/>
  <c r="AC222" i="17"/>
  <c r="AD222" i="17"/>
  <c r="R222" i="17"/>
  <c r="R221" i="17"/>
  <c r="R220" i="17"/>
  <c r="R219" i="17"/>
  <c r="R218" i="17"/>
  <c r="R217" i="17"/>
  <c r="R216" i="17"/>
  <c r="R215" i="17"/>
  <c r="R214" i="17"/>
  <c r="R213" i="17"/>
  <c r="R212" i="17"/>
  <c r="F212" i="17"/>
  <c r="G212" i="17"/>
  <c r="H212" i="17"/>
  <c r="I212" i="17"/>
  <c r="J212" i="17"/>
  <c r="K212" i="17"/>
  <c r="L212" i="17"/>
  <c r="M212" i="17"/>
  <c r="N212" i="17"/>
  <c r="O212" i="17"/>
  <c r="P212" i="17"/>
  <c r="Q212" i="17"/>
  <c r="F213" i="17"/>
  <c r="G213" i="17"/>
  <c r="H213" i="17"/>
  <c r="I213" i="17"/>
  <c r="J213" i="17"/>
  <c r="K213" i="17"/>
  <c r="L213" i="17"/>
  <c r="M213" i="17"/>
  <c r="N213" i="17"/>
  <c r="O213" i="17"/>
  <c r="P213" i="17"/>
  <c r="Q213" i="17"/>
  <c r="F214" i="17"/>
  <c r="G214" i="17"/>
  <c r="H214" i="17"/>
  <c r="I214" i="17"/>
  <c r="J214" i="17"/>
  <c r="K214" i="17"/>
  <c r="L214" i="17"/>
  <c r="M214" i="17"/>
  <c r="N214" i="17"/>
  <c r="O214" i="17"/>
  <c r="P214" i="17"/>
  <c r="Q214" i="17"/>
  <c r="F215" i="17"/>
  <c r="G215" i="17"/>
  <c r="H215" i="17"/>
  <c r="I215" i="17"/>
  <c r="J215" i="17"/>
  <c r="K215" i="17"/>
  <c r="L215" i="17"/>
  <c r="M215" i="17"/>
  <c r="N215" i="17"/>
  <c r="O215" i="17"/>
  <c r="P215" i="17"/>
  <c r="Q215" i="17"/>
  <c r="F216" i="17"/>
  <c r="G216" i="17"/>
  <c r="H216" i="17"/>
  <c r="I216" i="17"/>
  <c r="J216" i="17"/>
  <c r="K216" i="17"/>
  <c r="L216" i="17"/>
  <c r="M216" i="17"/>
  <c r="N216" i="17"/>
  <c r="O216" i="17"/>
  <c r="P216" i="17"/>
  <c r="Q216" i="17"/>
  <c r="F217" i="17"/>
  <c r="G217" i="17"/>
  <c r="H217" i="17"/>
  <c r="I217" i="17"/>
  <c r="J217" i="17"/>
  <c r="K217" i="17"/>
  <c r="L217" i="17"/>
  <c r="M217" i="17"/>
  <c r="N217" i="17"/>
  <c r="O217" i="17"/>
  <c r="P217" i="17"/>
  <c r="Q217" i="17"/>
  <c r="F218" i="17"/>
  <c r="G218" i="17"/>
  <c r="H218" i="17"/>
  <c r="I218" i="17"/>
  <c r="J218" i="17"/>
  <c r="K218" i="17"/>
  <c r="L218" i="17"/>
  <c r="M218" i="17"/>
  <c r="N218" i="17"/>
  <c r="O218" i="17"/>
  <c r="P218" i="17"/>
  <c r="Q218" i="17"/>
  <c r="F219" i="17"/>
  <c r="G219" i="17"/>
  <c r="H219" i="17"/>
  <c r="I219" i="17"/>
  <c r="J219" i="17"/>
  <c r="K219" i="17"/>
  <c r="L219" i="17"/>
  <c r="M219" i="17"/>
  <c r="N219" i="17"/>
  <c r="O219" i="17"/>
  <c r="P219" i="17"/>
  <c r="Q219" i="17"/>
  <c r="F220" i="17"/>
  <c r="G220" i="17"/>
  <c r="H220" i="17"/>
  <c r="I220" i="17"/>
  <c r="J220" i="17"/>
  <c r="K220" i="17"/>
  <c r="L220" i="17"/>
  <c r="M220" i="17"/>
  <c r="N220" i="17"/>
  <c r="O220" i="17"/>
  <c r="P220" i="17"/>
  <c r="Q220" i="17"/>
  <c r="F221" i="17"/>
  <c r="G221" i="17"/>
  <c r="H221" i="17"/>
  <c r="I221" i="17"/>
  <c r="J221" i="17"/>
  <c r="K221" i="17"/>
  <c r="L221" i="17"/>
  <c r="M221" i="17"/>
  <c r="N221" i="17"/>
  <c r="O221" i="17"/>
  <c r="P221" i="17"/>
  <c r="Q221" i="17"/>
  <c r="F222" i="17"/>
  <c r="G222" i="17"/>
  <c r="H222" i="17"/>
  <c r="I222" i="17"/>
  <c r="J222" i="17"/>
  <c r="K222" i="17"/>
  <c r="L222" i="17"/>
  <c r="M222" i="17"/>
  <c r="N222" i="17"/>
  <c r="O222" i="17"/>
  <c r="P222" i="17"/>
  <c r="Q222" i="17"/>
  <c r="E213" i="17"/>
  <c r="E214" i="17"/>
  <c r="E215" i="17"/>
  <c r="E216" i="17"/>
  <c r="E217" i="17"/>
  <c r="E218" i="17"/>
  <c r="E219" i="17"/>
  <c r="E220" i="17"/>
  <c r="E221" i="17"/>
  <c r="E222" i="17"/>
  <c r="E212" i="17"/>
  <c r="S196" i="17"/>
  <c r="T196" i="17"/>
  <c r="U196" i="17"/>
  <c r="V196" i="17"/>
  <c r="W196" i="17"/>
  <c r="X196" i="17"/>
  <c r="Y196" i="17"/>
  <c r="Z196" i="17"/>
  <c r="AA196" i="17"/>
  <c r="AB196" i="17"/>
  <c r="AC196" i="17"/>
  <c r="AD196" i="17"/>
  <c r="S197" i="17"/>
  <c r="T197" i="17"/>
  <c r="U197" i="17"/>
  <c r="V197" i="17"/>
  <c r="W197" i="17"/>
  <c r="X197" i="17"/>
  <c r="Y197" i="17"/>
  <c r="Z197" i="17"/>
  <c r="AA197" i="17"/>
  <c r="AB197" i="17"/>
  <c r="AC197" i="17"/>
  <c r="AD197" i="17"/>
  <c r="S198" i="17"/>
  <c r="T198" i="17"/>
  <c r="U198" i="17"/>
  <c r="V198" i="17"/>
  <c r="W198" i="17"/>
  <c r="X198" i="17"/>
  <c r="Y198" i="17"/>
  <c r="Z198" i="17"/>
  <c r="AA198" i="17"/>
  <c r="AB198" i="17"/>
  <c r="AC198" i="17"/>
  <c r="AD198" i="17"/>
  <c r="S199" i="17"/>
  <c r="T199" i="17"/>
  <c r="U199" i="17"/>
  <c r="V199" i="17"/>
  <c r="W199" i="17"/>
  <c r="X199" i="17"/>
  <c r="Y199" i="17"/>
  <c r="Z199" i="17"/>
  <c r="AA199" i="17"/>
  <c r="AB199" i="17"/>
  <c r="AC199" i="17"/>
  <c r="AD199" i="17"/>
  <c r="S200" i="17"/>
  <c r="T200" i="17"/>
  <c r="U200" i="17"/>
  <c r="V200" i="17"/>
  <c r="W200" i="17"/>
  <c r="X200" i="17"/>
  <c r="Y200" i="17"/>
  <c r="Z200" i="17"/>
  <c r="AA200" i="17"/>
  <c r="AB200" i="17"/>
  <c r="AC200" i="17"/>
  <c r="AD200" i="17"/>
  <c r="S201" i="17"/>
  <c r="T201" i="17"/>
  <c r="U201" i="17"/>
  <c r="V201" i="17"/>
  <c r="W201" i="17"/>
  <c r="X201" i="17"/>
  <c r="Y201" i="17"/>
  <c r="Z201" i="17"/>
  <c r="AA201" i="17"/>
  <c r="AB201" i="17"/>
  <c r="AC201" i="17"/>
  <c r="AD201" i="17"/>
  <c r="S202" i="17"/>
  <c r="T202" i="17"/>
  <c r="U202" i="17"/>
  <c r="V202" i="17"/>
  <c r="W202" i="17"/>
  <c r="X202" i="17"/>
  <c r="Y202" i="17"/>
  <c r="Z202" i="17"/>
  <c r="AA202" i="17"/>
  <c r="AB202" i="17"/>
  <c r="AC202" i="17"/>
  <c r="AD202" i="17"/>
  <c r="S203" i="17"/>
  <c r="T203" i="17"/>
  <c r="U203" i="17"/>
  <c r="V203" i="17"/>
  <c r="W203" i="17"/>
  <c r="X203" i="17"/>
  <c r="Y203" i="17"/>
  <c r="Z203" i="17"/>
  <c r="AA203" i="17"/>
  <c r="AB203" i="17"/>
  <c r="AC203" i="17"/>
  <c r="AD203" i="17"/>
  <c r="S204" i="17"/>
  <c r="T204" i="17"/>
  <c r="U204" i="17"/>
  <c r="V204" i="17"/>
  <c r="W204" i="17"/>
  <c r="X204" i="17"/>
  <c r="Y204" i="17"/>
  <c r="Z204" i="17"/>
  <c r="AA204" i="17"/>
  <c r="AB204" i="17"/>
  <c r="AC204" i="17"/>
  <c r="AD204" i="17"/>
  <c r="S205" i="17"/>
  <c r="T205" i="17"/>
  <c r="U205" i="17"/>
  <c r="V205" i="17"/>
  <c r="W205" i="17"/>
  <c r="X205" i="17"/>
  <c r="Y205" i="17"/>
  <c r="Z205" i="17"/>
  <c r="AA205" i="17"/>
  <c r="AB205" i="17"/>
  <c r="AC205" i="17"/>
  <c r="AD205" i="17"/>
  <c r="S206" i="17"/>
  <c r="T206" i="17"/>
  <c r="U206" i="17"/>
  <c r="V206" i="17"/>
  <c r="W206" i="17"/>
  <c r="X206" i="17"/>
  <c r="Y206" i="17"/>
  <c r="Z206" i="17"/>
  <c r="AA206" i="17"/>
  <c r="AB206" i="17"/>
  <c r="AC206" i="17"/>
  <c r="AD206" i="17"/>
  <c r="S207" i="17"/>
  <c r="T207" i="17"/>
  <c r="U207" i="17"/>
  <c r="V207" i="17"/>
  <c r="W207" i="17"/>
  <c r="X207" i="17"/>
  <c r="Y207" i="17"/>
  <c r="Z207" i="17"/>
  <c r="AA207" i="17"/>
  <c r="AB207" i="17"/>
  <c r="AC207" i="17"/>
  <c r="AD207" i="17"/>
  <c r="R207" i="17"/>
  <c r="R206" i="17"/>
  <c r="R205" i="17"/>
  <c r="R204" i="17"/>
  <c r="R203" i="17"/>
  <c r="R202" i="17"/>
  <c r="R201" i="17"/>
  <c r="R200" i="17"/>
  <c r="R199" i="17"/>
  <c r="R198" i="17"/>
  <c r="R197" i="17"/>
  <c r="R196" i="17"/>
  <c r="F196" i="17"/>
  <c r="G196" i="17"/>
  <c r="H196" i="17"/>
  <c r="I196" i="17"/>
  <c r="J196" i="17"/>
  <c r="K196" i="17"/>
  <c r="L196" i="17"/>
  <c r="M196" i="17"/>
  <c r="N196" i="17"/>
  <c r="O196" i="17"/>
  <c r="P196" i="17"/>
  <c r="Q196" i="17"/>
  <c r="F197" i="17"/>
  <c r="G197" i="17"/>
  <c r="H197" i="17"/>
  <c r="I197" i="17"/>
  <c r="J197" i="17"/>
  <c r="K197" i="17"/>
  <c r="L197" i="17"/>
  <c r="M197" i="17"/>
  <c r="N197" i="17"/>
  <c r="O197" i="17"/>
  <c r="P197" i="17"/>
  <c r="Q197" i="17"/>
  <c r="F198" i="17"/>
  <c r="G198" i="17"/>
  <c r="H198" i="17"/>
  <c r="I198" i="17"/>
  <c r="J198" i="17"/>
  <c r="K198" i="17"/>
  <c r="L198" i="17"/>
  <c r="M198" i="17"/>
  <c r="N198" i="17"/>
  <c r="O198" i="17"/>
  <c r="P198" i="17"/>
  <c r="Q198" i="17"/>
  <c r="F199" i="17"/>
  <c r="G199" i="17"/>
  <c r="H199" i="17"/>
  <c r="I199" i="17"/>
  <c r="J199" i="17"/>
  <c r="K199" i="17"/>
  <c r="L199" i="17"/>
  <c r="M199" i="17"/>
  <c r="N199" i="17"/>
  <c r="O199" i="17"/>
  <c r="P199" i="17"/>
  <c r="Q199" i="17"/>
  <c r="F200" i="17"/>
  <c r="G200" i="17"/>
  <c r="H200" i="17"/>
  <c r="I200" i="17"/>
  <c r="J200" i="17"/>
  <c r="K200" i="17"/>
  <c r="L200" i="17"/>
  <c r="M200" i="17"/>
  <c r="N200" i="17"/>
  <c r="O200" i="17"/>
  <c r="P200" i="17"/>
  <c r="Q200" i="17"/>
  <c r="F201" i="17"/>
  <c r="G201" i="17"/>
  <c r="H201" i="17"/>
  <c r="I201" i="17"/>
  <c r="J201" i="17"/>
  <c r="K201" i="17"/>
  <c r="L201" i="17"/>
  <c r="M201" i="17"/>
  <c r="N201" i="17"/>
  <c r="O201" i="17"/>
  <c r="P201" i="17"/>
  <c r="Q201" i="17"/>
  <c r="F202" i="17"/>
  <c r="G202" i="17"/>
  <c r="I202" i="17"/>
  <c r="J202" i="17"/>
  <c r="L202" i="17"/>
  <c r="M202" i="17"/>
  <c r="N202" i="17"/>
  <c r="O202" i="17"/>
  <c r="P202" i="17"/>
  <c r="Q202" i="17"/>
  <c r="G203" i="17"/>
  <c r="J203" i="17"/>
  <c r="K203" i="17"/>
  <c r="L203" i="17"/>
  <c r="M203" i="17"/>
  <c r="N203" i="17"/>
  <c r="O203" i="17"/>
  <c r="P203" i="17"/>
  <c r="Q203" i="17"/>
  <c r="F204" i="17"/>
  <c r="G204" i="17"/>
  <c r="H204" i="17"/>
  <c r="I204" i="17"/>
  <c r="J204" i="17"/>
  <c r="K204" i="17"/>
  <c r="L204" i="17"/>
  <c r="M204" i="17"/>
  <c r="N204" i="17"/>
  <c r="O204" i="17"/>
  <c r="P204" i="17"/>
  <c r="Q204" i="17"/>
  <c r="F205" i="17"/>
  <c r="G205" i="17"/>
  <c r="H205" i="17"/>
  <c r="I205" i="17"/>
  <c r="J205" i="17"/>
  <c r="K205" i="17"/>
  <c r="L205" i="17"/>
  <c r="M205" i="17"/>
  <c r="N205" i="17"/>
  <c r="O205" i="17"/>
  <c r="P205" i="17"/>
  <c r="Q205" i="17"/>
  <c r="F206" i="17"/>
  <c r="G206" i="17"/>
  <c r="H206" i="17"/>
  <c r="I206" i="17"/>
  <c r="J206" i="17"/>
  <c r="K206" i="17"/>
  <c r="L206" i="17"/>
  <c r="M206" i="17"/>
  <c r="N206" i="17"/>
  <c r="O206" i="17"/>
  <c r="P206" i="17"/>
  <c r="Q206" i="17"/>
  <c r="F207" i="17"/>
  <c r="G207" i="17"/>
  <c r="H207" i="17"/>
  <c r="I207" i="17"/>
  <c r="J207" i="17"/>
  <c r="K207" i="17"/>
  <c r="L207" i="17"/>
  <c r="M207" i="17"/>
  <c r="N207" i="17"/>
  <c r="O207" i="17"/>
  <c r="P207" i="17"/>
  <c r="Q207" i="17"/>
  <c r="E197" i="17"/>
  <c r="E198" i="17"/>
  <c r="E199" i="17"/>
  <c r="E200" i="17"/>
  <c r="E201" i="17"/>
  <c r="E203" i="17"/>
  <c r="E204" i="17"/>
  <c r="E205" i="17"/>
  <c r="E206" i="17"/>
  <c r="E207" i="17"/>
  <c r="E196" i="17"/>
  <c r="S178" i="17"/>
  <c r="T178" i="17"/>
  <c r="U178" i="17"/>
  <c r="V178" i="17"/>
  <c r="W178" i="17"/>
  <c r="X178" i="17"/>
  <c r="Y178" i="17"/>
  <c r="Z178" i="17"/>
  <c r="AA178" i="17"/>
  <c r="AB178" i="17"/>
  <c r="AC178" i="17"/>
  <c r="AD178" i="17"/>
  <c r="S179" i="17"/>
  <c r="T179" i="17"/>
  <c r="U179" i="17"/>
  <c r="V179" i="17"/>
  <c r="W179" i="17"/>
  <c r="X179" i="17"/>
  <c r="Y179" i="17"/>
  <c r="Z179" i="17"/>
  <c r="AA179" i="17"/>
  <c r="AB179" i="17"/>
  <c r="AC179" i="17"/>
  <c r="AD179" i="17"/>
  <c r="S180" i="17"/>
  <c r="T180" i="17"/>
  <c r="U180" i="17"/>
  <c r="V180" i="17"/>
  <c r="W180" i="17"/>
  <c r="X180" i="17"/>
  <c r="Y180" i="17"/>
  <c r="Z180" i="17"/>
  <c r="AA180" i="17"/>
  <c r="AB180" i="17"/>
  <c r="AC180" i="17"/>
  <c r="AD180" i="17"/>
  <c r="S181" i="17"/>
  <c r="T181" i="17"/>
  <c r="U181" i="17"/>
  <c r="V181" i="17"/>
  <c r="W181" i="17"/>
  <c r="X181" i="17"/>
  <c r="Y181" i="17"/>
  <c r="Z181" i="17"/>
  <c r="AA181" i="17"/>
  <c r="AB181" i="17"/>
  <c r="AC181" i="17"/>
  <c r="AD181" i="17"/>
  <c r="S182" i="17"/>
  <c r="T182" i="17"/>
  <c r="U182" i="17"/>
  <c r="V182" i="17"/>
  <c r="W182" i="17"/>
  <c r="X182" i="17"/>
  <c r="Y182" i="17"/>
  <c r="Z182" i="17"/>
  <c r="AA182" i="17"/>
  <c r="AB182" i="17"/>
  <c r="AC182" i="17"/>
  <c r="AD182" i="17"/>
  <c r="S183" i="17"/>
  <c r="T183" i="17"/>
  <c r="U183" i="17"/>
  <c r="V183" i="17"/>
  <c r="W183" i="17"/>
  <c r="X183" i="17"/>
  <c r="Y183" i="17"/>
  <c r="Z183" i="17"/>
  <c r="AA183" i="17"/>
  <c r="AB183" i="17"/>
  <c r="AC183" i="17"/>
  <c r="AD183" i="17"/>
  <c r="S184" i="17"/>
  <c r="T184" i="17"/>
  <c r="U184" i="17"/>
  <c r="V184" i="17"/>
  <c r="W184" i="17"/>
  <c r="X184" i="17"/>
  <c r="Y184" i="17"/>
  <c r="Z184" i="17"/>
  <c r="AA184" i="17"/>
  <c r="AB184" i="17"/>
  <c r="AC184" i="17"/>
  <c r="AD184" i="17"/>
  <c r="S185" i="17"/>
  <c r="T185" i="17"/>
  <c r="U185" i="17"/>
  <c r="V185" i="17"/>
  <c r="W185" i="17"/>
  <c r="X185" i="17"/>
  <c r="Y185" i="17"/>
  <c r="Z185" i="17"/>
  <c r="AA185" i="17"/>
  <c r="AB185" i="17"/>
  <c r="AC185" i="17"/>
  <c r="AD185" i="17"/>
  <c r="S186" i="17"/>
  <c r="T186" i="17"/>
  <c r="U186" i="17"/>
  <c r="V186" i="17"/>
  <c r="W186" i="17"/>
  <c r="X186" i="17"/>
  <c r="Y186" i="17"/>
  <c r="Z186" i="17"/>
  <c r="AA186" i="17"/>
  <c r="AB186" i="17"/>
  <c r="AC186" i="17"/>
  <c r="AD186" i="17"/>
  <c r="S187" i="17"/>
  <c r="T187" i="17"/>
  <c r="U187" i="17"/>
  <c r="V187" i="17"/>
  <c r="W187" i="17"/>
  <c r="X187" i="17"/>
  <c r="Y187" i="17"/>
  <c r="Z187" i="17"/>
  <c r="AA187" i="17"/>
  <c r="AB187" i="17"/>
  <c r="AC187" i="17"/>
  <c r="AD187" i="17"/>
  <c r="S188" i="17"/>
  <c r="T188" i="17"/>
  <c r="U188" i="17"/>
  <c r="V188" i="17"/>
  <c r="W188" i="17"/>
  <c r="X188" i="17"/>
  <c r="Y188" i="17"/>
  <c r="Z188" i="17"/>
  <c r="AA188" i="17"/>
  <c r="AB188" i="17"/>
  <c r="AC188" i="17"/>
  <c r="AD188" i="17"/>
  <c r="R188" i="17"/>
  <c r="R187" i="17"/>
  <c r="R186" i="17"/>
  <c r="R185" i="17"/>
  <c r="R184" i="17"/>
  <c r="R183" i="17"/>
  <c r="R182" i="17"/>
  <c r="R181" i="17"/>
  <c r="R180" i="17"/>
  <c r="R179" i="17"/>
  <c r="R178" i="17"/>
  <c r="F178" i="17"/>
  <c r="G178" i="17"/>
  <c r="G192" i="17" s="1"/>
  <c r="H178" i="17"/>
  <c r="I178" i="17"/>
  <c r="J178" i="17"/>
  <c r="K178" i="17"/>
  <c r="L178" i="17"/>
  <c r="M178" i="17"/>
  <c r="N178" i="17"/>
  <c r="O178" i="17"/>
  <c r="O192" i="17" s="1"/>
  <c r="P178" i="17"/>
  <c r="Q178" i="17"/>
  <c r="Q192" i="17" s="1"/>
  <c r="F179" i="17"/>
  <c r="G179" i="17"/>
  <c r="H179" i="17"/>
  <c r="I179" i="17"/>
  <c r="J179" i="17"/>
  <c r="K179" i="17"/>
  <c r="L179" i="17"/>
  <c r="M179" i="17"/>
  <c r="N179" i="17"/>
  <c r="O179" i="17"/>
  <c r="P179" i="17"/>
  <c r="Q179" i="17"/>
  <c r="H180" i="17"/>
  <c r="I180" i="17"/>
  <c r="J180" i="17"/>
  <c r="K180" i="17"/>
  <c r="L180" i="17"/>
  <c r="M180" i="17"/>
  <c r="N180" i="17"/>
  <c r="O180" i="17"/>
  <c r="P180" i="17"/>
  <c r="Q180" i="17"/>
  <c r="F181" i="17"/>
  <c r="G181" i="17"/>
  <c r="H181" i="17"/>
  <c r="I181" i="17"/>
  <c r="J181" i="17"/>
  <c r="K181" i="17"/>
  <c r="L181" i="17"/>
  <c r="M181" i="17"/>
  <c r="N181" i="17"/>
  <c r="O181" i="17"/>
  <c r="P181" i="17"/>
  <c r="Q181" i="17"/>
  <c r="F182" i="17"/>
  <c r="G182" i="17"/>
  <c r="H182" i="17"/>
  <c r="I182" i="17"/>
  <c r="J182" i="17"/>
  <c r="K182" i="17"/>
  <c r="L182" i="17"/>
  <c r="M182" i="17"/>
  <c r="N182" i="17"/>
  <c r="O182" i="17"/>
  <c r="P182" i="17"/>
  <c r="Q182" i="17"/>
  <c r="F183" i="17"/>
  <c r="G183" i="17"/>
  <c r="H183" i="17"/>
  <c r="I183" i="17"/>
  <c r="J183" i="17"/>
  <c r="K183" i="17"/>
  <c r="L183" i="17"/>
  <c r="M183" i="17"/>
  <c r="N183" i="17"/>
  <c r="O183" i="17"/>
  <c r="P183" i="17"/>
  <c r="Q183" i="17"/>
  <c r="F184" i="17"/>
  <c r="G184" i="17"/>
  <c r="H184" i="17"/>
  <c r="I184" i="17"/>
  <c r="J184" i="17"/>
  <c r="K184" i="17"/>
  <c r="L184" i="17"/>
  <c r="M184" i="17"/>
  <c r="N184" i="17"/>
  <c r="O184" i="17"/>
  <c r="P184" i="17"/>
  <c r="Q184" i="17"/>
  <c r="F185" i="17"/>
  <c r="G185" i="17"/>
  <c r="H185" i="17"/>
  <c r="I185" i="17"/>
  <c r="J185" i="17"/>
  <c r="K185" i="17"/>
  <c r="L185" i="17"/>
  <c r="M185" i="17"/>
  <c r="N185" i="17"/>
  <c r="O185" i="17"/>
  <c r="P185" i="17"/>
  <c r="Q185" i="17"/>
  <c r="F186" i="17"/>
  <c r="G186" i="17"/>
  <c r="H186" i="17"/>
  <c r="I186" i="17"/>
  <c r="J186" i="17"/>
  <c r="K186" i="17"/>
  <c r="L186" i="17"/>
  <c r="M186" i="17"/>
  <c r="N186" i="17"/>
  <c r="O186" i="17"/>
  <c r="P186" i="17"/>
  <c r="Q186" i="17"/>
  <c r="F187" i="17"/>
  <c r="G187" i="17"/>
  <c r="H187" i="17"/>
  <c r="I187" i="17"/>
  <c r="J187" i="17"/>
  <c r="K187" i="17"/>
  <c r="L187" i="17"/>
  <c r="M187" i="17"/>
  <c r="N187" i="17"/>
  <c r="O187" i="17"/>
  <c r="P187" i="17"/>
  <c r="Q187" i="17"/>
  <c r="F188" i="17"/>
  <c r="G188" i="17"/>
  <c r="H188" i="17"/>
  <c r="I188" i="17"/>
  <c r="J188" i="17"/>
  <c r="K188" i="17"/>
  <c r="L188" i="17"/>
  <c r="M188" i="17"/>
  <c r="N188" i="17"/>
  <c r="O188" i="17"/>
  <c r="P188" i="17"/>
  <c r="Q188" i="17"/>
  <c r="E179" i="17"/>
  <c r="E181" i="17"/>
  <c r="E182" i="17"/>
  <c r="E183" i="17"/>
  <c r="E184" i="17"/>
  <c r="E185" i="17"/>
  <c r="E186" i="17"/>
  <c r="E187" i="17"/>
  <c r="E188" i="17"/>
  <c r="E178" i="17"/>
  <c r="S161" i="17"/>
  <c r="T161" i="17"/>
  <c r="U161" i="17"/>
  <c r="V161" i="17"/>
  <c r="W161" i="17"/>
  <c r="X161" i="17"/>
  <c r="Y161" i="17"/>
  <c r="Z161" i="17"/>
  <c r="AA161" i="17"/>
  <c r="AB161" i="17"/>
  <c r="AC161" i="17"/>
  <c r="AD161" i="17"/>
  <c r="S162" i="17"/>
  <c r="T162" i="17"/>
  <c r="U162" i="17"/>
  <c r="V162" i="17"/>
  <c r="W162" i="17"/>
  <c r="X162" i="17"/>
  <c r="Y162" i="17"/>
  <c r="Z162" i="17"/>
  <c r="AA162" i="17"/>
  <c r="AB162" i="17"/>
  <c r="AC162" i="17"/>
  <c r="AD162" i="17"/>
  <c r="S163" i="17"/>
  <c r="T163" i="17"/>
  <c r="U163" i="17"/>
  <c r="V163" i="17"/>
  <c r="W163" i="17"/>
  <c r="X163" i="17"/>
  <c r="Y163" i="17"/>
  <c r="Z163" i="17"/>
  <c r="AA163" i="17"/>
  <c r="AB163" i="17"/>
  <c r="AC163" i="17"/>
  <c r="AD163" i="17"/>
  <c r="S164" i="17"/>
  <c r="T164" i="17"/>
  <c r="U164" i="17"/>
  <c r="V164" i="17"/>
  <c r="W164" i="17"/>
  <c r="X164" i="17"/>
  <c r="Y164" i="17"/>
  <c r="Z164" i="17"/>
  <c r="AA164" i="17"/>
  <c r="AB164" i="17"/>
  <c r="AC164" i="17"/>
  <c r="AD164" i="17"/>
  <c r="S165" i="17"/>
  <c r="T165" i="17"/>
  <c r="U165" i="17"/>
  <c r="V165" i="17"/>
  <c r="W165" i="17"/>
  <c r="X165" i="17"/>
  <c r="Y165" i="17"/>
  <c r="Z165" i="17"/>
  <c r="AA165" i="17"/>
  <c r="AB165" i="17"/>
  <c r="AC165" i="17"/>
  <c r="AD165" i="17"/>
  <c r="S166" i="17"/>
  <c r="T166" i="17"/>
  <c r="U166" i="17"/>
  <c r="V166" i="17"/>
  <c r="W166" i="17"/>
  <c r="X166" i="17"/>
  <c r="Y166" i="17"/>
  <c r="Z166" i="17"/>
  <c r="AA166" i="17"/>
  <c r="AB166" i="17"/>
  <c r="AC166" i="17"/>
  <c r="AD166" i="17"/>
  <c r="S167" i="17"/>
  <c r="T167" i="17"/>
  <c r="U167" i="17"/>
  <c r="V167" i="17"/>
  <c r="W167" i="17"/>
  <c r="X167" i="17"/>
  <c r="Y167" i="17"/>
  <c r="Z167" i="17"/>
  <c r="AA167" i="17"/>
  <c r="AB167" i="17"/>
  <c r="AC167" i="17"/>
  <c r="AD167" i="17"/>
  <c r="S168" i="17"/>
  <c r="T168" i="17"/>
  <c r="U168" i="17"/>
  <c r="V168" i="17"/>
  <c r="W168" i="17"/>
  <c r="X168" i="17"/>
  <c r="Y168" i="17"/>
  <c r="Z168" i="17"/>
  <c r="AA168" i="17"/>
  <c r="AB168" i="17"/>
  <c r="AC168" i="17"/>
  <c r="AD168" i="17"/>
  <c r="S169" i="17"/>
  <c r="T169" i="17"/>
  <c r="U169" i="17"/>
  <c r="V169" i="17"/>
  <c r="W169" i="17"/>
  <c r="X169" i="17"/>
  <c r="Y169" i="17"/>
  <c r="Z169" i="17"/>
  <c r="AA169" i="17"/>
  <c r="AB169" i="17"/>
  <c r="AC169" i="17"/>
  <c r="AD169" i="17"/>
  <c r="S170" i="17"/>
  <c r="T170" i="17"/>
  <c r="U170" i="17"/>
  <c r="V170" i="17"/>
  <c r="W170" i="17"/>
  <c r="X170" i="17"/>
  <c r="Y170" i="17"/>
  <c r="Z170" i="17"/>
  <c r="AA170" i="17"/>
  <c r="AB170" i="17"/>
  <c r="AC170" i="17"/>
  <c r="AD170" i="17"/>
  <c r="S171" i="17"/>
  <c r="T171" i="17"/>
  <c r="U171" i="17"/>
  <c r="V171" i="17"/>
  <c r="W171" i="17"/>
  <c r="X171" i="17"/>
  <c r="Y171" i="17"/>
  <c r="Z171" i="17"/>
  <c r="AA171" i="17"/>
  <c r="AB171" i="17"/>
  <c r="AC171" i="17"/>
  <c r="AD171" i="17"/>
  <c r="S172" i="17"/>
  <c r="T172" i="17"/>
  <c r="U172" i="17"/>
  <c r="V172" i="17"/>
  <c r="W172" i="17"/>
  <c r="X172" i="17"/>
  <c r="Y172" i="17"/>
  <c r="Z172" i="17"/>
  <c r="AA172" i="17"/>
  <c r="AB172" i="17"/>
  <c r="AC172" i="17"/>
  <c r="AD172" i="17"/>
  <c r="R172" i="17"/>
  <c r="R171" i="17"/>
  <c r="R170" i="17"/>
  <c r="R169" i="17"/>
  <c r="R168" i="17"/>
  <c r="R167" i="17"/>
  <c r="R166" i="17"/>
  <c r="R165" i="17"/>
  <c r="R164" i="17"/>
  <c r="R163" i="17"/>
  <c r="R162" i="17"/>
  <c r="R161" i="17"/>
  <c r="F161" i="17"/>
  <c r="G161" i="17"/>
  <c r="H161" i="17"/>
  <c r="I161" i="17"/>
  <c r="J161" i="17"/>
  <c r="K161" i="17"/>
  <c r="L161" i="17"/>
  <c r="M161" i="17"/>
  <c r="N161" i="17"/>
  <c r="O161" i="17"/>
  <c r="P161" i="17"/>
  <c r="Q161" i="17"/>
  <c r="F162" i="17"/>
  <c r="G162" i="17"/>
  <c r="H162" i="17"/>
  <c r="I162" i="17"/>
  <c r="J162" i="17"/>
  <c r="K162" i="17"/>
  <c r="L162" i="17"/>
  <c r="M162" i="17"/>
  <c r="N162" i="17"/>
  <c r="O162" i="17"/>
  <c r="P162" i="17"/>
  <c r="Q162" i="17"/>
  <c r="F163" i="17"/>
  <c r="G163" i="17"/>
  <c r="H163" i="17"/>
  <c r="I163" i="17"/>
  <c r="J163" i="17"/>
  <c r="K163" i="17"/>
  <c r="L163" i="17"/>
  <c r="M163" i="17"/>
  <c r="N163" i="17"/>
  <c r="O163" i="17"/>
  <c r="P163" i="17"/>
  <c r="Q163" i="17"/>
  <c r="F164" i="17"/>
  <c r="G164" i="17"/>
  <c r="H164" i="17"/>
  <c r="I164" i="17"/>
  <c r="J164" i="17"/>
  <c r="K164" i="17"/>
  <c r="L164" i="17"/>
  <c r="M164" i="17"/>
  <c r="N164" i="17"/>
  <c r="O164" i="17"/>
  <c r="P164" i="17"/>
  <c r="Q164" i="17"/>
  <c r="F165" i="17"/>
  <c r="G165" i="17"/>
  <c r="H165" i="17"/>
  <c r="I165" i="17"/>
  <c r="J165" i="17"/>
  <c r="K165" i="17"/>
  <c r="L165" i="17"/>
  <c r="M165" i="17"/>
  <c r="N165" i="17"/>
  <c r="O165" i="17"/>
  <c r="P165" i="17"/>
  <c r="Q165" i="17"/>
  <c r="F166" i="17"/>
  <c r="G166" i="17"/>
  <c r="H166" i="17"/>
  <c r="I166" i="17"/>
  <c r="J166" i="17"/>
  <c r="K166" i="17"/>
  <c r="L166" i="17"/>
  <c r="M166" i="17"/>
  <c r="N166" i="17"/>
  <c r="O166" i="17"/>
  <c r="P166" i="17"/>
  <c r="Q166" i="17"/>
  <c r="F167" i="17"/>
  <c r="G167" i="17"/>
  <c r="H167" i="17"/>
  <c r="I167" i="17"/>
  <c r="J167" i="17"/>
  <c r="K167" i="17"/>
  <c r="L167" i="17"/>
  <c r="M167" i="17"/>
  <c r="N167" i="17"/>
  <c r="O167" i="17"/>
  <c r="P167" i="17"/>
  <c r="Q167" i="17"/>
  <c r="F168" i="17"/>
  <c r="G168" i="17"/>
  <c r="H168" i="17"/>
  <c r="I168" i="17"/>
  <c r="J168" i="17"/>
  <c r="K168" i="17"/>
  <c r="L168" i="17"/>
  <c r="M168" i="17"/>
  <c r="N168" i="17"/>
  <c r="O168" i="17"/>
  <c r="P168" i="17"/>
  <c r="Q168" i="17"/>
  <c r="F169" i="17"/>
  <c r="G169" i="17"/>
  <c r="H169" i="17"/>
  <c r="I169" i="17"/>
  <c r="J169" i="17"/>
  <c r="K169" i="17"/>
  <c r="L169" i="17"/>
  <c r="M169" i="17"/>
  <c r="N169" i="17"/>
  <c r="O169" i="17"/>
  <c r="P169" i="17"/>
  <c r="Q169" i="17"/>
  <c r="F170" i="17"/>
  <c r="G170" i="17"/>
  <c r="H170" i="17"/>
  <c r="I170" i="17"/>
  <c r="J170" i="17"/>
  <c r="K170" i="17"/>
  <c r="L170" i="17"/>
  <c r="M170" i="17"/>
  <c r="N170" i="17"/>
  <c r="O170" i="17"/>
  <c r="P170" i="17"/>
  <c r="Q170" i="17"/>
  <c r="F171" i="17"/>
  <c r="G171" i="17"/>
  <c r="H171" i="17"/>
  <c r="I171" i="17"/>
  <c r="J171" i="17"/>
  <c r="K171" i="17"/>
  <c r="L171" i="17"/>
  <c r="M171" i="17"/>
  <c r="N171" i="17"/>
  <c r="O171" i="17"/>
  <c r="P171" i="17"/>
  <c r="Q171" i="17"/>
  <c r="F172" i="17"/>
  <c r="G172" i="17"/>
  <c r="H172" i="17"/>
  <c r="I172" i="17"/>
  <c r="J172" i="17"/>
  <c r="K172" i="17"/>
  <c r="L172" i="17"/>
  <c r="M172" i="17"/>
  <c r="N172" i="17"/>
  <c r="O172" i="17"/>
  <c r="P172" i="17"/>
  <c r="Q172" i="17"/>
  <c r="E162" i="17"/>
  <c r="E163" i="17"/>
  <c r="E164" i="17"/>
  <c r="E165" i="17"/>
  <c r="E166" i="17"/>
  <c r="E167" i="17"/>
  <c r="E168" i="17"/>
  <c r="E169" i="17"/>
  <c r="E170" i="17"/>
  <c r="E171" i="17"/>
  <c r="E172" i="17"/>
  <c r="E161" i="17"/>
  <c r="S146" i="17"/>
  <c r="T146" i="17"/>
  <c r="U146" i="17"/>
  <c r="V146" i="17"/>
  <c r="W146" i="17"/>
  <c r="X146" i="17"/>
  <c r="Y146" i="17"/>
  <c r="Z146" i="17"/>
  <c r="AA146" i="17"/>
  <c r="AB146" i="17"/>
  <c r="AC146" i="17"/>
  <c r="AD146" i="17"/>
  <c r="S147" i="17"/>
  <c r="T147" i="17"/>
  <c r="U147" i="17"/>
  <c r="V147" i="17"/>
  <c r="W147" i="17"/>
  <c r="X147" i="17"/>
  <c r="Y147" i="17"/>
  <c r="Z147" i="17"/>
  <c r="AA147" i="17"/>
  <c r="AB147" i="17"/>
  <c r="AC147" i="17"/>
  <c r="AD147" i="17"/>
  <c r="S148" i="17"/>
  <c r="T148" i="17"/>
  <c r="U148" i="17"/>
  <c r="V148" i="17"/>
  <c r="W148" i="17"/>
  <c r="X148" i="17"/>
  <c r="Y148" i="17"/>
  <c r="Z148" i="17"/>
  <c r="AA148" i="17"/>
  <c r="AB148" i="17"/>
  <c r="AC148" i="17"/>
  <c r="AD148" i="17"/>
  <c r="S149" i="17"/>
  <c r="T149" i="17"/>
  <c r="U149" i="17"/>
  <c r="V149" i="17"/>
  <c r="W149" i="17"/>
  <c r="X149" i="17"/>
  <c r="Y149" i="17"/>
  <c r="Z149" i="17"/>
  <c r="AA149" i="17"/>
  <c r="AB149" i="17"/>
  <c r="AC149" i="17"/>
  <c r="AD149" i="17"/>
  <c r="S150" i="17"/>
  <c r="T150" i="17"/>
  <c r="U150" i="17"/>
  <c r="V150" i="17"/>
  <c r="W150" i="17"/>
  <c r="X150" i="17"/>
  <c r="Y150" i="17"/>
  <c r="Z150" i="17"/>
  <c r="AA150" i="17"/>
  <c r="AB150" i="17"/>
  <c r="AC150" i="17"/>
  <c r="AD150" i="17"/>
  <c r="S151" i="17"/>
  <c r="T151" i="17"/>
  <c r="U151" i="17"/>
  <c r="V151" i="17"/>
  <c r="W151" i="17"/>
  <c r="X151" i="17"/>
  <c r="Y151" i="17"/>
  <c r="Z151" i="17"/>
  <c r="AA151" i="17"/>
  <c r="AB151" i="17"/>
  <c r="AC151" i="17"/>
  <c r="AD151" i="17"/>
  <c r="S152" i="17"/>
  <c r="T152" i="17"/>
  <c r="U152" i="17"/>
  <c r="V152" i="17"/>
  <c r="W152" i="17"/>
  <c r="X152" i="17"/>
  <c r="Y152" i="17"/>
  <c r="Z152" i="17"/>
  <c r="AA152" i="17"/>
  <c r="AB152" i="17"/>
  <c r="AC152" i="17"/>
  <c r="AD152" i="17"/>
  <c r="S153" i="17"/>
  <c r="T153" i="17"/>
  <c r="U153" i="17"/>
  <c r="V153" i="17"/>
  <c r="W153" i="17"/>
  <c r="X153" i="17"/>
  <c r="Y153" i="17"/>
  <c r="Z153" i="17"/>
  <c r="AA153" i="17"/>
  <c r="AB153" i="17"/>
  <c r="AC153" i="17"/>
  <c r="AD153" i="17"/>
  <c r="S154" i="17"/>
  <c r="T154" i="17"/>
  <c r="U154" i="17"/>
  <c r="V154" i="17"/>
  <c r="W154" i="17"/>
  <c r="X154" i="17"/>
  <c r="Y154" i="17"/>
  <c r="Z154" i="17"/>
  <c r="AA154" i="17"/>
  <c r="AB154" i="17"/>
  <c r="AC154" i="17"/>
  <c r="AD154" i="17"/>
  <c r="S155" i="17"/>
  <c r="T155" i="17"/>
  <c r="U155" i="17"/>
  <c r="V155" i="17"/>
  <c r="W155" i="17"/>
  <c r="X155" i="17"/>
  <c r="Y155" i="17"/>
  <c r="Z155" i="17"/>
  <c r="AA155" i="17"/>
  <c r="AB155" i="17"/>
  <c r="AC155" i="17"/>
  <c r="AD155" i="17"/>
  <c r="S156" i="17"/>
  <c r="T156" i="17"/>
  <c r="U156" i="17"/>
  <c r="V156" i="17"/>
  <c r="W156" i="17"/>
  <c r="X156" i="17"/>
  <c r="Y156" i="17"/>
  <c r="Z156" i="17"/>
  <c r="AA156" i="17"/>
  <c r="AB156" i="17"/>
  <c r="AC156" i="17"/>
  <c r="AD156" i="17"/>
  <c r="R156" i="17"/>
  <c r="R155" i="17"/>
  <c r="R154" i="17"/>
  <c r="R153" i="17"/>
  <c r="R152" i="17"/>
  <c r="R151" i="17"/>
  <c r="R150" i="17"/>
  <c r="R149" i="17"/>
  <c r="R148" i="17"/>
  <c r="R147" i="17"/>
  <c r="R146" i="17"/>
  <c r="F146" i="17"/>
  <c r="G146" i="17"/>
  <c r="H146" i="17"/>
  <c r="I146" i="17"/>
  <c r="J146" i="17"/>
  <c r="K146" i="17"/>
  <c r="L146" i="17"/>
  <c r="M146" i="17"/>
  <c r="N146" i="17"/>
  <c r="O146" i="17"/>
  <c r="P146" i="17"/>
  <c r="Q146" i="17"/>
  <c r="F147" i="17"/>
  <c r="G147" i="17"/>
  <c r="H147" i="17"/>
  <c r="I147" i="17"/>
  <c r="J147" i="17"/>
  <c r="K147" i="17"/>
  <c r="L147" i="17"/>
  <c r="M147" i="17"/>
  <c r="N147" i="17"/>
  <c r="O147" i="17"/>
  <c r="P147" i="17"/>
  <c r="Q147" i="17"/>
  <c r="F148" i="17"/>
  <c r="G148" i="17"/>
  <c r="H148" i="17"/>
  <c r="I148" i="17"/>
  <c r="J148" i="17"/>
  <c r="K148" i="17"/>
  <c r="L148" i="17"/>
  <c r="M148" i="17"/>
  <c r="N148" i="17"/>
  <c r="O148" i="17"/>
  <c r="P148" i="17"/>
  <c r="Q148" i="17"/>
  <c r="F149" i="17"/>
  <c r="G149" i="17"/>
  <c r="H149" i="17"/>
  <c r="I149" i="17"/>
  <c r="J149" i="17"/>
  <c r="K149" i="17"/>
  <c r="L149" i="17"/>
  <c r="M149" i="17"/>
  <c r="N149" i="17"/>
  <c r="O149" i="17"/>
  <c r="P149" i="17"/>
  <c r="Q149" i="17"/>
  <c r="F150" i="17"/>
  <c r="G150" i="17"/>
  <c r="H150" i="17"/>
  <c r="I150" i="17"/>
  <c r="J150" i="17"/>
  <c r="K150" i="17"/>
  <c r="L150" i="17"/>
  <c r="M150" i="17"/>
  <c r="N150" i="17"/>
  <c r="O150" i="17"/>
  <c r="P150" i="17"/>
  <c r="Q150" i="17"/>
  <c r="F151" i="17"/>
  <c r="G151" i="17"/>
  <c r="H151" i="17"/>
  <c r="I151" i="17"/>
  <c r="J151" i="17"/>
  <c r="K151" i="17"/>
  <c r="L151" i="17"/>
  <c r="M151" i="17"/>
  <c r="N151" i="17"/>
  <c r="O151" i="17"/>
  <c r="P151" i="17"/>
  <c r="Q151" i="17"/>
  <c r="F152" i="17"/>
  <c r="G152" i="17"/>
  <c r="H152" i="17"/>
  <c r="I152" i="17"/>
  <c r="J152" i="17"/>
  <c r="K152" i="17"/>
  <c r="L152" i="17"/>
  <c r="M152" i="17"/>
  <c r="N152" i="17"/>
  <c r="O152" i="17"/>
  <c r="P152" i="17"/>
  <c r="Q152" i="17"/>
  <c r="F153" i="17"/>
  <c r="G153" i="17"/>
  <c r="H153" i="17"/>
  <c r="I153" i="17"/>
  <c r="J153" i="17"/>
  <c r="K153" i="17"/>
  <c r="L153" i="17"/>
  <c r="M153" i="17"/>
  <c r="N153" i="17"/>
  <c r="O153" i="17"/>
  <c r="P153" i="17"/>
  <c r="Q153" i="17"/>
  <c r="F154" i="17"/>
  <c r="G154" i="17"/>
  <c r="H154" i="17"/>
  <c r="I154" i="17"/>
  <c r="J154" i="17"/>
  <c r="K154" i="17"/>
  <c r="L154" i="17"/>
  <c r="M154" i="17"/>
  <c r="N154" i="17"/>
  <c r="O154" i="17"/>
  <c r="P154" i="17"/>
  <c r="Q154" i="17"/>
  <c r="F155" i="17"/>
  <c r="G155" i="17"/>
  <c r="H155" i="17"/>
  <c r="I155" i="17"/>
  <c r="J155" i="17"/>
  <c r="K155" i="17"/>
  <c r="L155" i="17"/>
  <c r="M155" i="17"/>
  <c r="N155" i="17"/>
  <c r="O155" i="17"/>
  <c r="P155" i="17"/>
  <c r="Q155" i="17"/>
  <c r="G156" i="17"/>
  <c r="I156" i="17"/>
  <c r="J156" i="17"/>
  <c r="L156" i="17"/>
  <c r="M156" i="17"/>
  <c r="N156" i="17"/>
  <c r="O156" i="17"/>
  <c r="P156" i="17"/>
  <c r="Q156" i="17"/>
  <c r="E147" i="17"/>
  <c r="E148" i="17"/>
  <c r="E149" i="17"/>
  <c r="E150" i="17"/>
  <c r="E151" i="17"/>
  <c r="E152" i="17"/>
  <c r="E153" i="17"/>
  <c r="E154" i="17"/>
  <c r="E155" i="17"/>
  <c r="E156" i="17"/>
  <c r="E146" i="17"/>
  <c r="S132" i="17"/>
  <c r="T132" i="17"/>
  <c r="U132" i="17"/>
  <c r="V132" i="17"/>
  <c r="W132" i="17"/>
  <c r="X132" i="17"/>
  <c r="Y132" i="17"/>
  <c r="Z132" i="17"/>
  <c r="AA132" i="17"/>
  <c r="AB132" i="17"/>
  <c r="AC132" i="17"/>
  <c r="AD132" i="17"/>
  <c r="S133" i="17"/>
  <c r="T133" i="17"/>
  <c r="U133" i="17"/>
  <c r="V133" i="17"/>
  <c r="W133" i="17"/>
  <c r="X133" i="17"/>
  <c r="Y133" i="17"/>
  <c r="Z133" i="17"/>
  <c r="AA133" i="17"/>
  <c r="AB133" i="17"/>
  <c r="AC133" i="17"/>
  <c r="AD133" i="17"/>
  <c r="S134" i="17"/>
  <c r="T134" i="17"/>
  <c r="U134" i="17"/>
  <c r="V134" i="17"/>
  <c r="W134" i="17"/>
  <c r="X134" i="17"/>
  <c r="Y134" i="17"/>
  <c r="Z134" i="17"/>
  <c r="AA134" i="17"/>
  <c r="AB134" i="17"/>
  <c r="AC134" i="17"/>
  <c r="AD134" i="17"/>
  <c r="S135" i="17"/>
  <c r="T135" i="17"/>
  <c r="U135" i="17"/>
  <c r="V135" i="17"/>
  <c r="W135" i="17"/>
  <c r="X135" i="17"/>
  <c r="Y135" i="17"/>
  <c r="Z135" i="17"/>
  <c r="AA135" i="17"/>
  <c r="AB135" i="17"/>
  <c r="AC135" i="17"/>
  <c r="AD135" i="17"/>
  <c r="S136" i="17"/>
  <c r="T136" i="17"/>
  <c r="U136" i="17"/>
  <c r="V136" i="17"/>
  <c r="W136" i="17"/>
  <c r="X136" i="17"/>
  <c r="Y136" i="17"/>
  <c r="Z136" i="17"/>
  <c r="AA136" i="17"/>
  <c r="AB136" i="17"/>
  <c r="AC136" i="17"/>
  <c r="AD136" i="17"/>
  <c r="S137" i="17"/>
  <c r="T137" i="17"/>
  <c r="U137" i="17"/>
  <c r="V137" i="17"/>
  <c r="W137" i="17"/>
  <c r="X137" i="17"/>
  <c r="Y137" i="17"/>
  <c r="Z137" i="17"/>
  <c r="AA137" i="17"/>
  <c r="AB137" i="17"/>
  <c r="AC137" i="17"/>
  <c r="AD137" i="17"/>
  <c r="S138" i="17"/>
  <c r="T138" i="17"/>
  <c r="U138" i="17"/>
  <c r="V138" i="17"/>
  <c r="W138" i="17"/>
  <c r="X138" i="17"/>
  <c r="Y138" i="17"/>
  <c r="Z138" i="17"/>
  <c r="AA138" i="17"/>
  <c r="AB138" i="17"/>
  <c r="AC138" i="17"/>
  <c r="AD138" i="17"/>
  <c r="S139" i="17"/>
  <c r="T139" i="17"/>
  <c r="U139" i="17"/>
  <c r="V139" i="17"/>
  <c r="W139" i="17"/>
  <c r="X139" i="17"/>
  <c r="Y139" i="17"/>
  <c r="Z139" i="17"/>
  <c r="AA139" i="17"/>
  <c r="AB139" i="17"/>
  <c r="AC139" i="17"/>
  <c r="AD139" i="17"/>
  <c r="S140" i="17"/>
  <c r="T140" i="17"/>
  <c r="U140" i="17"/>
  <c r="V140" i="17"/>
  <c r="W140" i="17"/>
  <c r="X140" i="17"/>
  <c r="Y140" i="17"/>
  <c r="Z140" i="17"/>
  <c r="AA140" i="17"/>
  <c r="AB140" i="17"/>
  <c r="AC140" i="17"/>
  <c r="AD140" i="17"/>
  <c r="S141" i="17"/>
  <c r="T141" i="17"/>
  <c r="U141" i="17"/>
  <c r="V141" i="17"/>
  <c r="W141" i="17"/>
  <c r="X141" i="17"/>
  <c r="Y141" i="17"/>
  <c r="Z141" i="17"/>
  <c r="AA141" i="17"/>
  <c r="AB141" i="17"/>
  <c r="AC141" i="17"/>
  <c r="AD141" i="17"/>
  <c r="R141" i="17"/>
  <c r="R140" i="17"/>
  <c r="R139" i="17"/>
  <c r="R138" i="17"/>
  <c r="R137" i="17"/>
  <c r="R136" i="17"/>
  <c r="R135" i="17"/>
  <c r="R134" i="17"/>
  <c r="R133" i="17"/>
  <c r="R132" i="17"/>
  <c r="F132" i="17"/>
  <c r="G132" i="17"/>
  <c r="H132" i="17"/>
  <c r="I132" i="17"/>
  <c r="J132" i="17"/>
  <c r="K132" i="17"/>
  <c r="L132" i="17"/>
  <c r="M132" i="17"/>
  <c r="N132" i="17"/>
  <c r="O132" i="17"/>
  <c r="P132" i="17"/>
  <c r="Q132" i="17"/>
  <c r="F133" i="17"/>
  <c r="G133" i="17"/>
  <c r="H133" i="17"/>
  <c r="I133" i="17"/>
  <c r="J133" i="17"/>
  <c r="K133" i="17"/>
  <c r="L133" i="17"/>
  <c r="M133" i="17"/>
  <c r="N133" i="17"/>
  <c r="O133" i="17"/>
  <c r="P133" i="17"/>
  <c r="Q133" i="17"/>
  <c r="F134" i="17"/>
  <c r="G134" i="17"/>
  <c r="H134" i="17"/>
  <c r="I134" i="17"/>
  <c r="J134" i="17"/>
  <c r="K134" i="17"/>
  <c r="L134" i="17"/>
  <c r="M134" i="17"/>
  <c r="N134" i="17"/>
  <c r="O134" i="17"/>
  <c r="P134" i="17"/>
  <c r="Q134" i="17"/>
  <c r="F135" i="17"/>
  <c r="G135" i="17"/>
  <c r="H135" i="17"/>
  <c r="I135" i="17"/>
  <c r="J135" i="17"/>
  <c r="K135" i="17"/>
  <c r="L135" i="17"/>
  <c r="M135" i="17"/>
  <c r="N135" i="17"/>
  <c r="O135" i="17"/>
  <c r="P135" i="17"/>
  <c r="Q135" i="17"/>
  <c r="F136" i="17"/>
  <c r="G136" i="17"/>
  <c r="H136" i="17"/>
  <c r="I136" i="17"/>
  <c r="J136" i="17"/>
  <c r="K136" i="17"/>
  <c r="L136" i="17"/>
  <c r="M136" i="17"/>
  <c r="N136" i="17"/>
  <c r="O136" i="17"/>
  <c r="P136" i="17"/>
  <c r="Q136" i="17"/>
  <c r="F137" i="17"/>
  <c r="G137" i="17"/>
  <c r="H137" i="17"/>
  <c r="I137" i="17"/>
  <c r="J137" i="17"/>
  <c r="K137" i="17"/>
  <c r="L137" i="17"/>
  <c r="M137" i="17"/>
  <c r="N137" i="17"/>
  <c r="O137" i="17"/>
  <c r="P137" i="17"/>
  <c r="Q137" i="17"/>
  <c r="F138" i="17"/>
  <c r="G138" i="17"/>
  <c r="H138" i="17"/>
  <c r="I138" i="17"/>
  <c r="J138" i="17"/>
  <c r="K138" i="17"/>
  <c r="L138" i="17"/>
  <c r="M138" i="17"/>
  <c r="N138" i="17"/>
  <c r="O138" i="17"/>
  <c r="P138" i="17"/>
  <c r="Q138" i="17"/>
  <c r="F139" i="17"/>
  <c r="G139" i="17"/>
  <c r="H139" i="17"/>
  <c r="I139" i="17"/>
  <c r="J139" i="17"/>
  <c r="K139" i="17"/>
  <c r="L139" i="17"/>
  <c r="M139" i="17"/>
  <c r="N139" i="17"/>
  <c r="O139" i="17"/>
  <c r="P139" i="17"/>
  <c r="Q139" i="17"/>
  <c r="F140" i="17"/>
  <c r="G140" i="17"/>
  <c r="H140" i="17"/>
  <c r="I140" i="17"/>
  <c r="J140" i="17"/>
  <c r="K140" i="17"/>
  <c r="L140" i="17"/>
  <c r="M140" i="17"/>
  <c r="N140" i="17"/>
  <c r="O140" i="17"/>
  <c r="P140" i="17"/>
  <c r="Q140" i="17"/>
  <c r="F141" i="17"/>
  <c r="G141" i="17"/>
  <c r="H141" i="17"/>
  <c r="I141" i="17"/>
  <c r="J141" i="17"/>
  <c r="K141" i="17"/>
  <c r="L141" i="17"/>
  <c r="M141" i="17"/>
  <c r="N141" i="17"/>
  <c r="O141" i="17"/>
  <c r="P141" i="17"/>
  <c r="Q141" i="17"/>
  <c r="E133" i="17"/>
  <c r="E134" i="17"/>
  <c r="E135" i="17"/>
  <c r="E136" i="17"/>
  <c r="E137" i="17"/>
  <c r="E138" i="17"/>
  <c r="E139" i="17"/>
  <c r="E140" i="17"/>
  <c r="E141" i="17"/>
  <c r="E132" i="17"/>
  <c r="T174" i="17" l="1"/>
  <c r="S174" i="17"/>
  <c r="R174" i="17"/>
  <c r="F192" i="17"/>
  <c r="AD192" i="17"/>
  <c r="P192" i="17"/>
  <c r="AB192" i="17"/>
  <c r="N192" i="17"/>
  <c r="Z192" i="17"/>
  <c r="E193" i="17"/>
  <c r="E192" i="17"/>
  <c r="M192" i="17"/>
  <c r="Y192" i="17"/>
  <c r="S192" i="17"/>
  <c r="L192" i="17"/>
  <c r="X192" i="17"/>
  <c r="AC192" i="17"/>
  <c r="AA192" i="17"/>
  <c r="K192" i="17"/>
  <c r="W192" i="17"/>
  <c r="J192" i="17"/>
  <c r="V192" i="17"/>
  <c r="R192" i="17"/>
  <c r="I192" i="17"/>
  <c r="U192" i="17"/>
  <c r="H192" i="17"/>
  <c r="T192" i="17"/>
  <c r="E143" i="17"/>
  <c r="J208" i="17"/>
  <c r="F208" i="17"/>
  <c r="I157" i="17"/>
  <c r="I142" i="17"/>
  <c r="G208" i="17"/>
  <c r="K208" i="17"/>
  <c r="S116" i="17"/>
  <c r="T116" i="17"/>
  <c r="U116" i="17"/>
  <c r="V116" i="17"/>
  <c r="W116" i="17"/>
  <c r="X116" i="17"/>
  <c r="Y116" i="17"/>
  <c r="Z116" i="17"/>
  <c r="AA116" i="17"/>
  <c r="AB116" i="17"/>
  <c r="AC116" i="17"/>
  <c r="AD116" i="17"/>
  <c r="S117" i="17"/>
  <c r="T117" i="17"/>
  <c r="U117" i="17"/>
  <c r="V117" i="17"/>
  <c r="W117" i="17"/>
  <c r="X117" i="17"/>
  <c r="Y117" i="17"/>
  <c r="Z117" i="17"/>
  <c r="AA117" i="17"/>
  <c r="AB117" i="17"/>
  <c r="AC117" i="17"/>
  <c r="AD117" i="17"/>
  <c r="S118" i="17"/>
  <c r="T118" i="17"/>
  <c r="U118" i="17"/>
  <c r="V118" i="17"/>
  <c r="W118" i="17"/>
  <c r="X118" i="17"/>
  <c r="Y118" i="17"/>
  <c r="Z118" i="17"/>
  <c r="AA118" i="17"/>
  <c r="AB118" i="17"/>
  <c r="AC118" i="17"/>
  <c r="AD118" i="17"/>
  <c r="S119" i="17"/>
  <c r="T119" i="17"/>
  <c r="U119" i="17"/>
  <c r="V119" i="17"/>
  <c r="W119" i="17"/>
  <c r="X119" i="17"/>
  <c r="Y119" i="17"/>
  <c r="Z119" i="17"/>
  <c r="AA119" i="17"/>
  <c r="AB119" i="17"/>
  <c r="AC119" i="17"/>
  <c r="AD119" i="17"/>
  <c r="S120" i="17"/>
  <c r="T120" i="17"/>
  <c r="U120" i="17"/>
  <c r="V120" i="17"/>
  <c r="W120" i="17"/>
  <c r="X120" i="17"/>
  <c r="Y120" i="17"/>
  <c r="Z120" i="17"/>
  <c r="AA120" i="17"/>
  <c r="AB120" i="17"/>
  <c r="AC120" i="17"/>
  <c r="AD120" i="17"/>
  <c r="S121" i="17"/>
  <c r="T121" i="17"/>
  <c r="U121" i="17"/>
  <c r="V121" i="17"/>
  <c r="W121" i="17"/>
  <c r="X121" i="17"/>
  <c r="Y121" i="17"/>
  <c r="Z121" i="17"/>
  <c r="AA121" i="17"/>
  <c r="AB121" i="17"/>
  <c r="AC121" i="17"/>
  <c r="AD121" i="17"/>
  <c r="S122" i="17"/>
  <c r="T122" i="17"/>
  <c r="U122" i="17"/>
  <c r="V122" i="17"/>
  <c r="W122" i="17"/>
  <c r="X122" i="17"/>
  <c r="Y122" i="17"/>
  <c r="Z122" i="17"/>
  <c r="AA122" i="17"/>
  <c r="AB122" i="17"/>
  <c r="AC122" i="17"/>
  <c r="AD122" i="17"/>
  <c r="S123" i="17"/>
  <c r="T123" i="17"/>
  <c r="U123" i="17"/>
  <c r="V123" i="17"/>
  <c r="W123" i="17"/>
  <c r="X123" i="17"/>
  <c r="Y123" i="17"/>
  <c r="Z123" i="17"/>
  <c r="AA123" i="17"/>
  <c r="AB123" i="17"/>
  <c r="AC123" i="17"/>
  <c r="AD123" i="17"/>
  <c r="S124" i="17"/>
  <c r="T124" i="17"/>
  <c r="U124" i="17"/>
  <c r="V124" i="17"/>
  <c r="W124" i="17"/>
  <c r="X124" i="17"/>
  <c r="Y124" i="17"/>
  <c r="Z124" i="17"/>
  <c r="AA124" i="17"/>
  <c r="AB124" i="17"/>
  <c r="AC124" i="17"/>
  <c r="AD124" i="17"/>
  <c r="S125" i="17"/>
  <c r="T125" i="17"/>
  <c r="U125" i="17"/>
  <c r="V125" i="17"/>
  <c r="W125" i="17"/>
  <c r="X125" i="17"/>
  <c r="Y125" i="17"/>
  <c r="Z125" i="17"/>
  <c r="AA125" i="17"/>
  <c r="AB125" i="17"/>
  <c r="AC125" i="17"/>
  <c r="AD125" i="17"/>
  <c r="S126" i="17"/>
  <c r="T126" i="17"/>
  <c r="U126" i="17"/>
  <c r="V126" i="17"/>
  <c r="W126" i="17"/>
  <c r="X126" i="17"/>
  <c r="Y126" i="17"/>
  <c r="Z126" i="17"/>
  <c r="AA126" i="17"/>
  <c r="AB126" i="17"/>
  <c r="AC126" i="17"/>
  <c r="AD126" i="17"/>
  <c r="S127" i="17"/>
  <c r="T127" i="17"/>
  <c r="U127" i="17"/>
  <c r="V127" i="17"/>
  <c r="W127" i="17"/>
  <c r="X127" i="17"/>
  <c r="Y127" i="17"/>
  <c r="Z127" i="17"/>
  <c r="AA127" i="17"/>
  <c r="AB127" i="17"/>
  <c r="AC127" i="17"/>
  <c r="AD127" i="17"/>
  <c r="R116" i="17"/>
  <c r="R127" i="17"/>
  <c r="R126" i="17"/>
  <c r="R125" i="17"/>
  <c r="R124" i="17"/>
  <c r="R123" i="17"/>
  <c r="R122" i="17"/>
  <c r="R121" i="17"/>
  <c r="R120" i="17"/>
  <c r="R119" i="17"/>
  <c r="R118" i="17"/>
  <c r="R117" i="17"/>
  <c r="F116" i="17"/>
  <c r="G116" i="17"/>
  <c r="H116" i="17"/>
  <c r="I116" i="17"/>
  <c r="J116" i="17"/>
  <c r="K116" i="17"/>
  <c r="L116" i="17"/>
  <c r="M116" i="17"/>
  <c r="N116" i="17"/>
  <c r="O116" i="17"/>
  <c r="P116" i="17"/>
  <c r="Q116" i="17"/>
  <c r="F117" i="17"/>
  <c r="G117" i="17"/>
  <c r="H117" i="17"/>
  <c r="I117" i="17"/>
  <c r="J117" i="17"/>
  <c r="K117" i="17"/>
  <c r="L117" i="17"/>
  <c r="M117" i="17"/>
  <c r="N117" i="17"/>
  <c r="O117" i="17"/>
  <c r="P117" i="17"/>
  <c r="Q117" i="17"/>
  <c r="F118" i="17"/>
  <c r="G118" i="17"/>
  <c r="H118" i="17"/>
  <c r="I118" i="17"/>
  <c r="J118" i="17"/>
  <c r="K118" i="17"/>
  <c r="L118" i="17"/>
  <c r="M118" i="17"/>
  <c r="N118" i="17"/>
  <c r="O118" i="17"/>
  <c r="P118" i="17"/>
  <c r="Q118" i="17"/>
  <c r="F119" i="17"/>
  <c r="G119" i="17"/>
  <c r="H119" i="17"/>
  <c r="I119" i="17"/>
  <c r="J119" i="17"/>
  <c r="K119" i="17"/>
  <c r="L119" i="17"/>
  <c r="M119" i="17"/>
  <c r="N119" i="17"/>
  <c r="O119" i="17"/>
  <c r="P119" i="17"/>
  <c r="Q119" i="17"/>
  <c r="G120" i="17"/>
  <c r="H120" i="17"/>
  <c r="I120" i="17"/>
  <c r="J120" i="17"/>
  <c r="K120" i="17"/>
  <c r="L120" i="17"/>
  <c r="M120" i="17"/>
  <c r="N120" i="17"/>
  <c r="O120" i="17"/>
  <c r="P120" i="17"/>
  <c r="Q120" i="17"/>
  <c r="F121" i="17"/>
  <c r="G121" i="17"/>
  <c r="H121" i="17"/>
  <c r="I121" i="17"/>
  <c r="J121" i="17"/>
  <c r="K121" i="17"/>
  <c r="L121" i="17"/>
  <c r="M121" i="17"/>
  <c r="N121" i="17"/>
  <c r="O121" i="17"/>
  <c r="P121" i="17"/>
  <c r="Q121" i="17"/>
  <c r="F122" i="17"/>
  <c r="G122" i="17"/>
  <c r="H122" i="17"/>
  <c r="I122" i="17"/>
  <c r="J122" i="17"/>
  <c r="K122" i="17"/>
  <c r="L122" i="17"/>
  <c r="M122" i="17"/>
  <c r="N122" i="17"/>
  <c r="O122" i="17"/>
  <c r="P122" i="17"/>
  <c r="Q122" i="17"/>
  <c r="F123" i="17"/>
  <c r="G123" i="17"/>
  <c r="H123" i="17"/>
  <c r="I123" i="17"/>
  <c r="J123" i="17"/>
  <c r="K123" i="17"/>
  <c r="L123" i="17"/>
  <c r="M123" i="17"/>
  <c r="N123" i="17"/>
  <c r="O123" i="17"/>
  <c r="P123" i="17"/>
  <c r="Q123" i="17"/>
  <c r="F124" i="17"/>
  <c r="G124" i="17"/>
  <c r="H124" i="17"/>
  <c r="I124" i="17"/>
  <c r="J124" i="17"/>
  <c r="K124" i="17"/>
  <c r="L124" i="17"/>
  <c r="M124" i="17"/>
  <c r="N124" i="17"/>
  <c r="O124" i="17"/>
  <c r="P124" i="17"/>
  <c r="Q124" i="17"/>
  <c r="F125" i="17"/>
  <c r="G125" i="17"/>
  <c r="H125" i="17"/>
  <c r="I125" i="17"/>
  <c r="J125" i="17"/>
  <c r="K125" i="17"/>
  <c r="L125" i="17"/>
  <c r="M125" i="17"/>
  <c r="N125" i="17"/>
  <c r="O125" i="17"/>
  <c r="P125" i="17"/>
  <c r="Q125" i="17"/>
  <c r="F126" i="17"/>
  <c r="G126" i="17"/>
  <c r="H126" i="17"/>
  <c r="I126" i="17"/>
  <c r="J126" i="17"/>
  <c r="K126" i="17"/>
  <c r="L126" i="17"/>
  <c r="M126" i="17"/>
  <c r="N126" i="17"/>
  <c r="O126" i="17"/>
  <c r="P126" i="17"/>
  <c r="Q126" i="17"/>
  <c r="F127" i="17"/>
  <c r="G127" i="17"/>
  <c r="H127" i="17"/>
  <c r="I127" i="17"/>
  <c r="J127" i="17"/>
  <c r="K127" i="17"/>
  <c r="L127" i="17"/>
  <c r="M127" i="17"/>
  <c r="N127" i="17"/>
  <c r="O127" i="17"/>
  <c r="P127" i="17"/>
  <c r="Q127" i="17"/>
  <c r="E117" i="17"/>
  <c r="E118" i="17"/>
  <c r="E119" i="17"/>
  <c r="E120" i="17"/>
  <c r="E121" i="17"/>
  <c r="E122" i="17"/>
  <c r="E123" i="17"/>
  <c r="E124" i="17"/>
  <c r="E125" i="17"/>
  <c r="E126" i="17"/>
  <c r="E127" i="17"/>
  <c r="E116" i="17"/>
  <c r="S98" i="17"/>
  <c r="T98" i="17"/>
  <c r="U98" i="17"/>
  <c r="V98" i="17"/>
  <c r="W98" i="17"/>
  <c r="X98" i="17"/>
  <c r="Y98" i="17"/>
  <c r="Z98" i="17"/>
  <c r="AA98" i="17"/>
  <c r="AB98" i="17"/>
  <c r="AC98" i="17"/>
  <c r="AD98" i="17"/>
  <c r="S99" i="17"/>
  <c r="T99" i="17"/>
  <c r="U99" i="17"/>
  <c r="V99" i="17"/>
  <c r="W99" i="17"/>
  <c r="X99" i="17"/>
  <c r="Y99" i="17"/>
  <c r="Z99" i="17"/>
  <c r="AA99" i="17"/>
  <c r="AB99" i="17"/>
  <c r="AC99" i="17"/>
  <c r="AD99" i="17"/>
  <c r="S100" i="17"/>
  <c r="T100" i="17"/>
  <c r="U100" i="17"/>
  <c r="V100" i="17"/>
  <c r="W100" i="17"/>
  <c r="X100" i="17"/>
  <c r="Y100" i="17"/>
  <c r="Z100" i="17"/>
  <c r="AA100" i="17"/>
  <c r="AB100" i="17"/>
  <c r="AC100" i="17"/>
  <c r="AD100" i="17"/>
  <c r="S101" i="17"/>
  <c r="T101" i="17"/>
  <c r="U101" i="17"/>
  <c r="V101" i="17"/>
  <c r="W101" i="17"/>
  <c r="X101" i="17"/>
  <c r="Y101" i="17"/>
  <c r="Z101" i="17"/>
  <c r="AA101" i="17"/>
  <c r="AB101" i="17"/>
  <c r="AC101" i="17"/>
  <c r="AD101" i="17"/>
  <c r="S102" i="17"/>
  <c r="T102" i="17"/>
  <c r="U102" i="17"/>
  <c r="V102" i="17"/>
  <c r="W102" i="17"/>
  <c r="X102" i="17"/>
  <c r="Y102" i="17"/>
  <c r="Z102" i="17"/>
  <c r="AA102" i="17"/>
  <c r="AB102" i="17"/>
  <c r="AC102" i="17"/>
  <c r="AD102" i="17"/>
  <c r="S103" i="17"/>
  <c r="T103" i="17"/>
  <c r="U103" i="17"/>
  <c r="V103" i="17"/>
  <c r="W103" i="17"/>
  <c r="X103" i="17"/>
  <c r="Y103" i="17"/>
  <c r="Z103" i="17"/>
  <c r="AA103" i="17"/>
  <c r="AB103" i="17"/>
  <c r="AC103" i="17"/>
  <c r="AD103" i="17"/>
  <c r="S104" i="17"/>
  <c r="T104" i="17"/>
  <c r="U104" i="17"/>
  <c r="V104" i="17"/>
  <c r="W104" i="17"/>
  <c r="X104" i="17"/>
  <c r="Y104" i="17"/>
  <c r="Z104" i="17"/>
  <c r="AA104" i="17"/>
  <c r="AB104" i="17"/>
  <c r="AC104" i="17"/>
  <c r="AD104" i="17"/>
  <c r="S105" i="17"/>
  <c r="T105" i="17"/>
  <c r="U105" i="17"/>
  <c r="V105" i="17"/>
  <c r="W105" i="17"/>
  <c r="X105" i="17"/>
  <c r="Y105" i="17"/>
  <c r="Z105" i="17"/>
  <c r="AA105" i="17"/>
  <c r="AB105" i="17"/>
  <c r="AC105" i="17"/>
  <c r="AD105" i="17"/>
  <c r="S106" i="17"/>
  <c r="T106" i="17"/>
  <c r="U106" i="17"/>
  <c r="V106" i="17"/>
  <c r="W106" i="17"/>
  <c r="X106" i="17"/>
  <c r="Y106" i="17"/>
  <c r="Z106" i="17"/>
  <c r="AA106" i="17"/>
  <c r="AB106" i="17"/>
  <c r="AC106" i="17"/>
  <c r="AD106" i="17"/>
  <c r="S107" i="17"/>
  <c r="T107" i="17"/>
  <c r="U107" i="17"/>
  <c r="V107" i="17"/>
  <c r="W107" i="17"/>
  <c r="X107" i="17"/>
  <c r="Y107" i="17"/>
  <c r="Z107" i="17"/>
  <c r="AA107" i="17"/>
  <c r="AB107" i="17"/>
  <c r="AC107" i="17"/>
  <c r="AD107" i="17"/>
  <c r="S108" i="17"/>
  <c r="T108" i="17"/>
  <c r="U108" i="17"/>
  <c r="V108" i="17"/>
  <c r="W108" i="17"/>
  <c r="X108" i="17"/>
  <c r="Y108" i="17"/>
  <c r="Z108" i="17"/>
  <c r="AA108" i="17"/>
  <c r="AB108" i="17"/>
  <c r="AC108" i="17"/>
  <c r="AD108" i="17"/>
  <c r="S109" i="17"/>
  <c r="T109" i="17"/>
  <c r="U109" i="17"/>
  <c r="V109" i="17"/>
  <c r="W109" i="17"/>
  <c r="X109" i="17"/>
  <c r="Y109" i="17"/>
  <c r="Z109" i="17"/>
  <c r="AA109" i="17"/>
  <c r="AB109" i="17"/>
  <c r="AC109" i="17"/>
  <c r="AD109" i="17"/>
  <c r="S110" i="17"/>
  <c r="T110" i="17"/>
  <c r="U110" i="17"/>
  <c r="V110" i="17"/>
  <c r="W110" i="17"/>
  <c r="X110" i="17"/>
  <c r="Y110" i="17"/>
  <c r="Z110" i="17"/>
  <c r="AA110" i="17"/>
  <c r="AB110" i="17"/>
  <c r="AC110" i="17"/>
  <c r="AD110" i="17"/>
  <c r="S111" i="17"/>
  <c r="T111" i="17"/>
  <c r="U111" i="17"/>
  <c r="V111" i="17"/>
  <c r="W111" i="17"/>
  <c r="X111" i="17"/>
  <c r="Y111" i="17"/>
  <c r="Z111" i="17"/>
  <c r="AA111" i="17"/>
  <c r="AB111" i="17"/>
  <c r="AC111" i="17"/>
  <c r="AD111" i="17"/>
  <c r="R98" i="17"/>
  <c r="R111" i="17"/>
  <c r="R110" i="17"/>
  <c r="R109" i="17"/>
  <c r="R108" i="17"/>
  <c r="R107" i="17"/>
  <c r="R106" i="17"/>
  <c r="R105" i="17"/>
  <c r="R104" i="17"/>
  <c r="R103" i="17"/>
  <c r="R102" i="17"/>
  <c r="R101" i="17"/>
  <c r="R100" i="17"/>
  <c r="R99" i="17"/>
  <c r="F98" i="17"/>
  <c r="G98" i="17"/>
  <c r="H98" i="17"/>
  <c r="I98" i="17"/>
  <c r="J98" i="17"/>
  <c r="K98" i="17"/>
  <c r="L98" i="17"/>
  <c r="M98" i="17"/>
  <c r="N98" i="17"/>
  <c r="O98" i="17"/>
  <c r="P98" i="17"/>
  <c r="Q98" i="17"/>
  <c r="F99" i="17"/>
  <c r="G99" i="17"/>
  <c r="H99" i="17"/>
  <c r="I99" i="17"/>
  <c r="J99" i="17"/>
  <c r="K99" i="17"/>
  <c r="L99" i="17"/>
  <c r="M99" i="17"/>
  <c r="N99" i="17"/>
  <c r="O99" i="17"/>
  <c r="P99" i="17"/>
  <c r="Q99" i="17"/>
  <c r="F100" i="17"/>
  <c r="G100" i="17"/>
  <c r="H100" i="17"/>
  <c r="I100" i="17"/>
  <c r="J100" i="17"/>
  <c r="K100" i="17"/>
  <c r="L100" i="17"/>
  <c r="M100" i="17"/>
  <c r="N100" i="17"/>
  <c r="O100" i="17"/>
  <c r="P100" i="17"/>
  <c r="Q100" i="17"/>
  <c r="F101" i="17"/>
  <c r="G101" i="17"/>
  <c r="H101" i="17"/>
  <c r="I101" i="17"/>
  <c r="J101" i="17"/>
  <c r="K101" i="17"/>
  <c r="L101" i="17"/>
  <c r="M101" i="17"/>
  <c r="N101" i="17"/>
  <c r="O101" i="17"/>
  <c r="P101" i="17"/>
  <c r="Q101" i="17"/>
  <c r="F102" i="17"/>
  <c r="G102" i="17"/>
  <c r="H102" i="17"/>
  <c r="I102" i="17"/>
  <c r="J102" i="17"/>
  <c r="K102" i="17"/>
  <c r="L102" i="17"/>
  <c r="M102" i="17"/>
  <c r="N102" i="17"/>
  <c r="O102" i="17"/>
  <c r="P102" i="17"/>
  <c r="Q102" i="17"/>
  <c r="F103" i="17"/>
  <c r="G103" i="17"/>
  <c r="H103" i="17"/>
  <c r="I103" i="17"/>
  <c r="J103" i="17"/>
  <c r="K103" i="17"/>
  <c r="L103" i="17"/>
  <c r="M103" i="17"/>
  <c r="N103" i="17"/>
  <c r="O103" i="17"/>
  <c r="P103" i="17"/>
  <c r="Q103" i="17"/>
  <c r="F104" i="17"/>
  <c r="G104" i="17"/>
  <c r="H104" i="17"/>
  <c r="I104" i="17"/>
  <c r="J104" i="17"/>
  <c r="K104" i="17"/>
  <c r="L104" i="17"/>
  <c r="M104" i="17"/>
  <c r="N104" i="17"/>
  <c r="O104" i="17"/>
  <c r="P104" i="17"/>
  <c r="Q104" i="17"/>
  <c r="F105" i="17"/>
  <c r="G105" i="17"/>
  <c r="H105" i="17"/>
  <c r="I105" i="17"/>
  <c r="J105" i="17"/>
  <c r="K105" i="17"/>
  <c r="L105" i="17"/>
  <c r="M105" i="17"/>
  <c r="N105" i="17"/>
  <c r="O105" i="17"/>
  <c r="P105" i="17"/>
  <c r="Q105" i="17"/>
  <c r="F106" i="17"/>
  <c r="G106" i="17"/>
  <c r="H106" i="17"/>
  <c r="I106" i="17"/>
  <c r="J106" i="17"/>
  <c r="K106" i="17"/>
  <c r="L106" i="17"/>
  <c r="M106" i="17"/>
  <c r="N106" i="17"/>
  <c r="O106" i="17"/>
  <c r="P106" i="17"/>
  <c r="Q106" i="17"/>
  <c r="F107" i="17"/>
  <c r="G107" i="17"/>
  <c r="H107" i="17"/>
  <c r="I107" i="17"/>
  <c r="J107" i="17"/>
  <c r="K107" i="17"/>
  <c r="N107" i="17"/>
  <c r="O107" i="17"/>
  <c r="P107" i="17"/>
  <c r="Q107" i="17"/>
  <c r="F108" i="17"/>
  <c r="G108" i="17"/>
  <c r="H108" i="17"/>
  <c r="I108" i="17"/>
  <c r="J108" i="17"/>
  <c r="K108" i="17"/>
  <c r="L108" i="17"/>
  <c r="M108" i="17"/>
  <c r="N108" i="17"/>
  <c r="O108" i="17"/>
  <c r="P108" i="17"/>
  <c r="Q108" i="17"/>
  <c r="F109" i="17"/>
  <c r="G109" i="17"/>
  <c r="H109" i="17"/>
  <c r="I109" i="17"/>
  <c r="J109" i="17"/>
  <c r="K109" i="17"/>
  <c r="L109" i="17"/>
  <c r="M109" i="17"/>
  <c r="N109" i="17"/>
  <c r="O109" i="17"/>
  <c r="P109" i="17"/>
  <c r="Q109" i="17"/>
  <c r="F110" i="17"/>
  <c r="G110" i="17"/>
  <c r="H110" i="17"/>
  <c r="I110" i="17"/>
  <c r="J110" i="17"/>
  <c r="K110" i="17"/>
  <c r="L110" i="17"/>
  <c r="M110" i="17"/>
  <c r="N110" i="17"/>
  <c r="O110" i="17"/>
  <c r="P110" i="17"/>
  <c r="Q110" i="17"/>
  <c r="F111" i="17"/>
  <c r="G111" i="17"/>
  <c r="H111" i="17"/>
  <c r="I111" i="17"/>
  <c r="J111" i="17"/>
  <c r="K111" i="17"/>
  <c r="L111" i="17"/>
  <c r="M111" i="17"/>
  <c r="N111" i="17"/>
  <c r="O111" i="17"/>
  <c r="P111" i="17"/>
  <c r="Q111" i="17"/>
  <c r="E99" i="17"/>
  <c r="E100" i="17"/>
  <c r="E101" i="17"/>
  <c r="E102" i="17"/>
  <c r="E103" i="17"/>
  <c r="E104" i="17"/>
  <c r="E105" i="17"/>
  <c r="E106" i="17"/>
  <c r="E108" i="17"/>
  <c r="E109" i="17"/>
  <c r="E110" i="17"/>
  <c r="E111" i="17"/>
  <c r="E98" i="17"/>
  <c r="E93" i="17"/>
  <c r="E92" i="17"/>
  <c r="E91" i="17"/>
  <c r="E90" i="17"/>
  <c r="E89" i="17"/>
  <c r="E88" i="17"/>
  <c r="E87" i="17"/>
  <c r="E86" i="17"/>
  <c r="E85" i="17"/>
  <c r="E84" i="17"/>
  <c r="B93" i="17"/>
  <c r="B92" i="17"/>
  <c r="B91" i="17"/>
  <c r="B90" i="17"/>
  <c r="B89" i="17"/>
  <c r="B88" i="17"/>
  <c r="B87" i="17"/>
  <c r="B86" i="17"/>
  <c r="B85" i="17"/>
  <c r="B84" i="17"/>
  <c r="AD93" i="17"/>
  <c r="AD92" i="17"/>
  <c r="AD91" i="17"/>
  <c r="AD90" i="17"/>
  <c r="AD89" i="17"/>
  <c r="AD88" i="17"/>
  <c r="AD87" i="17"/>
  <c r="AD86" i="17"/>
  <c r="AD85" i="17"/>
  <c r="AD84" i="17"/>
  <c r="AC93" i="17"/>
  <c r="AC92" i="17"/>
  <c r="AC91" i="17"/>
  <c r="AC90" i="17"/>
  <c r="AC89" i="17"/>
  <c r="AC88" i="17"/>
  <c r="AC87" i="17"/>
  <c r="AC86" i="17"/>
  <c r="AC85" i="17"/>
  <c r="AC84" i="17"/>
  <c r="AB93" i="17"/>
  <c r="AB92" i="17"/>
  <c r="AB91" i="17"/>
  <c r="AB90" i="17"/>
  <c r="AB89" i="17"/>
  <c r="AB88" i="17"/>
  <c r="AB87" i="17"/>
  <c r="AB86" i="17"/>
  <c r="AB85" i="17"/>
  <c r="AB84" i="17"/>
  <c r="AA93" i="17"/>
  <c r="AA92" i="17"/>
  <c r="AA91" i="17"/>
  <c r="AA90" i="17"/>
  <c r="AA89" i="17"/>
  <c r="AA88" i="17"/>
  <c r="AA87" i="17"/>
  <c r="AA86" i="17"/>
  <c r="AA85" i="17"/>
  <c r="AA84" i="17"/>
  <c r="Z93" i="17"/>
  <c r="Z92" i="17"/>
  <c r="Z91" i="17"/>
  <c r="Z90" i="17"/>
  <c r="Z89" i="17"/>
  <c r="Z88" i="17"/>
  <c r="Z87" i="17"/>
  <c r="Z86" i="17"/>
  <c r="Z85" i="17"/>
  <c r="Z84" i="17"/>
  <c r="Y93" i="17"/>
  <c r="Y92" i="17"/>
  <c r="Y91" i="17"/>
  <c r="Y90" i="17"/>
  <c r="Y89" i="17"/>
  <c r="Y88" i="17"/>
  <c r="Y87" i="17"/>
  <c r="Y86" i="17"/>
  <c r="Y85" i="17"/>
  <c r="Y84" i="17"/>
  <c r="X93" i="17"/>
  <c r="X92" i="17"/>
  <c r="X91" i="17"/>
  <c r="X90" i="17"/>
  <c r="X89" i="17"/>
  <c r="X88" i="17"/>
  <c r="X87" i="17"/>
  <c r="X86" i="17"/>
  <c r="X85" i="17"/>
  <c r="X84" i="17"/>
  <c r="W93" i="17"/>
  <c r="W92" i="17"/>
  <c r="W91" i="17"/>
  <c r="W90" i="17"/>
  <c r="W89" i="17"/>
  <c r="W88" i="17"/>
  <c r="W87" i="17"/>
  <c r="W86" i="17"/>
  <c r="W85" i="17"/>
  <c r="W84" i="17"/>
  <c r="V93" i="17"/>
  <c r="V92" i="17"/>
  <c r="V91" i="17"/>
  <c r="V90" i="17"/>
  <c r="V89" i="17"/>
  <c r="V88" i="17"/>
  <c r="V87" i="17"/>
  <c r="V86" i="17"/>
  <c r="V85" i="17"/>
  <c r="V84" i="17"/>
  <c r="U93" i="17"/>
  <c r="U92" i="17"/>
  <c r="U91" i="17"/>
  <c r="U90" i="17"/>
  <c r="U89" i="17"/>
  <c r="U88" i="17"/>
  <c r="U87" i="17"/>
  <c r="U86" i="17"/>
  <c r="U85" i="17"/>
  <c r="U84" i="17"/>
  <c r="T93" i="17"/>
  <c r="T92" i="17"/>
  <c r="T91" i="17"/>
  <c r="T90" i="17"/>
  <c r="T89" i="17"/>
  <c r="T88" i="17"/>
  <c r="T87" i="17"/>
  <c r="T86" i="17"/>
  <c r="T85" i="17"/>
  <c r="T84" i="17"/>
  <c r="S93" i="17"/>
  <c r="S92" i="17"/>
  <c r="S91" i="17"/>
  <c r="S90" i="17"/>
  <c r="S89" i="17"/>
  <c r="S88" i="17"/>
  <c r="S87" i="17"/>
  <c r="S86" i="17"/>
  <c r="S85" i="17"/>
  <c r="S84" i="17"/>
  <c r="R93" i="17"/>
  <c r="R92" i="17"/>
  <c r="R91" i="17"/>
  <c r="R90" i="17"/>
  <c r="R89" i="17"/>
  <c r="R88" i="17"/>
  <c r="R87" i="17"/>
  <c r="R86" i="17"/>
  <c r="R85" i="17"/>
  <c r="R84" i="17"/>
  <c r="Q93" i="17"/>
  <c r="Q92" i="17"/>
  <c r="Q91" i="17"/>
  <c r="Q90" i="17"/>
  <c r="Q89" i="17"/>
  <c r="Q88" i="17"/>
  <c r="Q87" i="17"/>
  <c r="Q86" i="17"/>
  <c r="Q85" i="17"/>
  <c r="Q84" i="17"/>
  <c r="P93" i="17"/>
  <c r="P92" i="17"/>
  <c r="P91" i="17"/>
  <c r="P90" i="17"/>
  <c r="P89" i="17"/>
  <c r="P88" i="17"/>
  <c r="P87" i="17"/>
  <c r="P86" i="17"/>
  <c r="P85" i="17"/>
  <c r="P84" i="17"/>
  <c r="O93" i="17"/>
  <c r="O92" i="17"/>
  <c r="O91" i="17"/>
  <c r="O90" i="17"/>
  <c r="O89" i="17"/>
  <c r="O88" i="17"/>
  <c r="O87" i="17"/>
  <c r="O86" i="17"/>
  <c r="O85" i="17"/>
  <c r="O84" i="17"/>
  <c r="N93" i="17"/>
  <c r="N92" i="17"/>
  <c r="N91" i="17"/>
  <c r="N90" i="17"/>
  <c r="N89" i="17"/>
  <c r="N88" i="17"/>
  <c r="N87" i="17"/>
  <c r="N86" i="17"/>
  <c r="N85" i="17"/>
  <c r="N84" i="17"/>
  <c r="M93" i="17"/>
  <c r="M92" i="17"/>
  <c r="M91" i="17"/>
  <c r="M90" i="17"/>
  <c r="M89" i="17"/>
  <c r="M88" i="17"/>
  <c r="M87" i="17"/>
  <c r="M86" i="17"/>
  <c r="M85" i="17"/>
  <c r="M84" i="17"/>
  <c r="L93" i="17"/>
  <c r="L92" i="17"/>
  <c r="L91" i="17"/>
  <c r="L90" i="17"/>
  <c r="L89" i="17"/>
  <c r="L88" i="17"/>
  <c r="L87" i="17"/>
  <c r="L86" i="17"/>
  <c r="L85" i="17"/>
  <c r="L84" i="17"/>
  <c r="K93" i="17"/>
  <c r="K92" i="17"/>
  <c r="K91" i="17"/>
  <c r="K90" i="17"/>
  <c r="K89" i="17"/>
  <c r="K88" i="17"/>
  <c r="K87" i="17"/>
  <c r="K86" i="17"/>
  <c r="K85" i="17"/>
  <c r="K84" i="17"/>
  <c r="J93" i="17"/>
  <c r="J92" i="17"/>
  <c r="J91" i="17"/>
  <c r="J90" i="17"/>
  <c r="J88" i="17"/>
  <c r="J87" i="17"/>
  <c r="J86" i="17"/>
  <c r="J85" i="17"/>
  <c r="J84" i="17"/>
  <c r="I93" i="17"/>
  <c r="I92" i="17"/>
  <c r="I91" i="17"/>
  <c r="I90" i="17"/>
  <c r="I89" i="17"/>
  <c r="I88" i="17"/>
  <c r="I87" i="17"/>
  <c r="I86" i="17"/>
  <c r="I85" i="17"/>
  <c r="I84" i="17"/>
  <c r="H93" i="17"/>
  <c r="H92" i="17"/>
  <c r="H91" i="17"/>
  <c r="H90" i="17"/>
  <c r="H88" i="17"/>
  <c r="H87" i="17"/>
  <c r="H86" i="17"/>
  <c r="H85" i="17"/>
  <c r="H84" i="17"/>
  <c r="G93" i="17"/>
  <c r="G92" i="17"/>
  <c r="G91" i="17"/>
  <c r="G90" i="17"/>
  <c r="G88" i="17"/>
  <c r="G87" i="17"/>
  <c r="G86" i="17"/>
  <c r="G85" i="17"/>
  <c r="G84" i="17"/>
  <c r="F93" i="17"/>
  <c r="F92" i="17"/>
  <c r="F91" i="17"/>
  <c r="F90" i="17"/>
  <c r="F89" i="17"/>
  <c r="F88" i="17"/>
  <c r="F87" i="17"/>
  <c r="F86" i="17"/>
  <c r="F85" i="17"/>
  <c r="F84" i="17"/>
  <c r="S71" i="17"/>
  <c r="T71" i="17"/>
  <c r="U71" i="17"/>
  <c r="V71" i="17"/>
  <c r="W71" i="17"/>
  <c r="X71" i="17"/>
  <c r="Y71" i="17"/>
  <c r="Z71" i="17"/>
  <c r="AA71" i="17"/>
  <c r="AB71" i="17"/>
  <c r="AC71" i="17"/>
  <c r="AD71" i="17"/>
  <c r="S72" i="17"/>
  <c r="T72" i="17"/>
  <c r="U72" i="17"/>
  <c r="V72" i="17"/>
  <c r="W72" i="17"/>
  <c r="X72" i="17"/>
  <c r="Y72" i="17"/>
  <c r="Z72" i="17"/>
  <c r="AA72" i="17"/>
  <c r="AB72" i="17"/>
  <c r="AC72" i="17"/>
  <c r="AD72" i="17"/>
  <c r="S73" i="17"/>
  <c r="T73" i="17"/>
  <c r="U73" i="17"/>
  <c r="V73" i="17"/>
  <c r="W73" i="17"/>
  <c r="X73" i="17"/>
  <c r="Y73" i="17"/>
  <c r="Z73" i="17"/>
  <c r="AA73" i="17"/>
  <c r="AB73" i="17"/>
  <c r="AC73" i="17"/>
  <c r="AD73" i="17"/>
  <c r="S74" i="17"/>
  <c r="T74" i="17"/>
  <c r="U74" i="17"/>
  <c r="V74" i="17"/>
  <c r="W74" i="17"/>
  <c r="X74" i="17"/>
  <c r="Y74" i="17"/>
  <c r="Z74" i="17"/>
  <c r="AA74" i="17"/>
  <c r="AB74" i="17"/>
  <c r="AC74" i="17"/>
  <c r="AD74" i="17"/>
  <c r="S75" i="17"/>
  <c r="T75" i="17"/>
  <c r="U75" i="17"/>
  <c r="V75" i="17"/>
  <c r="W75" i="17"/>
  <c r="X75" i="17"/>
  <c r="Y75" i="17"/>
  <c r="Z75" i="17"/>
  <c r="AA75" i="17"/>
  <c r="AB75" i="17"/>
  <c r="AC75" i="17"/>
  <c r="AD75" i="17"/>
  <c r="S76" i="17"/>
  <c r="T76" i="17"/>
  <c r="U76" i="17"/>
  <c r="V76" i="17"/>
  <c r="W76" i="17"/>
  <c r="X76" i="17"/>
  <c r="Y76" i="17"/>
  <c r="Z76" i="17"/>
  <c r="AA76" i="17"/>
  <c r="AB76" i="17"/>
  <c r="AC76" i="17"/>
  <c r="AD76" i="17"/>
  <c r="S77" i="17"/>
  <c r="T77" i="17"/>
  <c r="U77" i="17"/>
  <c r="V77" i="17"/>
  <c r="W77" i="17"/>
  <c r="X77" i="17"/>
  <c r="Y77" i="17"/>
  <c r="Z77" i="17"/>
  <c r="AA77" i="17"/>
  <c r="AB77" i="17"/>
  <c r="AC77" i="17"/>
  <c r="AD77" i="17"/>
  <c r="S78" i="17"/>
  <c r="T78" i="17"/>
  <c r="U78" i="17"/>
  <c r="V78" i="17"/>
  <c r="W78" i="17"/>
  <c r="X78" i="17"/>
  <c r="Y78" i="17"/>
  <c r="Z78" i="17"/>
  <c r="AA78" i="17"/>
  <c r="AB78" i="17"/>
  <c r="AC78" i="17"/>
  <c r="AD78" i="17"/>
  <c r="S79" i="17"/>
  <c r="T79" i="17"/>
  <c r="U79" i="17"/>
  <c r="V79" i="17"/>
  <c r="W79" i="17"/>
  <c r="X79" i="17"/>
  <c r="Y79" i="17"/>
  <c r="Z79" i="17"/>
  <c r="AA79" i="17"/>
  <c r="AB79" i="17"/>
  <c r="AC79" i="17"/>
  <c r="AD79" i="17"/>
  <c r="R71" i="17"/>
  <c r="R79" i="17"/>
  <c r="R78" i="17"/>
  <c r="R77" i="17"/>
  <c r="R76" i="17"/>
  <c r="R75" i="17"/>
  <c r="R74" i="17"/>
  <c r="R73" i="17"/>
  <c r="R72" i="17"/>
  <c r="F71" i="17"/>
  <c r="G71" i="17"/>
  <c r="H71" i="17"/>
  <c r="I71" i="17"/>
  <c r="J71" i="17"/>
  <c r="K71" i="17"/>
  <c r="L71" i="17"/>
  <c r="M71" i="17"/>
  <c r="N71" i="17"/>
  <c r="O71" i="17"/>
  <c r="P71" i="17"/>
  <c r="Q71" i="17"/>
  <c r="F72" i="17"/>
  <c r="G72" i="17"/>
  <c r="H72" i="17"/>
  <c r="I72" i="17"/>
  <c r="J72" i="17"/>
  <c r="K72" i="17"/>
  <c r="L72" i="17"/>
  <c r="M72" i="17"/>
  <c r="N72" i="17"/>
  <c r="O72" i="17"/>
  <c r="P72" i="17"/>
  <c r="Q72" i="17"/>
  <c r="F73" i="17"/>
  <c r="G73" i="17"/>
  <c r="H73" i="17"/>
  <c r="I73" i="17"/>
  <c r="J73" i="17"/>
  <c r="K73" i="17"/>
  <c r="L73" i="17"/>
  <c r="M73" i="17"/>
  <c r="N73" i="17"/>
  <c r="O73" i="17"/>
  <c r="P73" i="17"/>
  <c r="Q73" i="17"/>
  <c r="F74" i="17"/>
  <c r="G74" i="17"/>
  <c r="H74" i="17"/>
  <c r="I74" i="17"/>
  <c r="J74" i="17"/>
  <c r="K74" i="17"/>
  <c r="L74" i="17"/>
  <c r="M74" i="17"/>
  <c r="N74" i="17"/>
  <c r="O74" i="17"/>
  <c r="P74" i="17"/>
  <c r="Q74" i="17"/>
  <c r="F75" i="17"/>
  <c r="G75" i="17"/>
  <c r="H75" i="17"/>
  <c r="I75" i="17"/>
  <c r="J75" i="17"/>
  <c r="K75" i="17"/>
  <c r="L75" i="17"/>
  <c r="M75" i="17"/>
  <c r="N75" i="17"/>
  <c r="O75" i="17"/>
  <c r="P75" i="17"/>
  <c r="Q75" i="17"/>
  <c r="F76" i="17"/>
  <c r="G76" i="17"/>
  <c r="H76" i="17"/>
  <c r="I76" i="17"/>
  <c r="J76" i="17"/>
  <c r="K76" i="17"/>
  <c r="L76" i="17"/>
  <c r="M76" i="17"/>
  <c r="N76" i="17"/>
  <c r="O76" i="17"/>
  <c r="P76" i="17"/>
  <c r="Q76" i="17"/>
  <c r="F77" i="17"/>
  <c r="G77" i="17"/>
  <c r="H77" i="17"/>
  <c r="I77" i="17"/>
  <c r="J77" i="17"/>
  <c r="K77" i="17"/>
  <c r="L77" i="17"/>
  <c r="M77" i="17"/>
  <c r="N77" i="17"/>
  <c r="O77" i="17"/>
  <c r="P77" i="17"/>
  <c r="Q77" i="17"/>
  <c r="F78" i="17"/>
  <c r="G78" i="17"/>
  <c r="H78" i="17"/>
  <c r="I78" i="17"/>
  <c r="J78" i="17"/>
  <c r="K78" i="17"/>
  <c r="L78" i="17"/>
  <c r="M78" i="17"/>
  <c r="N78" i="17"/>
  <c r="O78" i="17"/>
  <c r="P78" i="17"/>
  <c r="Q78" i="17"/>
  <c r="F79" i="17"/>
  <c r="G79" i="17"/>
  <c r="H79" i="17"/>
  <c r="I79" i="17"/>
  <c r="J79" i="17"/>
  <c r="K79" i="17"/>
  <c r="L79" i="17"/>
  <c r="M79" i="17"/>
  <c r="N79" i="17"/>
  <c r="O79" i="17"/>
  <c r="P79" i="17"/>
  <c r="Q79" i="17"/>
  <c r="E72" i="17"/>
  <c r="E73" i="17"/>
  <c r="E74" i="17"/>
  <c r="E75" i="17"/>
  <c r="E76" i="17"/>
  <c r="E77" i="17"/>
  <c r="E78" i="17"/>
  <c r="E79" i="17"/>
  <c r="E71" i="17"/>
  <c r="S54" i="17"/>
  <c r="T54" i="17"/>
  <c r="U54" i="17"/>
  <c r="V54" i="17"/>
  <c r="W54" i="17"/>
  <c r="X54" i="17"/>
  <c r="Y54" i="17"/>
  <c r="Z54" i="17"/>
  <c r="AA54" i="17"/>
  <c r="AB54" i="17"/>
  <c r="AC54" i="17"/>
  <c r="AD54" i="17"/>
  <c r="S55" i="17"/>
  <c r="T55" i="17"/>
  <c r="U55" i="17"/>
  <c r="V55" i="17"/>
  <c r="W55" i="17"/>
  <c r="X55" i="17"/>
  <c r="Y55" i="17"/>
  <c r="Z55" i="17"/>
  <c r="AA55" i="17"/>
  <c r="AB55" i="17"/>
  <c r="AC55" i="17"/>
  <c r="AD55" i="17"/>
  <c r="S56" i="17"/>
  <c r="T56" i="17"/>
  <c r="U56" i="17"/>
  <c r="V56" i="17"/>
  <c r="W56" i="17"/>
  <c r="X56" i="17"/>
  <c r="Y56" i="17"/>
  <c r="Z56" i="17"/>
  <c r="AA56" i="17"/>
  <c r="AB56" i="17"/>
  <c r="AC56" i="17"/>
  <c r="AD56" i="17"/>
  <c r="S57" i="17"/>
  <c r="T57" i="17"/>
  <c r="U57" i="17"/>
  <c r="V57" i="17"/>
  <c r="W57" i="17"/>
  <c r="X57" i="17"/>
  <c r="Y57" i="17"/>
  <c r="Z57" i="17"/>
  <c r="AA57" i="17"/>
  <c r="AB57" i="17"/>
  <c r="AC57" i="17"/>
  <c r="AD57" i="17"/>
  <c r="S58" i="17"/>
  <c r="T58" i="17"/>
  <c r="U58" i="17"/>
  <c r="V58" i="17"/>
  <c r="W58" i="17"/>
  <c r="X58" i="17"/>
  <c r="Y58" i="17"/>
  <c r="Z58" i="17"/>
  <c r="AA58" i="17"/>
  <c r="AB58" i="17"/>
  <c r="AC58" i="17"/>
  <c r="AD58" i="17"/>
  <c r="S59" i="17"/>
  <c r="T59" i="17"/>
  <c r="U59" i="17"/>
  <c r="V59" i="17"/>
  <c r="W59" i="17"/>
  <c r="X59" i="17"/>
  <c r="Y59" i="17"/>
  <c r="Z59" i="17"/>
  <c r="AA59" i="17"/>
  <c r="AB59" i="17"/>
  <c r="AC59" i="17"/>
  <c r="AD59" i="17"/>
  <c r="S60" i="17"/>
  <c r="T60" i="17"/>
  <c r="U60" i="17"/>
  <c r="V60" i="17"/>
  <c r="W60" i="17"/>
  <c r="X60" i="17"/>
  <c r="Y60" i="17"/>
  <c r="Z60" i="17"/>
  <c r="AA60" i="17"/>
  <c r="AB60" i="17"/>
  <c r="AC60" i="17"/>
  <c r="AD60" i="17"/>
  <c r="S61" i="17"/>
  <c r="T61" i="17"/>
  <c r="U61" i="17"/>
  <c r="V61" i="17"/>
  <c r="W61" i="17"/>
  <c r="X61" i="17"/>
  <c r="Y61" i="17"/>
  <c r="Z61" i="17"/>
  <c r="AA61" i="17"/>
  <c r="AB61" i="17"/>
  <c r="AC61" i="17"/>
  <c r="AD61" i="17"/>
  <c r="S62" i="17"/>
  <c r="T62" i="17"/>
  <c r="U62" i="17"/>
  <c r="V62" i="17"/>
  <c r="W62" i="17"/>
  <c r="X62" i="17"/>
  <c r="Y62" i="17"/>
  <c r="Z62" i="17"/>
  <c r="AA62" i="17"/>
  <c r="AB62" i="17"/>
  <c r="AC62" i="17"/>
  <c r="AD62" i="17"/>
  <c r="S63" i="17"/>
  <c r="T63" i="17"/>
  <c r="U63" i="17"/>
  <c r="V63" i="17"/>
  <c r="W63" i="17"/>
  <c r="X63" i="17"/>
  <c r="Y63" i="17"/>
  <c r="Z63" i="17"/>
  <c r="AA63" i="17"/>
  <c r="AB63" i="17"/>
  <c r="AC63" i="17"/>
  <c r="AD63" i="17"/>
  <c r="S64" i="17"/>
  <c r="T64" i="17"/>
  <c r="U64" i="17"/>
  <c r="V64" i="17"/>
  <c r="W64" i="17"/>
  <c r="X64" i="17"/>
  <c r="Y64" i="17"/>
  <c r="Z64" i="17"/>
  <c r="AA64" i="17"/>
  <c r="AB64" i="17"/>
  <c r="AC64" i="17"/>
  <c r="AD64" i="17"/>
  <c r="S65" i="17"/>
  <c r="T65" i="17"/>
  <c r="U65" i="17"/>
  <c r="V65" i="17"/>
  <c r="W65" i="17"/>
  <c r="X65" i="17"/>
  <c r="Y65" i="17"/>
  <c r="Z65" i="17"/>
  <c r="AA65" i="17"/>
  <c r="AB65" i="17"/>
  <c r="AC65" i="17"/>
  <c r="AD65" i="17"/>
  <c r="S66" i="17"/>
  <c r="T66" i="17"/>
  <c r="U66" i="17"/>
  <c r="V66" i="17"/>
  <c r="W66" i="17"/>
  <c r="X66" i="17"/>
  <c r="Y66" i="17"/>
  <c r="Z66" i="17"/>
  <c r="AA66" i="17"/>
  <c r="AB66" i="17"/>
  <c r="AC66" i="17"/>
  <c r="AD66" i="17"/>
  <c r="R54" i="17"/>
  <c r="R66" i="17"/>
  <c r="R65" i="17"/>
  <c r="R64" i="17"/>
  <c r="R63" i="17"/>
  <c r="R62" i="17"/>
  <c r="R61" i="17"/>
  <c r="R60" i="17"/>
  <c r="R59" i="17"/>
  <c r="R58" i="17"/>
  <c r="R57" i="17"/>
  <c r="R56" i="17"/>
  <c r="R55" i="17"/>
  <c r="F54" i="17"/>
  <c r="G54" i="17"/>
  <c r="H54" i="17"/>
  <c r="I54" i="17"/>
  <c r="J54" i="17"/>
  <c r="K54" i="17"/>
  <c r="L54" i="17"/>
  <c r="M54" i="17"/>
  <c r="N54" i="17"/>
  <c r="O54" i="17"/>
  <c r="P54" i="17"/>
  <c r="Q54" i="17"/>
  <c r="G55" i="17"/>
  <c r="H55" i="17"/>
  <c r="I55" i="17"/>
  <c r="J55" i="17"/>
  <c r="K55" i="17"/>
  <c r="L55" i="17"/>
  <c r="M55" i="17"/>
  <c r="N55" i="17"/>
  <c r="O55" i="17"/>
  <c r="P55" i="17"/>
  <c r="Q55" i="17"/>
  <c r="F56" i="17"/>
  <c r="G56" i="17"/>
  <c r="H56" i="17"/>
  <c r="I56" i="17"/>
  <c r="J56" i="17"/>
  <c r="K56" i="17"/>
  <c r="L56" i="17"/>
  <c r="M56" i="17"/>
  <c r="N56" i="17"/>
  <c r="O56" i="17"/>
  <c r="P56" i="17"/>
  <c r="Q56" i="17"/>
  <c r="G57" i="17"/>
  <c r="H57" i="17"/>
  <c r="I57" i="17"/>
  <c r="J57" i="17"/>
  <c r="K57" i="17"/>
  <c r="L57" i="17"/>
  <c r="M57" i="17"/>
  <c r="N57" i="17"/>
  <c r="O57" i="17"/>
  <c r="P57" i="17"/>
  <c r="Q57" i="17"/>
  <c r="F58" i="17"/>
  <c r="G58" i="17"/>
  <c r="H58" i="17"/>
  <c r="I58" i="17"/>
  <c r="J58" i="17"/>
  <c r="K58" i="17"/>
  <c r="L58" i="17"/>
  <c r="M58" i="17"/>
  <c r="N58" i="17"/>
  <c r="O58" i="17"/>
  <c r="P58" i="17"/>
  <c r="Q58" i="17"/>
  <c r="F59" i="17"/>
  <c r="G59" i="17"/>
  <c r="H59" i="17"/>
  <c r="I59" i="17"/>
  <c r="J59" i="17"/>
  <c r="K59" i="17"/>
  <c r="L59" i="17"/>
  <c r="M59" i="17"/>
  <c r="N59" i="17"/>
  <c r="O59" i="17"/>
  <c r="P59" i="17"/>
  <c r="Q59" i="17"/>
  <c r="G60" i="17"/>
  <c r="H60" i="17"/>
  <c r="I60" i="17"/>
  <c r="J60" i="17"/>
  <c r="K60" i="17"/>
  <c r="L60" i="17"/>
  <c r="M60" i="17"/>
  <c r="N60" i="17"/>
  <c r="O60" i="17"/>
  <c r="P60" i="17"/>
  <c r="Q60" i="17"/>
  <c r="F61" i="17"/>
  <c r="G61" i="17"/>
  <c r="H61" i="17"/>
  <c r="I61" i="17"/>
  <c r="J61" i="17"/>
  <c r="K61" i="17"/>
  <c r="L61" i="17"/>
  <c r="M61" i="17"/>
  <c r="N61" i="17"/>
  <c r="O61" i="17"/>
  <c r="P61" i="17"/>
  <c r="Q61" i="17"/>
  <c r="F62" i="17"/>
  <c r="G62" i="17"/>
  <c r="H62" i="17"/>
  <c r="I62" i="17"/>
  <c r="K62" i="17"/>
  <c r="L62" i="17"/>
  <c r="N62" i="17"/>
  <c r="O62" i="17"/>
  <c r="P62" i="17"/>
  <c r="Q62" i="17"/>
  <c r="F63" i="17"/>
  <c r="G63" i="17"/>
  <c r="H63" i="17"/>
  <c r="I63" i="17"/>
  <c r="J63" i="17"/>
  <c r="K63" i="17"/>
  <c r="L63" i="17"/>
  <c r="M63" i="17"/>
  <c r="N63" i="17"/>
  <c r="O63" i="17"/>
  <c r="P63" i="17"/>
  <c r="Q63" i="17"/>
  <c r="G64" i="17"/>
  <c r="H64" i="17"/>
  <c r="I64" i="17"/>
  <c r="J64" i="17"/>
  <c r="K64" i="17"/>
  <c r="L64" i="17"/>
  <c r="M64" i="17"/>
  <c r="N64" i="17"/>
  <c r="O64" i="17"/>
  <c r="P64" i="17"/>
  <c r="Q64" i="17"/>
  <c r="G65" i="17"/>
  <c r="H65" i="17"/>
  <c r="I65" i="17"/>
  <c r="J65" i="17"/>
  <c r="K65" i="17"/>
  <c r="L65" i="17"/>
  <c r="M65" i="17"/>
  <c r="N65" i="17"/>
  <c r="O65" i="17"/>
  <c r="P65" i="17"/>
  <c r="Q65" i="17"/>
  <c r="G66" i="17"/>
  <c r="H66" i="17"/>
  <c r="I66" i="17"/>
  <c r="J66" i="17"/>
  <c r="K66" i="17"/>
  <c r="L66" i="17"/>
  <c r="M66" i="17"/>
  <c r="N66" i="17"/>
  <c r="O66" i="17"/>
  <c r="P66" i="17"/>
  <c r="Q66" i="17"/>
  <c r="E55" i="17"/>
  <c r="E56" i="17"/>
  <c r="E57" i="17"/>
  <c r="E58" i="17"/>
  <c r="E59" i="17"/>
  <c r="E60" i="17"/>
  <c r="E61" i="17"/>
  <c r="E63" i="17"/>
  <c r="E64" i="17"/>
  <c r="E65" i="17"/>
  <c r="E66" i="17"/>
  <c r="E54" i="17"/>
  <c r="S39" i="17"/>
  <c r="T39" i="17"/>
  <c r="U39" i="17"/>
  <c r="V39" i="17"/>
  <c r="W39" i="17"/>
  <c r="X39" i="17"/>
  <c r="Y39" i="17"/>
  <c r="Z39" i="17"/>
  <c r="AA39" i="17"/>
  <c r="AB39" i="17"/>
  <c r="AC39" i="17"/>
  <c r="AD39" i="17"/>
  <c r="S40" i="17"/>
  <c r="T40" i="17"/>
  <c r="U40" i="17"/>
  <c r="V40" i="17"/>
  <c r="W40" i="17"/>
  <c r="X40" i="17"/>
  <c r="Y40" i="17"/>
  <c r="Z40" i="17"/>
  <c r="AA40" i="17"/>
  <c r="AB40" i="17"/>
  <c r="AC40" i="17"/>
  <c r="AD40" i="17"/>
  <c r="S41" i="17"/>
  <c r="T41" i="17"/>
  <c r="U41" i="17"/>
  <c r="V41" i="17"/>
  <c r="W41" i="17"/>
  <c r="X41" i="17"/>
  <c r="Y41" i="17"/>
  <c r="Z41" i="17"/>
  <c r="AA41" i="17"/>
  <c r="AB41" i="17"/>
  <c r="AC41" i="17"/>
  <c r="AD41" i="17"/>
  <c r="S42" i="17"/>
  <c r="T42" i="17"/>
  <c r="U42" i="17"/>
  <c r="V42" i="17"/>
  <c r="W42" i="17"/>
  <c r="X42" i="17"/>
  <c r="Y42" i="17"/>
  <c r="Z42" i="17"/>
  <c r="AA42" i="17"/>
  <c r="AB42" i="17"/>
  <c r="AC42" i="17"/>
  <c r="AD42" i="17"/>
  <c r="S43" i="17"/>
  <c r="T43" i="17"/>
  <c r="U43" i="17"/>
  <c r="V43" i="17"/>
  <c r="W43" i="17"/>
  <c r="X43" i="17"/>
  <c r="Y43" i="17"/>
  <c r="Z43" i="17"/>
  <c r="AA43" i="17"/>
  <c r="AB43" i="17"/>
  <c r="AC43" i="17"/>
  <c r="AD43" i="17"/>
  <c r="S44" i="17"/>
  <c r="T44" i="17"/>
  <c r="U44" i="17"/>
  <c r="V44" i="17"/>
  <c r="W44" i="17"/>
  <c r="X44" i="17"/>
  <c r="Y44" i="17"/>
  <c r="Z44" i="17"/>
  <c r="AA44" i="17"/>
  <c r="AB44" i="17"/>
  <c r="AC44" i="17"/>
  <c r="AD44" i="17"/>
  <c r="S45" i="17"/>
  <c r="T45" i="17"/>
  <c r="U45" i="17"/>
  <c r="V45" i="17"/>
  <c r="W45" i="17"/>
  <c r="X45" i="17"/>
  <c r="Y45" i="17"/>
  <c r="Z45" i="17"/>
  <c r="AA45" i="17"/>
  <c r="AB45" i="17"/>
  <c r="AC45" i="17"/>
  <c r="AD45" i="17"/>
  <c r="S46" i="17"/>
  <c r="T46" i="17"/>
  <c r="U46" i="17"/>
  <c r="V46" i="17"/>
  <c r="W46" i="17"/>
  <c r="X46" i="17"/>
  <c r="Y46" i="17"/>
  <c r="Z46" i="17"/>
  <c r="AA46" i="17"/>
  <c r="AB46" i="17"/>
  <c r="AC46" i="17"/>
  <c r="AD46" i="17"/>
  <c r="S47" i="17"/>
  <c r="T47" i="17"/>
  <c r="U47" i="17"/>
  <c r="V47" i="17"/>
  <c r="W47" i="17"/>
  <c r="X47" i="17"/>
  <c r="Y47" i="17"/>
  <c r="Z47" i="17"/>
  <c r="AA47" i="17"/>
  <c r="AB47" i="17"/>
  <c r="AC47" i="17"/>
  <c r="AD47" i="17"/>
  <c r="S48" i="17"/>
  <c r="T48" i="17"/>
  <c r="U48" i="17"/>
  <c r="V48" i="17"/>
  <c r="W48" i="17"/>
  <c r="X48" i="17"/>
  <c r="Y48" i="17"/>
  <c r="Z48" i="17"/>
  <c r="AA48" i="17"/>
  <c r="AB48" i="17"/>
  <c r="AC48" i="17"/>
  <c r="AD48" i="17"/>
  <c r="S49" i="17"/>
  <c r="T49" i="17"/>
  <c r="U49" i="17"/>
  <c r="V49" i="17"/>
  <c r="W49" i="17"/>
  <c r="X49" i="17"/>
  <c r="Y49" i="17"/>
  <c r="Z49" i="17"/>
  <c r="AA49" i="17"/>
  <c r="AB49" i="17"/>
  <c r="AC49" i="17"/>
  <c r="AD49" i="17"/>
  <c r="R39" i="17"/>
  <c r="R49" i="17"/>
  <c r="R48" i="17"/>
  <c r="R47" i="17"/>
  <c r="R46" i="17"/>
  <c r="R45" i="17"/>
  <c r="R44" i="17"/>
  <c r="R43" i="17"/>
  <c r="R42" i="17"/>
  <c r="R41" i="17"/>
  <c r="R40" i="17"/>
  <c r="F39" i="17"/>
  <c r="G39" i="17"/>
  <c r="H39" i="17"/>
  <c r="I39" i="17"/>
  <c r="J39" i="17"/>
  <c r="K39" i="17"/>
  <c r="L39" i="17"/>
  <c r="M39" i="17"/>
  <c r="N39" i="17"/>
  <c r="O39" i="17"/>
  <c r="P39" i="17"/>
  <c r="Q39" i="17"/>
  <c r="F40" i="17"/>
  <c r="G40" i="17"/>
  <c r="H40" i="17"/>
  <c r="I40" i="17"/>
  <c r="J40" i="17"/>
  <c r="K40" i="17"/>
  <c r="L40" i="17"/>
  <c r="M40" i="17"/>
  <c r="N40" i="17"/>
  <c r="O40" i="17"/>
  <c r="P40" i="17"/>
  <c r="Q40" i="17"/>
  <c r="F41" i="17"/>
  <c r="G41" i="17"/>
  <c r="H41" i="17"/>
  <c r="I41" i="17"/>
  <c r="J41" i="17"/>
  <c r="K41" i="17"/>
  <c r="L41" i="17"/>
  <c r="M41" i="17"/>
  <c r="N41" i="17"/>
  <c r="O41" i="17"/>
  <c r="P41" i="17"/>
  <c r="Q41" i="17"/>
  <c r="F42" i="17"/>
  <c r="G42" i="17"/>
  <c r="H42" i="17"/>
  <c r="I42" i="17"/>
  <c r="J42" i="17"/>
  <c r="K42" i="17"/>
  <c r="L42" i="17"/>
  <c r="M42" i="17"/>
  <c r="N42" i="17"/>
  <c r="O42" i="17"/>
  <c r="P42" i="17"/>
  <c r="Q42" i="17"/>
  <c r="F43" i="17"/>
  <c r="G43" i="17"/>
  <c r="H43" i="17"/>
  <c r="I43" i="17"/>
  <c r="J43" i="17"/>
  <c r="K43" i="17"/>
  <c r="L43" i="17"/>
  <c r="M43" i="17"/>
  <c r="N43" i="17"/>
  <c r="O43" i="17"/>
  <c r="P43" i="17"/>
  <c r="Q43" i="17"/>
  <c r="F44" i="17"/>
  <c r="G44" i="17"/>
  <c r="H44" i="17"/>
  <c r="I44" i="17"/>
  <c r="J44" i="17"/>
  <c r="K44" i="17"/>
  <c r="L44" i="17"/>
  <c r="M44" i="17"/>
  <c r="N44" i="17"/>
  <c r="O44" i="17"/>
  <c r="P44" i="17"/>
  <c r="Q44" i="17"/>
  <c r="F45" i="17"/>
  <c r="G45" i="17"/>
  <c r="H45" i="17"/>
  <c r="I45" i="17"/>
  <c r="J45" i="17"/>
  <c r="K45" i="17"/>
  <c r="L45" i="17"/>
  <c r="M45" i="17"/>
  <c r="N45" i="17"/>
  <c r="O45" i="17"/>
  <c r="P45" i="17"/>
  <c r="Q45" i="17"/>
  <c r="F46" i="17"/>
  <c r="G46" i="17"/>
  <c r="H46" i="17"/>
  <c r="I46" i="17"/>
  <c r="J46" i="17"/>
  <c r="K46" i="17"/>
  <c r="L46" i="17"/>
  <c r="M46" i="17"/>
  <c r="N46" i="17"/>
  <c r="O46" i="17"/>
  <c r="P46" i="17"/>
  <c r="Q46" i="17"/>
  <c r="F47" i="17"/>
  <c r="G47" i="17"/>
  <c r="H47" i="17"/>
  <c r="I47" i="17"/>
  <c r="J47" i="17"/>
  <c r="K47" i="17"/>
  <c r="L47" i="17"/>
  <c r="M47" i="17"/>
  <c r="N47" i="17"/>
  <c r="O47" i="17"/>
  <c r="P47" i="17"/>
  <c r="Q47" i="17"/>
  <c r="F48" i="17"/>
  <c r="G48" i="17"/>
  <c r="H48" i="17"/>
  <c r="I48" i="17"/>
  <c r="J48" i="17"/>
  <c r="K48" i="17"/>
  <c r="L48" i="17"/>
  <c r="M48" i="17"/>
  <c r="N48" i="17"/>
  <c r="O48" i="17"/>
  <c r="P48" i="17"/>
  <c r="Q48" i="17"/>
  <c r="H49" i="17"/>
  <c r="I49" i="17"/>
  <c r="J49" i="17"/>
  <c r="K49" i="17"/>
  <c r="L49" i="17"/>
  <c r="M49" i="17"/>
  <c r="N49" i="17"/>
  <c r="O49" i="17"/>
  <c r="P49" i="17"/>
  <c r="Q49" i="17"/>
  <c r="E40" i="17"/>
  <c r="E41" i="17"/>
  <c r="E42" i="17"/>
  <c r="E43" i="17"/>
  <c r="E44" i="17"/>
  <c r="E45" i="17"/>
  <c r="E46" i="17"/>
  <c r="E47" i="17"/>
  <c r="E48" i="17"/>
  <c r="E39" i="17"/>
  <c r="S20" i="17"/>
  <c r="T20" i="17"/>
  <c r="U20" i="17"/>
  <c r="V20" i="17"/>
  <c r="W20" i="17"/>
  <c r="X20" i="17"/>
  <c r="Y20" i="17"/>
  <c r="Z20" i="17"/>
  <c r="AA20" i="17"/>
  <c r="AB20" i="17"/>
  <c r="AC20" i="17"/>
  <c r="AD20" i="17"/>
  <c r="S21" i="17"/>
  <c r="T21" i="17"/>
  <c r="U21" i="17"/>
  <c r="V21" i="17"/>
  <c r="W21" i="17"/>
  <c r="X21" i="17"/>
  <c r="Y21" i="17"/>
  <c r="Z21" i="17"/>
  <c r="AA21" i="17"/>
  <c r="AB21" i="17"/>
  <c r="AC21" i="17"/>
  <c r="AD21" i="17"/>
  <c r="S22" i="17"/>
  <c r="T22" i="17"/>
  <c r="U22" i="17"/>
  <c r="V22" i="17"/>
  <c r="W22" i="17"/>
  <c r="X22" i="17"/>
  <c r="Y22" i="17"/>
  <c r="Z22" i="17"/>
  <c r="AA22" i="17"/>
  <c r="AB22" i="17"/>
  <c r="AC22" i="17"/>
  <c r="AD22" i="17"/>
  <c r="S23" i="17"/>
  <c r="T23" i="17"/>
  <c r="U23" i="17"/>
  <c r="V23" i="17"/>
  <c r="W23" i="17"/>
  <c r="X23" i="17"/>
  <c r="Y23" i="17"/>
  <c r="Z23" i="17"/>
  <c r="AA23" i="17"/>
  <c r="AB23" i="17"/>
  <c r="AC23" i="17"/>
  <c r="AD23" i="17"/>
  <c r="S24" i="17"/>
  <c r="T24" i="17"/>
  <c r="U24" i="17"/>
  <c r="V24" i="17"/>
  <c r="W24" i="17"/>
  <c r="X24" i="17"/>
  <c r="Y24" i="17"/>
  <c r="Z24" i="17"/>
  <c r="AA24" i="17"/>
  <c r="AB24" i="17"/>
  <c r="AC24" i="17"/>
  <c r="AD24" i="17"/>
  <c r="S25" i="17"/>
  <c r="T25" i="17"/>
  <c r="U25" i="17"/>
  <c r="V25" i="17"/>
  <c r="W25" i="17"/>
  <c r="X25" i="17"/>
  <c r="Y25" i="17"/>
  <c r="Z25" i="17"/>
  <c r="AA25" i="17"/>
  <c r="AB25" i="17"/>
  <c r="AC25" i="17"/>
  <c r="AD25" i="17"/>
  <c r="S26" i="17"/>
  <c r="T26" i="17"/>
  <c r="U26" i="17"/>
  <c r="V26" i="17"/>
  <c r="W26" i="17"/>
  <c r="X26" i="17"/>
  <c r="Y26" i="17"/>
  <c r="Z26" i="17"/>
  <c r="AA26" i="17"/>
  <c r="AB26" i="17"/>
  <c r="AC26" i="17"/>
  <c r="AD26" i="17"/>
  <c r="S27" i="17"/>
  <c r="T27" i="17"/>
  <c r="U27" i="17"/>
  <c r="V27" i="17"/>
  <c r="W27" i="17"/>
  <c r="X27" i="17"/>
  <c r="Y27" i="17"/>
  <c r="Z27" i="17"/>
  <c r="AA27" i="17"/>
  <c r="AB27" i="17"/>
  <c r="AC27" i="17"/>
  <c r="AD27" i="17"/>
  <c r="S28" i="17"/>
  <c r="T28" i="17"/>
  <c r="U28" i="17"/>
  <c r="V28" i="17"/>
  <c r="W28" i="17"/>
  <c r="X28" i="17"/>
  <c r="Y28" i="17"/>
  <c r="Z28" i="17"/>
  <c r="AA28" i="17"/>
  <c r="AB28" i="17"/>
  <c r="AC28" i="17"/>
  <c r="AD28" i="17"/>
  <c r="S29" i="17"/>
  <c r="T29" i="17"/>
  <c r="U29" i="17"/>
  <c r="V29" i="17"/>
  <c r="W29" i="17"/>
  <c r="X29" i="17"/>
  <c r="Y29" i="17"/>
  <c r="Z29" i="17"/>
  <c r="AA29" i="17"/>
  <c r="AB29" i="17"/>
  <c r="AC29" i="17"/>
  <c r="AD29" i="17"/>
  <c r="S30" i="17"/>
  <c r="T30" i="17"/>
  <c r="U30" i="17"/>
  <c r="V30" i="17"/>
  <c r="W30" i="17"/>
  <c r="X30" i="17"/>
  <c r="Y30" i="17"/>
  <c r="Z30" i="17"/>
  <c r="AA30" i="17"/>
  <c r="AB30" i="17"/>
  <c r="AC30" i="17"/>
  <c r="AD30" i="17"/>
  <c r="S31" i="17"/>
  <c r="T31" i="17"/>
  <c r="U31" i="17"/>
  <c r="V31" i="17"/>
  <c r="W31" i="17"/>
  <c r="X31" i="17"/>
  <c r="Y31" i="17"/>
  <c r="Z31" i="17"/>
  <c r="AA31" i="17"/>
  <c r="AB31" i="17"/>
  <c r="AC31" i="17"/>
  <c r="AD31" i="17"/>
  <c r="S32" i="17"/>
  <c r="T32" i="17"/>
  <c r="U32" i="17"/>
  <c r="V32" i="17"/>
  <c r="W32" i="17"/>
  <c r="X32" i="17"/>
  <c r="Y32" i="17"/>
  <c r="Z32" i="17"/>
  <c r="AA32" i="17"/>
  <c r="AB32" i="17"/>
  <c r="AC32" i="17"/>
  <c r="AD32" i="17"/>
  <c r="S33" i="17"/>
  <c r="T33" i="17"/>
  <c r="U33" i="17"/>
  <c r="V33" i="17"/>
  <c r="W33" i="17"/>
  <c r="X33" i="17"/>
  <c r="Y33" i="17"/>
  <c r="Z33" i="17"/>
  <c r="AA33" i="17"/>
  <c r="AB33" i="17"/>
  <c r="AC33" i="17"/>
  <c r="AD33" i="17"/>
  <c r="S34" i="17"/>
  <c r="T34" i="17"/>
  <c r="U34" i="17"/>
  <c r="V34" i="17"/>
  <c r="W34" i="17"/>
  <c r="X34" i="17"/>
  <c r="Y34" i="17"/>
  <c r="Z34" i="17"/>
  <c r="AA34" i="17"/>
  <c r="AB34" i="17"/>
  <c r="AC34" i="17"/>
  <c r="AD34" i="17"/>
  <c r="R20" i="17"/>
  <c r="R34" i="17"/>
  <c r="R33" i="17"/>
  <c r="R32" i="17"/>
  <c r="R31" i="17"/>
  <c r="R30" i="17"/>
  <c r="R29" i="17"/>
  <c r="R28" i="17"/>
  <c r="R27" i="17"/>
  <c r="R26" i="17"/>
  <c r="R25" i="17"/>
  <c r="R24" i="17"/>
  <c r="R23" i="17"/>
  <c r="R22" i="17"/>
  <c r="R21" i="17"/>
  <c r="F20" i="17"/>
  <c r="G20" i="17"/>
  <c r="H20" i="17"/>
  <c r="I20" i="17"/>
  <c r="J20" i="17"/>
  <c r="K20" i="17"/>
  <c r="L20" i="17"/>
  <c r="M20" i="17"/>
  <c r="N20" i="17"/>
  <c r="O20" i="17"/>
  <c r="P20" i="17"/>
  <c r="Q20" i="17"/>
  <c r="F21" i="17"/>
  <c r="G21" i="17"/>
  <c r="H21" i="17"/>
  <c r="I21" i="17"/>
  <c r="J21" i="17"/>
  <c r="K21" i="17"/>
  <c r="L21" i="17"/>
  <c r="M21" i="17"/>
  <c r="N21" i="17"/>
  <c r="O21" i="17"/>
  <c r="P21" i="17"/>
  <c r="Q21" i="17"/>
  <c r="F22" i="17"/>
  <c r="G22" i="17"/>
  <c r="H22" i="17"/>
  <c r="I22" i="17"/>
  <c r="J22" i="17"/>
  <c r="K22" i="17"/>
  <c r="L22" i="17"/>
  <c r="M22" i="17"/>
  <c r="N22" i="17"/>
  <c r="O22" i="17"/>
  <c r="P22" i="17"/>
  <c r="Q22" i="17"/>
  <c r="F23" i="17"/>
  <c r="G23" i="17"/>
  <c r="H23" i="17"/>
  <c r="I23" i="17"/>
  <c r="J23" i="17"/>
  <c r="K23" i="17"/>
  <c r="L23" i="17"/>
  <c r="M23" i="17"/>
  <c r="N23" i="17"/>
  <c r="O23" i="17"/>
  <c r="P23" i="17"/>
  <c r="Q23" i="17"/>
  <c r="F24" i="17"/>
  <c r="G24" i="17"/>
  <c r="H24" i="17"/>
  <c r="I24" i="17"/>
  <c r="J24" i="17"/>
  <c r="K24" i="17"/>
  <c r="L24" i="17"/>
  <c r="M24" i="17"/>
  <c r="N24" i="17"/>
  <c r="O24" i="17"/>
  <c r="P24" i="17"/>
  <c r="Q24" i="17"/>
  <c r="F25" i="17"/>
  <c r="G25" i="17"/>
  <c r="H25" i="17"/>
  <c r="I25" i="17"/>
  <c r="J25" i="17"/>
  <c r="K25" i="17"/>
  <c r="L25" i="17"/>
  <c r="M25" i="17"/>
  <c r="N25" i="17"/>
  <c r="O25" i="17"/>
  <c r="P25" i="17"/>
  <c r="Q25" i="17"/>
  <c r="F26" i="17"/>
  <c r="G26" i="17"/>
  <c r="H26" i="17"/>
  <c r="I26" i="17"/>
  <c r="J26" i="17"/>
  <c r="K26" i="17"/>
  <c r="L26" i="17"/>
  <c r="M26" i="17"/>
  <c r="N26" i="17"/>
  <c r="O26" i="17"/>
  <c r="P26" i="17"/>
  <c r="Q26" i="17"/>
  <c r="F27" i="17"/>
  <c r="G27" i="17"/>
  <c r="H27" i="17"/>
  <c r="I27" i="17"/>
  <c r="J27" i="17"/>
  <c r="K27" i="17"/>
  <c r="L27" i="17"/>
  <c r="M27" i="17"/>
  <c r="N27" i="17"/>
  <c r="O27" i="17"/>
  <c r="P27" i="17"/>
  <c r="Q27" i="17"/>
  <c r="F28" i="17"/>
  <c r="G28" i="17"/>
  <c r="H28" i="17"/>
  <c r="I28" i="17"/>
  <c r="J28" i="17"/>
  <c r="K28" i="17"/>
  <c r="L28" i="17"/>
  <c r="M28" i="17"/>
  <c r="N28" i="17"/>
  <c r="O28" i="17"/>
  <c r="P28" i="17"/>
  <c r="Q28" i="17"/>
  <c r="F29" i="17"/>
  <c r="G29" i="17"/>
  <c r="H29" i="17"/>
  <c r="I29" i="17"/>
  <c r="J29" i="17"/>
  <c r="K29" i="17"/>
  <c r="L29" i="17"/>
  <c r="M29" i="17"/>
  <c r="N29" i="17"/>
  <c r="O29" i="17"/>
  <c r="P29" i="17"/>
  <c r="Q29" i="17"/>
  <c r="F30" i="17"/>
  <c r="G30" i="17"/>
  <c r="H30" i="17"/>
  <c r="I30" i="17"/>
  <c r="J30" i="17"/>
  <c r="K30" i="17"/>
  <c r="L30" i="17"/>
  <c r="M30" i="17"/>
  <c r="N30" i="17"/>
  <c r="O30" i="17"/>
  <c r="P30" i="17"/>
  <c r="Q30" i="17"/>
  <c r="F31" i="17"/>
  <c r="G31" i="17"/>
  <c r="H31" i="17"/>
  <c r="I31" i="17"/>
  <c r="J31" i="17"/>
  <c r="K31" i="17"/>
  <c r="L31" i="17"/>
  <c r="M31" i="17"/>
  <c r="N31" i="17"/>
  <c r="O31" i="17"/>
  <c r="P31" i="17"/>
  <c r="Q31" i="17"/>
  <c r="H32" i="17"/>
  <c r="I32" i="17"/>
  <c r="J32" i="17"/>
  <c r="K32" i="17"/>
  <c r="L32" i="17"/>
  <c r="M32" i="17"/>
  <c r="N32" i="17"/>
  <c r="P32" i="17"/>
  <c r="Q32" i="17"/>
  <c r="I33" i="17"/>
  <c r="J33" i="17"/>
  <c r="K33" i="17"/>
  <c r="L33" i="17"/>
  <c r="M33" i="17"/>
  <c r="N33" i="17"/>
  <c r="O33" i="17"/>
  <c r="P33" i="17"/>
  <c r="Q33" i="17"/>
  <c r="F34" i="17"/>
  <c r="G34" i="17"/>
  <c r="H34" i="17"/>
  <c r="I34" i="17"/>
  <c r="J34" i="17"/>
  <c r="K34" i="17"/>
  <c r="L34" i="17"/>
  <c r="M34" i="17"/>
  <c r="N34" i="17"/>
  <c r="O34" i="17"/>
  <c r="P34" i="17"/>
  <c r="Q34" i="17"/>
  <c r="E20" i="17"/>
  <c r="E34" i="17"/>
  <c r="E33" i="17"/>
  <c r="E32" i="17"/>
  <c r="E31" i="17"/>
  <c r="E30" i="17"/>
  <c r="E29" i="17"/>
  <c r="E28" i="17"/>
  <c r="E27" i="17"/>
  <c r="E26" i="17"/>
  <c r="E25" i="17"/>
  <c r="E24" i="17"/>
  <c r="E23" i="17"/>
  <c r="E22" i="17"/>
  <c r="E21" i="17"/>
  <c r="R4" i="17"/>
  <c r="AD15" i="17"/>
  <c r="AD14" i="17"/>
  <c r="AD13" i="17"/>
  <c r="AD12" i="17"/>
  <c r="AD11" i="17"/>
  <c r="AD10" i="17"/>
  <c r="AD9" i="17"/>
  <c r="AD8" i="17"/>
  <c r="AD7" i="17"/>
  <c r="AD6" i="17"/>
  <c r="AD5" i="17"/>
  <c r="AD4" i="17"/>
  <c r="AC15" i="17"/>
  <c r="AC14" i="17"/>
  <c r="AC13" i="17"/>
  <c r="AC12" i="17"/>
  <c r="AC11" i="17"/>
  <c r="AC10" i="17"/>
  <c r="AC9" i="17"/>
  <c r="AC8" i="17"/>
  <c r="AC7" i="17"/>
  <c r="AC6" i="17"/>
  <c r="AC5" i="17"/>
  <c r="AC4" i="17"/>
  <c r="AB15" i="17"/>
  <c r="AB14" i="17"/>
  <c r="AB13" i="17"/>
  <c r="AB12" i="17"/>
  <c r="AB11" i="17"/>
  <c r="AB10" i="17"/>
  <c r="AB9" i="17"/>
  <c r="AB8" i="17"/>
  <c r="AB7" i="17"/>
  <c r="AB6" i="17"/>
  <c r="AB5" i="17"/>
  <c r="AB4" i="17"/>
  <c r="AA15" i="17"/>
  <c r="AA14" i="17"/>
  <c r="AA13" i="17"/>
  <c r="AA12" i="17"/>
  <c r="AA11" i="17"/>
  <c r="AA10" i="17"/>
  <c r="AA9" i="17"/>
  <c r="AA8" i="17"/>
  <c r="AA7" i="17"/>
  <c r="AA6" i="17"/>
  <c r="AA5" i="17"/>
  <c r="AA4" i="17"/>
  <c r="Z15" i="17"/>
  <c r="Z14" i="17"/>
  <c r="Z13" i="17"/>
  <c r="Z12" i="17"/>
  <c r="Z11" i="17"/>
  <c r="Z10" i="17"/>
  <c r="Z9" i="17"/>
  <c r="Z8" i="17"/>
  <c r="Z7" i="17"/>
  <c r="Z6" i="17"/>
  <c r="Z5" i="17"/>
  <c r="Z4" i="17"/>
  <c r="Y15" i="17"/>
  <c r="Y14" i="17"/>
  <c r="Y13" i="17"/>
  <c r="Y12" i="17"/>
  <c r="Y11" i="17"/>
  <c r="Y10" i="17"/>
  <c r="Y9" i="17"/>
  <c r="Y8" i="17"/>
  <c r="Y7" i="17"/>
  <c r="Y6" i="17"/>
  <c r="Y5" i="17"/>
  <c r="Y4" i="17"/>
  <c r="X15" i="17"/>
  <c r="X14" i="17"/>
  <c r="X13" i="17"/>
  <c r="X12" i="17"/>
  <c r="X11" i="17"/>
  <c r="X10" i="17"/>
  <c r="X9" i="17"/>
  <c r="X8" i="17"/>
  <c r="X7" i="17"/>
  <c r="X6" i="17"/>
  <c r="X5" i="17"/>
  <c r="X4" i="17"/>
  <c r="W15" i="17"/>
  <c r="W14" i="17"/>
  <c r="W13" i="17"/>
  <c r="W12" i="17"/>
  <c r="W11" i="17"/>
  <c r="W10" i="17"/>
  <c r="W9" i="17"/>
  <c r="W8" i="17"/>
  <c r="W7" i="17"/>
  <c r="W6" i="17"/>
  <c r="W5" i="17"/>
  <c r="W4" i="17"/>
  <c r="V15" i="17"/>
  <c r="V14" i="17"/>
  <c r="V13" i="17"/>
  <c r="V12" i="17"/>
  <c r="V11" i="17"/>
  <c r="V10" i="17"/>
  <c r="V9" i="17"/>
  <c r="V8" i="17"/>
  <c r="V7" i="17"/>
  <c r="V6" i="17"/>
  <c r="V5" i="17"/>
  <c r="V4" i="17"/>
  <c r="U15" i="17"/>
  <c r="U14" i="17"/>
  <c r="U13" i="17"/>
  <c r="U12" i="17"/>
  <c r="U11" i="17"/>
  <c r="U10" i="17"/>
  <c r="U9" i="17"/>
  <c r="U8" i="17"/>
  <c r="U7" i="17"/>
  <c r="U6" i="17"/>
  <c r="U5" i="17"/>
  <c r="U4" i="17"/>
  <c r="T15" i="17"/>
  <c r="T14" i="17"/>
  <c r="T13" i="17"/>
  <c r="T12" i="17"/>
  <c r="T11" i="17"/>
  <c r="T10" i="17"/>
  <c r="T9" i="17"/>
  <c r="T8" i="17"/>
  <c r="T7" i="17"/>
  <c r="T6" i="17"/>
  <c r="T5" i="17"/>
  <c r="T4" i="17"/>
  <c r="S15" i="17"/>
  <c r="S14" i="17"/>
  <c r="S13" i="17"/>
  <c r="S12" i="17"/>
  <c r="S11" i="17"/>
  <c r="S10" i="17"/>
  <c r="S9" i="17"/>
  <c r="S8" i="17"/>
  <c r="S7" i="17"/>
  <c r="S6" i="17"/>
  <c r="S5" i="17"/>
  <c r="S4" i="17"/>
  <c r="R15" i="17"/>
  <c r="R14" i="17"/>
  <c r="R13" i="17"/>
  <c r="R12" i="17"/>
  <c r="R11" i="17"/>
  <c r="R10" i="17"/>
  <c r="R9" i="17"/>
  <c r="R8" i="17"/>
  <c r="R7" i="17"/>
  <c r="R6" i="17"/>
  <c r="R5" i="17"/>
  <c r="E4" i="17"/>
  <c r="Y67" i="17" l="1"/>
  <c r="Z67" i="17"/>
  <c r="R67" i="17"/>
  <c r="X67" i="17"/>
  <c r="E67" i="17"/>
  <c r="W67" i="17"/>
  <c r="L94" i="17"/>
  <c r="N94" i="17"/>
  <c r="V67" i="17"/>
  <c r="AA67" i="17"/>
  <c r="U67" i="17"/>
  <c r="T67" i="17"/>
  <c r="S67" i="17"/>
  <c r="AD67" i="17"/>
  <c r="F67" i="17"/>
  <c r="AC67" i="17"/>
  <c r="E36" i="17"/>
  <c r="AB67" i="17"/>
  <c r="Q67" i="17"/>
  <c r="P67" i="17"/>
  <c r="O94" i="17"/>
  <c r="O67" i="17"/>
  <c r="N67" i="17"/>
  <c r="M67" i="17"/>
  <c r="L67" i="17"/>
  <c r="I35" i="17"/>
  <c r="I50" i="17"/>
  <c r="H94" i="17"/>
  <c r="H67" i="17"/>
  <c r="K67" i="17"/>
  <c r="J67" i="17"/>
  <c r="A120" i="17"/>
  <c r="I67" i="17"/>
  <c r="G67" i="17"/>
  <c r="A32" i="17"/>
  <c r="A33" i="17"/>
  <c r="G4" i="17" l="1"/>
  <c r="H4" i="17"/>
  <c r="I4" i="17"/>
  <c r="J4" i="17"/>
  <c r="K4" i="17"/>
  <c r="L4" i="17"/>
  <c r="M4" i="17"/>
  <c r="N4" i="17"/>
  <c r="O4" i="17"/>
  <c r="P4" i="17"/>
  <c r="Q4" i="17"/>
  <c r="G5" i="17"/>
  <c r="H5" i="17"/>
  <c r="I5" i="17"/>
  <c r="J5" i="17"/>
  <c r="K5" i="17"/>
  <c r="L5" i="17"/>
  <c r="M5" i="17"/>
  <c r="N5" i="17"/>
  <c r="O5" i="17"/>
  <c r="P5" i="17"/>
  <c r="Q5" i="17"/>
  <c r="G6" i="17"/>
  <c r="H6" i="17"/>
  <c r="I6" i="17"/>
  <c r="J6" i="17"/>
  <c r="K6" i="17"/>
  <c r="L6" i="17"/>
  <c r="M6" i="17"/>
  <c r="N6" i="17"/>
  <c r="O6" i="17"/>
  <c r="P6" i="17"/>
  <c r="Q6" i="17"/>
  <c r="G7" i="17"/>
  <c r="H7" i="17"/>
  <c r="I7" i="17"/>
  <c r="J7" i="17"/>
  <c r="K7" i="17"/>
  <c r="L7" i="17"/>
  <c r="M7" i="17"/>
  <c r="N7" i="17"/>
  <c r="O7" i="17"/>
  <c r="P7" i="17"/>
  <c r="Q7" i="17"/>
  <c r="G8" i="17"/>
  <c r="H8" i="17"/>
  <c r="I8" i="17"/>
  <c r="J8" i="17"/>
  <c r="K8" i="17"/>
  <c r="L8" i="17"/>
  <c r="M8" i="17"/>
  <c r="N8" i="17"/>
  <c r="O8" i="17"/>
  <c r="P8" i="17"/>
  <c r="Q8" i="17"/>
  <c r="G9" i="17"/>
  <c r="H9" i="17"/>
  <c r="I9" i="17"/>
  <c r="J9" i="17"/>
  <c r="K9" i="17"/>
  <c r="L9" i="17"/>
  <c r="M9" i="17"/>
  <c r="N9" i="17"/>
  <c r="O9" i="17"/>
  <c r="P9" i="17"/>
  <c r="Q9" i="17"/>
  <c r="G10" i="17"/>
  <c r="H10" i="17"/>
  <c r="I10" i="17"/>
  <c r="J10" i="17"/>
  <c r="K10" i="17"/>
  <c r="L10" i="17"/>
  <c r="M10" i="17"/>
  <c r="N10" i="17"/>
  <c r="O10" i="17"/>
  <c r="P10" i="17"/>
  <c r="Q10" i="17"/>
  <c r="G11" i="17"/>
  <c r="H11" i="17"/>
  <c r="I11" i="17"/>
  <c r="J11" i="17"/>
  <c r="K11" i="17"/>
  <c r="L11" i="17"/>
  <c r="M11" i="17"/>
  <c r="N11" i="17"/>
  <c r="O11" i="17"/>
  <c r="P11" i="17"/>
  <c r="Q11" i="17"/>
  <c r="G12" i="17"/>
  <c r="H12" i="17"/>
  <c r="I12" i="17"/>
  <c r="J12" i="17"/>
  <c r="K12" i="17"/>
  <c r="L12" i="17"/>
  <c r="M12" i="17"/>
  <c r="N12" i="17"/>
  <c r="O12" i="17"/>
  <c r="P12" i="17"/>
  <c r="Q12" i="17"/>
  <c r="G13" i="17"/>
  <c r="H13" i="17"/>
  <c r="I13" i="17"/>
  <c r="J13" i="17"/>
  <c r="K13" i="17"/>
  <c r="L13" i="17"/>
  <c r="M13" i="17"/>
  <c r="N13" i="17"/>
  <c r="O13" i="17"/>
  <c r="P13" i="17"/>
  <c r="Q13" i="17"/>
  <c r="G14" i="17"/>
  <c r="H14" i="17"/>
  <c r="I14" i="17"/>
  <c r="J14" i="17"/>
  <c r="L14" i="17"/>
  <c r="M14" i="17"/>
  <c r="N14" i="17"/>
  <c r="O14" i="17"/>
  <c r="P14" i="17"/>
  <c r="Q14" i="17"/>
  <c r="G15" i="17"/>
  <c r="H15" i="17"/>
  <c r="I15" i="17"/>
  <c r="J15" i="17"/>
  <c r="K15" i="17"/>
  <c r="L15" i="17"/>
  <c r="M15" i="17"/>
  <c r="N15" i="17"/>
  <c r="O15" i="17"/>
  <c r="P15" i="17"/>
  <c r="Q15" i="17"/>
  <c r="F15" i="17"/>
  <c r="F14" i="17"/>
  <c r="F13" i="17"/>
  <c r="F12" i="17"/>
  <c r="F11" i="17"/>
  <c r="F10" i="17"/>
  <c r="F9" i="17"/>
  <c r="F8" i="17"/>
  <c r="F7" i="17"/>
  <c r="F6" i="17"/>
  <c r="F5" i="17"/>
  <c r="F4" i="17"/>
  <c r="E6" i="17"/>
  <c r="E7" i="17"/>
  <c r="E8" i="17"/>
  <c r="E9" i="17"/>
  <c r="E10" i="17"/>
  <c r="E11" i="17"/>
  <c r="E12" i="17"/>
  <c r="E13" i="17"/>
  <c r="E15" i="17"/>
  <c r="E5" i="17"/>
  <c r="B32" i="17"/>
  <c r="B33" i="17"/>
  <c r="B34" i="17"/>
  <c r="B77" i="19"/>
  <c r="C77" i="19"/>
  <c r="B78" i="19"/>
  <c r="C78" i="19"/>
  <c r="B79" i="19"/>
  <c r="C79" i="19"/>
  <c r="B80" i="19"/>
  <c r="C80" i="19"/>
  <c r="B81" i="19"/>
  <c r="C81" i="19"/>
  <c r="B82" i="19"/>
  <c r="C82" i="19"/>
  <c r="B83" i="19"/>
  <c r="C83" i="19"/>
  <c r="B84" i="19"/>
  <c r="C84" i="19"/>
  <c r="B85" i="19"/>
  <c r="C85" i="19"/>
  <c r="B86" i="19"/>
  <c r="C86" i="19"/>
  <c r="E59" i="19"/>
  <c r="F59" i="19"/>
  <c r="E60" i="19"/>
  <c r="F60" i="19"/>
  <c r="E61" i="19"/>
  <c r="F61" i="19"/>
  <c r="E62" i="19"/>
  <c r="F62" i="19"/>
  <c r="E63" i="19"/>
  <c r="F63" i="19"/>
  <c r="E64" i="19"/>
  <c r="F64" i="19"/>
  <c r="E65" i="19"/>
  <c r="F65" i="19"/>
  <c r="E66" i="19"/>
  <c r="F66" i="19"/>
  <c r="E67" i="19"/>
  <c r="F67" i="19"/>
  <c r="E68" i="19"/>
  <c r="F68" i="19"/>
  <c r="E69" i="19"/>
  <c r="F69" i="19"/>
  <c r="H41" i="19"/>
  <c r="I41" i="19"/>
  <c r="H42" i="19"/>
  <c r="I42" i="19"/>
  <c r="H43" i="19"/>
  <c r="I43" i="19"/>
  <c r="H44" i="19"/>
  <c r="I44" i="19"/>
  <c r="H45" i="19"/>
  <c r="I45" i="19"/>
  <c r="H46" i="19"/>
  <c r="I46" i="19"/>
  <c r="H47" i="19"/>
  <c r="I47" i="19"/>
  <c r="H48" i="19"/>
  <c r="I48" i="19"/>
  <c r="H49" i="19"/>
  <c r="I49" i="19"/>
  <c r="H50" i="19"/>
  <c r="I50" i="19"/>
  <c r="H51" i="19"/>
  <c r="I51" i="19"/>
  <c r="H52" i="19"/>
  <c r="I52" i="19"/>
  <c r="B41" i="19"/>
  <c r="C41" i="19"/>
  <c r="B42" i="19"/>
  <c r="C42" i="19"/>
  <c r="B43" i="19"/>
  <c r="C43" i="19"/>
  <c r="B44" i="19"/>
  <c r="C44" i="19"/>
  <c r="B45" i="19"/>
  <c r="C45" i="19"/>
  <c r="B46" i="19"/>
  <c r="C46" i="19"/>
  <c r="B47" i="19"/>
  <c r="C47" i="19"/>
  <c r="B48" i="19"/>
  <c r="C48" i="19"/>
  <c r="B49" i="19"/>
  <c r="C49" i="19"/>
  <c r="B50" i="19"/>
  <c r="C50" i="19"/>
  <c r="B51" i="19"/>
  <c r="C51" i="19"/>
  <c r="B52" i="19"/>
  <c r="C52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E23" i="19"/>
  <c r="F23" i="19"/>
  <c r="E24" i="19"/>
  <c r="F24" i="19"/>
  <c r="E25" i="19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7" i="19" l="1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E15" i="19"/>
  <c r="F15" i="19"/>
  <c r="E16" i="19"/>
  <c r="F16" i="19"/>
  <c r="E17" i="19"/>
  <c r="F17" i="19"/>
  <c r="T19" i="5"/>
  <c r="T19" i="3"/>
  <c r="B213" i="17"/>
  <c r="B212" i="17"/>
  <c r="B207" i="17" l="1"/>
  <c r="P16" i="17"/>
  <c r="E50" i="17" l="1"/>
  <c r="E80" i="17"/>
  <c r="A207" i="17"/>
  <c r="P80" i="17"/>
  <c r="P50" i="17"/>
  <c r="P35" i="17"/>
  <c r="K142" i="17"/>
  <c r="E157" i="17"/>
  <c r="N142" i="17"/>
  <c r="P142" i="17"/>
  <c r="L142" i="17"/>
  <c r="F142" i="17"/>
  <c r="F143" i="17" s="1"/>
  <c r="O142" i="17"/>
  <c r="E142" i="17"/>
  <c r="Q142" i="17"/>
  <c r="G142" i="17"/>
  <c r="H142" i="17"/>
  <c r="J142" i="17"/>
  <c r="M142" i="17"/>
  <c r="A15" i="17"/>
  <c r="G143" i="17" l="1"/>
  <c r="H143" i="17" s="1"/>
  <c r="I143" i="17" s="1"/>
  <c r="J143" i="17" s="1"/>
  <c r="K143" i="17" s="1"/>
  <c r="L143" i="17" s="1"/>
  <c r="M143" i="17" s="1"/>
  <c r="N143" i="17" s="1"/>
  <c r="O143" i="17" s="1"/>
  <c r="P143" i="17" s="1"/>
  <c r="Q143" i="17" s="1"/>
  <c r="P128" i="17"/>
  <c r="N128" i="17"/>
  <c r="J128" i="17"/>
  <c r="Q128" i="17"/>
  <c r="O128" i="17"/>
  <c r="M128" i="17"/>
  <c r="L128" i="17"/>
  <c r="K128" i="17"/>
  <c r="I128" i="17"/>
  <c r="H128" i="17"/>
  <c r="G128" i="17"/>
  <c r="F128" i="17"/>
  <c r="E129" i="17"/>
  <c r="B117" i="17"/>
  <c r="B118" i="17"/>
  <c r="B119" i="17"/>
  <c r="B120" i="17"/>
  <c r="B121" i="17"/>
  <c r="B122" i="17"/>
  <c r="B123" i="17"/>
  <c r="B124" i="17"/>
  <c r="B125" i="17"/>
  <c r="B126" i="17"/>
  <c r="B127" i="17"/>
  <c r="B111" i="17"/>
  <c r="B99" i="17"/>
  <c r="B100" i="17"/>
  <c r="B101" i="17"/>
  <c r="B102" i="17"/>
  <c r="B103" i="17"/>
  <c r="B104" i="17"/>
  <c r="B105" i="17"/>
  <c r="B106" i="17"/>
  <c r="B107" i="17"/>
  <c r="B108" i="17"/>
  <c r="B109" i="17"/>
  <c r="B110" i="17"/>
  <c r="P94" i="17"/>
  <c r="I94" i="17"/>
  <c r="Q94" i="17"/>
  <c r="K94" i="17"/>
  <c r="J94" i="17"/>
  <c r="B72" i="17"/>
  <c r="B73" i="17"/>
  <c r="B74" i="17"/>
  <c r="B75" i="17"/>
  <c r="B76" i="17"/>
  <c r="B77" i="17"/>
  <c r="B78" i="17"/>
  <c r="B79" i="17"/>
  <c r="P15" i="7"/>
  <c r="Q15" i="7"/>
  <c r="P16" i="7"/>
  <c r="Q16" i="7"/>
  <c r="P17" i="7"/>
  <c r="R17" i="7" s="1"/>
  <c r="Q17" i="7"/>
  <c r="B65" i="17"/>
  <c r="B66" i="17"/>
  <c r="B55" i="17"/>
  <c r="B56" i="17"/>
  <c r="B57" i="17"/>
  <c r="B58" i="17"/>
  <c r="B59" i="17"/>
  <c r="B60" i="17"/>
  <c r="B61" i="17"/>
  <c r="B62" i="17"/>
  <c r="B63" i="17"/>
  <c r="B64" i="17"/>
  <c r="B21" i="17"/>
  <c r="B22" i="17"/>
  <c r="B23" i="17"/>
  <c r="B24" i="17"/>
  <c r="B25" i="17"/>
  <c r="B26" i="17"/>
  <c r="B27" i="17"/>
  <c r="B28" i="17"/>
  <c r="B29" i="17"/>
  <c r="B30" i="17"/>
  <c r="B31" i="17"/>
  <c r="B40" i="17"/>
  <c r="B41" i="17"/>
  <c r="B42" i="17"/>
  <c r="B43" i="17"/>
  <c r="B44" i="17"/>
  <c r="B45" i="17"/>
  <c r="B46" i="17"/>
  <c r="B47" i="17"/>
  <c r="B48" i="17"/>
  <c r="B49" i="17"/>
  <c r="S16" i="7" l="1"/>
  <c r="R16" i="7"/>
  <c r="R15" i="7"/>
  <c r="S15" i="7"/>
  <c r="F129" i="17"/>
  <c r="G129" i="17" s="1"/>
  <c r="H129" i="17" s="1"/>
  <c r="I129" i="17" s="1"/>
  <c r="J129" i="17" s="1"/>
  <c r="K129" i="17" s="1"/>
  <c r="M94" i="17"/>
  <c r="E128" i="17"/>
  <c r="A103" i="17"/>
  <c r="A109" i="17"/>
  <c r="A106" i="17"/>
  <c r="S17" i="7"/>
  <c r="E68" i="17"/>
  <c r="Q35" i="17"/>
  <c r="L35" i="17"/>
  <c r="M35" i="17"/>
  <c r="O35" i="17"/>
  <c r="A24" i="17"/>
  <c r="G35" i="17"/>
  <c r="H35" i="17"/>
  <c r="J35" i="17"/>
  <c r="K35" i="17"/>
  <c r="N35" i="17"/>
  <c r="E35" i="17"/>
  <c r="F35" i="17"/>
  <c r="L129" i="17" l="1"/>
  <c r="M129" i="17" s="1"/>
  <c r="N129" i="17" s="1"/>
  <c r="O129" i="17" s="1"/>
  <c r="P129" i="17" s="1"/>
  <c r="Q129" i="17" s="1"/>
  <c r="F68" i="17"/>
  <c r="G68" i="17" s="1"/>
  <c r="H68" i="17" s="1"/>
  <c r="I68" i="17" s="1"/>
  <c r="J68" i="17" s="1"/>
  <c r="K68" i="17" l="1"/>
  <c r="L68" i="17" s="1"/>
  <c r="M68" i="17" s="1"/>
  <c r="N68" i="17" s="1"/>
  <c r="O68" i="17" s="1"/>
  <c r="P68" i="17" s="1"/>
  <c r="Q68" i="17" s="1"/>
  <c r="K16" i="17"/>
  <c r="J16" i="17"/>
  <c r="F36" i="17"/>
  <c r="G36" i="17" s="1"/>
  <c r="H36" i="17" s="1"/>
  <c r="I36" i="17" s="1"/>
  <c r="J36" i="17" s="1"/>
  <c r="Q16" i="17"/>
  <c r="O16" i="17"/>
  <c r="N16" i="17"/>
  <c r="M16" i="17"/>
  <c r="L16" i="17"/>
  <c r="I16" i="17"/>
  <c r="H16" i="17"/>
  <c r="G16" i="17"/>
  <c r="K36" i="17" l="1"/>
  <c r="L36" i="17" s="1"/>
  <c r="M36" i="17" s="1"/>
  <c r="N36" i="17" s="1"/>
  <c r="O36" i="17" s="1"/>
  <c r="P36" i="17" s="1"/>
  <c r="Q36" i="17" s="1"/>
  <c r="A13" i="17"/>
  <c r="A11" i="17"/>
  <c r="A9" i="17"/>
  <c r="A8" i="17"/>
  <c r="A7" i="17"/>
  <c r="A12" i="17"/>
  <c r="A6" i="17"/>
  <c r="A10" i="17"/>
  <c r="A14" i="17"/>
  <c r="E17" i="17"/>
  <c r="F16" i="17"/>
  <c r="E16" i="17"/>
  <c r="B5" i="17"/>
  <c r="B6" i="17"/>
  <c r="B7" i="17"/>
  <c r="B8" i="17"/>
  <c r="B9" i="17"/>
  <c r="B10" i="17"/>
  <c r="B11" i="17"/>
  <c r="B12" i="17"/>
  <c r="B13" i="17"/>
  <c r="B14" i="17"/>
  <c r="B15" i="17"/>
  <c r="T18" i="16"/>
  <c r="T17" i="16"/>
  <c r="T16" i="16"/>
  <c r="T18" i="9"/>
  <c r="T17" i="9"/>
  <c r="T16" i="9"/>
  <c r="C87" i="19" s="1"/>
  <c r="T18" i="23"/>
  <c r="I67" i="19"/>
  <c r="I66" i="19"/>
  <c r="I65" i="19"/>
  <c r="T18" i="1"/>
  <c r="T17" i="1"/>
  <c r="C70" i="19" s="1"/>
  <c r="T16" i="1"/>
  <c r="C68" i="19"/>
  <c r="C65" i="19"/>
  <c r="C64" i="19"/>
  <c r="C63" i="19"/>
  <c r="C62" i="19"/>
  <c r="C60" i="19"/>
  <c r="T18" i="13"/>
  <c r="T17" i="13"/>
  <c r="T16" i="13"/>
  <c r="T15" i="13"/>
  <c r="T14" i="13"/>
  <c r="T18" i="12"/>
  <c r="F71" i="19" s="1"/>
  <c r="T17" i="12"/>
  <c r="F70" i="19" s="1"/>
  <c r="T18" i="15"/>
  <c r="C53" i="19" s="1"/>
  <c r="T17" i="15"/>
  <c r="T16" i="15"/>
  <c r="T18" i="6"/>
  <c r="T17" i="6"/>
  <c r="I32" i="19"/>
  <c r="I23" i="19"/>
  <c r="T18" i="8"/>
  <c r="F35" i="19" s="1"/>
  <c r="T17" i="8"/>
  <c r="T16" i="8"/>
  <c r="T18" i="7"/>
  <c r="C33" i="19"/>
  <c r="T18" i="4"/>
  <c r="T17" i="4"/>
  <c r="C16" i="19" s="1"/>
  <c r="C15" i="19"/>
  <c r="C13" i="19"/>
  <c r="C12" i="19"/>
  <c r="C7" i="19"/>
  <c r="C6" i="19"/>
  <c r="C5" i="19"/>
  <c r="T15" i="5"/>
  <c r="T16" i="5"/>
  <c r="T17" i="5"/>
  <c r="I16" i="19" s="1"/>
  <c r="T18" i="5"/>
  <c r="I17" i="19" s="1"/>
  <c r="I14" i="19"/>
  <c r="E83" i="19"/>
  <c r="F83" i="19"/>
  <c r="E84" i="19"/>
  <c r="F84" i="19"/>
  <c r="E85" i="19"/>
  <c r="F85" i="19"/>
  <c r="E86" i="19"/>
  <c r="F86" i="19"/>
  <c r="E87" i="19"/>
  <c r="F87" i="19"/>
  <c r="B87" i="19"/>
  <c r="H63" i="19"/>
  <c r="I63" i="19"/>
  <c r="H64" i="19"/>
  <c r="I64" i="19"/>
  <c r="H65" i="19"/>
  <c r="H66" i="19"/>
  <c r="H67" i="19"/>
  <c r="H71" i="19"/>
  <c r="I71" i="19"/>
  <c r="E71" i="19"/>
  <c r="E70" i="19"/>
  <c r="B60" i="19"/>
  <c r="B61" i="19"/>
  <c r="C61" i="19"/>
  <c r="B62" i="19"/>
  <c r="B63" i="19"/>
  <c r="B64" i="19"/>
  <c r="B65" i="19"/>
  <c r="B66" i="19"/>
  <c r="C66" i="19"/>
  <c r="B67" i="19"/>
  <c r="C67" i="19"/>
  <c r="B68" i="19"/>
  <c r="B69" i="19"/>
  <c r="C69" i="19"/>
  <c r="B70" i="19"/>
  <c r="C71" i="19"/>
  <c r="B71" i="19"/>
  <c r="B53" i="19"/>
  <c r="B23" i="19"/>
  <c r="C23" i="19"/>
  <c r="B24" i="19"/>
  <c r="C24" i="19"/>
  <c r="B25" i="19"/>
  <c r="C25" i="19"/>
  <c r="B26" i="19"/>
  <c r="B27" i="19"/>
  <c r="B28" i="19"/>
  <c r="B29" i="19"/>
  <c r="C29" i="19"/>
  <c r="B30" i="19"/>
  <c r="B31" i="19"/>
  <c r="B32" i="19"/>
  <c r="C32" i="19"/>
  <c r="B33" i="19"/>
  <c r="B34" i="19"/>
  <c r="B35" i="19"/>
  <c r="C35" i="19"/>
  <c r="E35" i="19"/>
  <c r="H23" i="19"/>
  <c r="H24" i="19"/>
  <c r="H32" i="19"/>
  <c r="H33" i="19"/>
  <c r="H34" i="19"/>
  <c r="H35" i="19"/>
  <c r="Q18" i="6"/>
  <c r="P18" i="6"/>
  <c r="S18" i="6" s="1"/>
  <c r="Q17" i="6"/>
  <c r="P17" i="6"/>
  <c r="S17" i="6" s="1"/>
  <c r="Q16" i="6"/>
  <c r="P16" i="6"/>
  <c r="S16" i="6" s="1"/>
  <c r="Q15" i="6"/>
  <c r="P15" i="6"/>
  <c r="S15" i="6" s="1"/>
  <c r="Q14" i="6"/>
  <c r="P14" i="6"/>
  <c r="Q13" i="6"/>
  <c r="P13" i="6"/>
  <c r="Q12" i="6"/>
  <c r="P12" i="6"/>
  <c r="Q11" i="6"/>
  <c r="P11" i="6"/>
  <c r="Q10" i="6"/>
  <c r="P10" i="6"/>
  <c r="Q9" i="6"/>
  <c r="R9" i="6" s="1"/>
  <c r="P9" i="6"/>
  <c r="Q8" i="6"/>
  <c r="P8" i="6"/>
  <c r="Q7" i="6"/>
  <c r="P7" i="6"/>
  <c r="Q6" i="6"/>
  <c r="P6" i="6"/>
  <c r="Q5" i="6"/>
  <c r="P5" i="6"/>
  <c r="Q4" i="6"/>
  <c r="P4" i="6"/>
  <c r="I33" i="19"/>
  <c r="I34" i="19"/>
  <c r="I35" i="19"/>
  <c r="H53" i="19"/>
  <c r="I53" i="19"/>
  <c r="E52" i="19"/>
  <c r="E53" i="19"/>
  <c r="F53" i="19"/>
  <c r="B40" i="19"/>
  <c r="B39" i="19"/>
  <c r="H5" i="19"/>
  <c r="H6" i="19"/>
  <c r="H7" i="19"/>
  <c r="H8" i="19"/>
  <c r="H9" i="19"/>
  <c r="H10" i="19"/>
  <c r="H11" i="19"/>
  <c r="H12" i="19"/>
  <c r="H13" i="19"/>
  <c r="H14" i="19"/>
  <c r="H15" i="19"/>
  <c r="H16" i="19"/>
  <c r="H17" i="19"/>
  <c r="I5" i="19"/>
  <c r="I6" i="19"/>
  <c r="I7" i="19"/>
  <c r="I9" i="19"/>
  <c r="I15" i="19"/>
  <c r="F4" i="19"/>
  <c r="C8" i="19"/>
  <c r="C9" i="19"/>
  <c r="C10" i="19"/>
  <c r="C11" i="19"/>
  <c r="C14" i="19"/>
  <c r="B4" i="19"/>
  <c r="B5" i="19"/>
  <c r="B6" i="19"/>
  <c r="B7" i="19"/>
  <c r="B8" i="19"/>
  <c r="B9" i="19"/>
  <c r="B10" i="19"/>
  <c r="B11" i="19"/>
  <c r="B12" i="19"/>
  <c r="B13" i="19"/>
  <c r="B14" i="19"/>
  <c r="B15" i="19"/>
  <c r="B16" i="19"/>
  <c r="B17" i="19"/>
  <c r="P4" i="23"/>
  <c r="P5" i="23"/>
  <c r="P6" i="23"/>
  <c r="P7" i="23"/>
  <c r="P8" i="23"/>
  <c r="P9" i="23"/>
  <c r="P10" i="23"/>
  <c r="P11" i="23"/>
  <c r="P12" i="23"/>
  <c r="P13" i="23"/>
  <c r="P14" i="23"/>
  <c r="P15" i="23"/>
  <c r="P16" i="23"/>
  <c r="P17" i="23"/>
  <c r="P18" i="23"/>
  <c r="A19" i="23"/>
  <c r="B19" i="23"/>
  <c r="C19" i="23"/>
  <c r="D19" i="23"/>
  <c r="E19" i="23"/>
  <c r="F19" i="23"/>
  <c r="G19" i="23"/>
  <c r="H19" i="23"/>
  <c r="I19" i="23"/>
  <c r="J19" i="23"/>
  <c r="K19" i="23"/>
  <c r="L19" i="23"/>
  <c r="M19" i="23"/>
  <c r="N19" i="23"/>
  <c r="O19" i="23"/>
  <c r="AI18" i="16"/>
  <c r="AH18" i="16"/>
  <c r="AI17" i="16"/>
  <c r="AH17" i="16"/>
  <c r="AI16" i="16"/>
  <c r="AM16" i="16" s="1"/>
  <c r="AH16" i="16"/>
  <c r="AI15" i="16"/>
  <c r="AH15" i="16"/>
  <c r="AI14" i="16"/>
  <c r="AH14" i="16"/>
  <c r="AI13" i="16"/>
  <c r="AH13" i="16"/>
  <c r="AI12" i="16"/>
  <c r="AH12" i="16"/>
  <c r="AI11" i="16"/>
  <c r="AH11" i="16"/>
  <c r="AI10" i="16"/>
  <c r="AH10" i="16"/>
  <c r="AI9" i="16"/>
  <c r="AH9" i="16"/>
  <c r="AI8" i="16"/>
  <c r="AH8" i="16"/>
  <c r="AI7" i="16"/>
  <c r="AH7" i="16"/>
  <c r="AI6" i="16"/>
  <c r="AH6" i="16"/>
  <c r="AI5" i="16"/>
  <c r="AH5" i="16"/>
  <c r="AI4" i="16"/>
  <c r="AH4" i="16"/>
  <c r="Q18" i="16"/>
  <c r="P18" i="16"/>
  <c r="S18" i="16" s="1"/>
  <c r="Q17" i="16"/>
  <c r="P17" i="16"/>
  <c r="S17" i="16" s="1"/>
  <c r="Q16" i="16"/>
  <c r="P16" i="16"/>
  <c r="S16" i="16" s="1"/>
  <c r="Q15" i="16"/>
  <c r="P15" i="16"/>
  <c r="Q14" i="16"/>
  <c r="P14" i="16"/>
  <c r="Q13" i="16"/>
  <c r="P13" i="16"/>
  <c r="Q12" i="16"/>
  <c r="P12" i="16"/>
  <c r="Q11" i="16"/>
  <c r="P11" i="16"/>
  <c r="Q10" i="16"/>
  <c r="P10" i="16"/>
  <c r="Q9" i="16"/>
  <c r="P9" i="16"/>
  <c r="Q8" i="16"/>
  <c r="P8" i="16"/>
  <c r="Q7" i="16"/>
  <c r="P7" i="16"/>
  <c r="Q6" i="16"/>
  <c r="P6" i="16"/>
  <c r="Q5" i="16"/>
  <c r="P5" i="16"/>
  <c r="Q4" i="16"/>
  <c r="P4" i="16"/>
  <c r="A19" i="6"/>
  <c r="A19" i="9"/>
  <c r="A19" i="1"/>
  <c r="A19" i="13"/>
  <c r="A19" i="12"/>
  <c r="A19" i="3"/>
  <c r="AH5" i="4"/>
  <c r="AI5" i="4"/>
  <c r="AH6" i="4"/>
  <c r="AJ6" i="4" s="1"/>
  <c r="AI6" i="4"/>
  <c r="AH7" i="4"/>
  <c r="AI7" i="4"/>
  <c r="AH8" i="4"/>
  <c r="AI8" i="4"/>
  <c r="AH9" i="4"/>
  <c r="AI9" i="4"/>
  <c r="AH10" i="4"/>
  <c r="AI10" i="4"/>
  <c r="AH11" i="4"/>
  <c r="AI11" i="4"/>
  <c r="AH12" i="4"/>
  <c r="AI12" i="4"/>
  <c r="AH13" i="4"/>
  <c r="AI13" i="4"/>
  <c r="AH14" i="4"/>
  <c r="AI14" i="4"/>
  <c r="AH15" i="4"/>
  <c r="AI15" i="4"/>
  <c r="AH16" i="4"/>
  <c r="AI16" i="4"/>
  <c r="AH17" i="4"/>
  <c r="AJ17" i="4" s="1"/>
  <c r="AI17" i="4"/>
  <c r="AH18" i="4"/>
  <c r="AJ18" i="4" s="1"/>
  <c r="AI18" i="4"/>
  <c r="AH5" i="10"/>
  <c r="AI5" i="10"/>
  <c r="AH6" i="10"/>
  <c r="AI6" i="10"/>
  <c r="AH7" i="10"/>
  <c r="AI7" i="10"/>
  <c r="AH8" i="10"/>
  <c r="AI8" i="10"/>
  <c r="AH9" i="10"/>
  <c r="AI9" i="10"/>
  <c r="AH10" i="10"/>
  <c r="AI10" i="10"/>
  <c r="AH11" i="10"/>
  <c r="AI11" i="10"/>
  <c r="AH12" i="10"/>
  <c r="AI12" i="10"/>
  <c r="AH13" i="10"/>
  <c r="AI13" i="10"/>
  <c r="AH14" i="10"/>
  <c r="AI14" i="10"/>
  <c r="AH15" i="10"/>
  <c r="AI15" i="10"/>
  <c r="AH16" i="10"/>
  <c r="AI16" i="10"/>
  <c r="AH17" i="10"/>
  <c r="AI17" i="10"/>
  <c r="AH18" i="10"/>
  <c r="AI18" i="10"/>
  <c r="AH5" i="5"/>
  <c r="AI5" i="5"/>
  <c r="AH6" i="5"/>
  <c r="AI6" i="5"/>
  <c r="AH7" i="5"/>
  <c r="AI7" i="5"/>
  <c r="AH8" i="5"/>
  <c r="AI8" i="5"/>
  <c r="AH9" i="5"/>
  <c r="AI9" i="5"/>
  <c r="AH10" i="5"/>
  <c r="AI10" i="5"/>
  <c r="AH11" i="5"/>
  <c r="AI11" i="5"/>
  <c r="AH12" i="5"/>
  <c r="AI12" i="5"/>
  <c r="AH13" i="5"/>
  <c r="AI13" i="5"/>
  <c r="AH14" i="5"/>
  <c r="AI14" i="5"/>
  <c r="AH15" i="5"/>
  <c r="AI15" i="5"/>
  <c r="AH16" i="5"/>
  <c r="AJ16" i="5" s="1"/>
  <c r="AI16" i="5"/>
  <c r="AH17" i="5"/>
  <c r="AJ17" i="5" s="1"/>
  <c r="AI17" i="5"/>
  <c r="AH18" i="5"/>
  <c r="AJ18" i="5" s="1"/>
  <c r="AI18" i="5"/>
  <c r="AH5" i="7"/>
  <c r="AI5" i="7"/>
  <c r="AH6" i="7"/>
  <c r="AI6" i="7"/>
  <c r="AH7" i="7"/>
  <c r="AI7" i="7"/>
  <c r="AH8" i="7"/>
  <c r="AI8" i="7"/>
  <c r="AH9" i="7"/>
  <c r="AI9" i="7"/>
  <c r="AH10" i="7"/>
  <c r="AI10" i="7"/>
  <c r="AH11" i="7"/>
  <c r="AI11" i="7"/>
  <c r="AH12" i="7"/>
  <c r="AI12" i="7"/>
  <c r="AH13" i="7"/>
  <c r="AI13" i="7"/>
  <c r="AH14" i="7"/>
  <c r="AI14" i="7"/>
  <c r="AH15" i="7"/>
  <c r="AI15" i="7"/>
  <c r="AH16" i="7"/>
  <c r="AI16" i="7"/>
  <c r="AH17" i="7"/>
  <c r="AJ17" i="7" s="1"/>
  <c r="AI17" i="7"/>
  <c r="AH18" i="7"/>
  <c r="AJ18" i="7" s="1"/>
  <c r="AI18" i="7"/>
  <c r="AH5" i="8"/>
  <c r="AI5" i="8"/>
  <c r="AH6" i="8"/>
  <c r="AI6" i="8"/>
  <c r="AH7" i="8"/>
  <c r="AI7" i="8"/>
  <c r="AH8" i="8"/>
  <c r="AI8" i="8"/>
  <c r="AH9" i="8"/>
  <c r="AI9" i="8"/>
  <c r="AH10" i="8"/>
  <c r="AI10" i="8"/>
  <c r="AH11" i="8"/>
  <c r="AI11" i="8"/>
  <c r="AH12" i="8"/>
  <c r="AI12" i="8"/>
  <c r="AH13" i="8"/>
  <c r="AI13" i="8"/>
  <c r="AH14" i="8"/>
  <c r="AI14" i="8"/>
  <c r="AH15" i="8"/>
  <c r="AJ15" i="8" s="1"/>
  <c r="AI15" i="8"/>
  <c r="AH16" i="8"/>
  <c r="AJ16" i="8" s="1"/>
  <c r="AI16" i="8"/>
  <c r="AH17" i="8"/>
  <c r="AJ17" i="8" s="1"/>
  <c r="AI17" i="8"/>
  <c r="AH18" i="8"/>
  <c r="AJ18" i="8" s="1"/>
  <c r="AI18" i="8"/>
  <c r="AH5" i="6"/>
  <c r="AI5" i="6"/>
  <c r="AH6" i="6"/>
  <c r="AL6" i="6" s="1"/>
  <c r="AI6" i="6"/>
  <c r="AH7" i="6"/>
  <c r="AI7" i="6"/>
  <c r="AH8" i="6"/>
  <c r="AI8" i="6"/>
  <c r="AH9" i="6"/>
  <c r="AI9" i="6"/>
  <c r="AH10" i="6"/>
  <c r="AI10" i="6"/>
  <c r="AH11" i="6"/>
  <c r="AJ11" i="6" s="1"/>
  <c r="AI11" i="6"/>
  <c r="AH12" i="6"/>
  <c r="AI12" i="6"/>
  <c r="AH13" i="6"/>
  <c r="AJ13" i="6" s="1"/>
  <c r="AI13" i="6"/>
  <c r="AH14" i="6"/>
  <c r="AJ14" i="6" s="1"/>
  <c r="AI14" i="6"/>
  <c r="AH15" i="6"/>
  <c r="AJ15" i="6" s="1"/>
  <c r="AI15" i="6"/>
  <c r="AH16" i="6"/>
  <c r="AJ16" i="6" s="1"/>
  <c r="AI16" i="6"/>
  <c r="AH17" i="6"/>
  <c r="AJ17" i="6" s="1"/>
  <c r="AI17" i="6"/>
  <c r="AH18" i="6"/>
  <c r="AJ18" i="6" s="1"/>
  <c r="AI18" i="6"/>
  <c r="AH5" i="15"/>
  <c r="AI5" i="15"/>
  <c r="AH6" i="15"/>
  <c r="AI6" i="15"/>
  <c r="AH7" i="15"/>
  <c r="AI7" i="15"/>
  <c r="AH8" i="15"/>
  <c r="AI8" i="15"/>
  <c r="AH9" i="15"/>
  <c r="AI9" i="15"/>
  <c r="AH10" i="15"/>
  <c r="AI10" i="15"/>
  <c r="AH11" i="15"/>
  <c r="AI11" i="15"/>
  <c r="AH12" i="15"/>
  <c r="AI12" i="15"/>
  <c r="AH13" i="15"/>
  <c r="AI13" i="15"/>
  <c r="AH14" i="15"/>
  <c r="AJ14" i="15" s="1"/>
  <c r="AI14" i="15"/>
  <c r="AH15" i="15"/>
  <c r="AJ15" i="15" s="1"/>
  <c r="AI15" i="15"/>
  <c r="AH16" i="15"/>
  <c r="AJ16" i="15" s="1"/>
  <c r="AI16" i="15"/>
  <c r="AH17" i="15"/>
  <c r="AJ17" i="15" s="1"/>
  <c r="AI17" i="15"/>
  <c r="AH18" i="15"/>
  <c r="AJ18" i="15" s="1"/>
  <c r="AI18" i="15"/>
  <c r="AH5" i="3"/>
  <c r="AI5" i="3"/>
  <c r="AH6" i="3"/>
  <c r="AI6" i="3"/>
  <c r="AH7" i="3"/>
  <c r="AI7" i="3"/>
  <c r="AH8" i="3"/>
  <c r="AI8" i="3"/>
  <c r="AH9" i="3"/>
  <c r="AI9" i="3"/>
  <c r="AH10" i="3"/>
  <c r="AI10" i="3"/>
  <c r="AJ10" i="3" s="1"/>
  <c r="AH11" i="3"/>
  <c r="AI11" i="3"/>
  <c r="AH12" i="3"/>
  <c r="AI12" i="3"/>
  <c r="AH13" i="3"/>
  <c r="AI13" i="3"/>
  <c r="AH14" i="3"/>
  <c r="AI14" i="3"/>
  <c r="AH15" i="3"/>
  <c r="AI15" i="3"/>
  <c r="AH16" i="3"/>
  <c r="AI16" i="3"/>
  <c r="AH17" i="3"/>
  <c r="AI17" i="3"/>
  <c r="AH18" i="3"/>
  <c r="AJ18" i="3" s="1"/>
  <c r="AI18" i="3"/>
  <c r="AH5" i="12"/>
  <c r="AI5" i="12"/>
  <c r="AH6" i="12"/>
  <c r="AI6" i="12"/>
  <c r="AH7" i="12"/>
  <c r="AI7" i="12"/>
  <c r="AH8" i="12"/>
  <c r="AI8" i="12"/>
  <c r="AH9" i="12"/>
  <c r="AI9" i="12"/>
  <c r="AH10" i="12"/>
  <c r="AI10" i="12"/>
  <c r="AH11" i="12"/>
  <c r="AJ11" i="12" s="1"/>
  <c r="AI11" i="12"/>
  <c r="AH12" i="12"/>
  <c r="AJ12" i="12" s="1"/>
  <c r="AI12" i="12"/>
  <c r="AH13" i="12"/>
  <c r="AI13" i="12"/>
  <c r="AH14" i="12"/>
  <c r="AI14" i="12"/>
  <c r="AH15" i="12"/>
  <c r="AI15" i="12"/>
  <c r="AH16" i="12"/>
  <c r="AI16" i="12"/>
  <c r="AJ16" i="12" s="1"/>
  <c r="AH17" i="12"/>
  <c r="AJ17" i="12" s="1"/>
  <c r="AI17" i="12"/>
  <c r="AH18" i="12"/>
  <c r="AJ18" i="12" s="1"/>
  <c r="AI18" i="12"/>
  <c r="AH5" i="13"/>
  <c r="AI5" i="13"/>
  <c r="AH6" i="13"/>
  <c r="AI6" i="13"/>
  <c r="AH7" i="13"/>
  <c r="AI7" i="13"/>
  <c r="AH8" i="13"/>
  <c r="AI8" i="13"/>
  <c r="AH9" i="13"/>
  <c r="AI9" i="13"/>
  <c r="AH10" i="13"/>
  <c r="AI10" i="13"/>
  <c r="AH11" i="13"/>
  <c r="AI11" i="13"/>
  <c r="AH12" i="13"/>
  <c r="AI12" i="13"/>
  <c r="AH13" i="13"/>
  <c r="AI13" i="13"/>
  <c r="AH14" i="13"/>
  <c r="AJ14" i="13" s="1"/>
  <c r="AI14" i="13"/>
  <c r="AH15" i="13"/>
  <c r="AJ15" i="13" s="1"/>
  <c r="AI15" i="13"/>
  <c r="AH16" i="13"/>
  <c r="AJ16" i="13" s="1"/>
  <c r="AI16" i="13"/>
  <c r="AH17" i="13"/>
  <c r="AJ17" i="13" s="1"/>
  <c r="AI17" i="13"/>
  <c r="AH18" i="13"/>
  <c r="AJ18" i="13" s="1"/>
  <c r="AI18" i="13"/>
  <c r="AH5" i="1"/>
  <c r="AI5" i="1"/>
  <c r="AH6" i="1"/>
  <c r="AI6" i="1"/>
  <c r="AH7" i="1"/>
  <c r="AI7" i="1"/>
  <c r="AH8" i="1"/>
  <c r="AI8" i="1"/>
  <c r="AH9" i="1"/>
  <c r="AI9" i="1"/>
  <c r="AH10" i="1"/>
  <c r="AI10" i="1"/>
  <c r="AH11" i="1"/>
  <c r="AI11" i="1"/>
  <c r="AH12" i="1"/>
  <c r="AI12" i="1"/>
  <c r="AH13" i="1"/>
  <c r="AI13" i="1"/>
  <c r="AH14" i="1"/>
  <c r="AI14" i="1"/>
  <c r="AH15" i="1"/>
  <c r="AJ15" i="1" s="1"/>
  <c r="AI15" i="1"/>
  <c r="AH16" i="1"/>
  <c r="AI16" i="1"/>
  <c r="AJ16" i="1"/>
  <c r="AH17" i="1"/>
  <c r="AJ17" i="1" s="1"/>
  <c r="AI17" i="1"/>
  <c r="AH18" i="1"/>
  <c r="AJ18" i="1" s="1"/>
  <c r="AI18" i="1"/>
  <c r="AH5" i="23"/>
  <c r="AI5" i="23"/>
  <c r="AH6" i="23"/>
  <c r="AI6" i="23"/>
  <c r="AH7" i="23"/>
  <c r="AI7" i="23"/>
  <c r="AH8" i="23"/>
  <c r="AI8" i="23"/>
  <c r="AH9" i="23"/>
  <c r="AI9" i="23"/>
  <c r="AH10" i="23"/>
  <c r="AI10" i="23"/>
  <c r="AH11" i="23"/>
  <c r="AI11" i="23"/>
  <c r="AH12" i="23"/>
  <c r="AI12" i="23"/>
  <c r="AH13" i="23"/>
  <c r="AI13" i="23"/>
  <c r="AH14" i="23"/>
  <c r="AI14" i="23"/>
  <c r="AH15" i="23"/>
  <c r="AI15" i="23"/>
  <c r="AH16" i="23"/>
  <c r="AI16" i="23"/>
  <c r="AH17" i="23"/>
  <c r="AI17" i="23"/>
  <c r="AH18" i="23"/>
  <c r="AJ18" i="23" s="1"/>
  <c r="AI18" i="23"/>
  <c r="AH5" i="9"/>
  <c r="AI5" i="9"/>
  <c r="AH6" i="9"/>
  <c r="AI6" i="9"/>
  <c r="AH7" i="9"/>
  <c r="AI7" i="9"/>
  <c r="AH8" i="9"/>
  <c r="AI8" i="9"/>
  <c r="AH9" i="9"/>
  <c r="AJ9" i="9" s="1"/>
  <c r="AI9" i="9"/>
  <c r="AH10" i="9"/>
  <c r="AI10" i="9"/>
  <c r="AH11" i="9"/>
  <c r="AI11" i="9"/>
  <c r="AH12" i="9"/>
  <c r="AI12" i="9"/>
  <c r="AH13" i="9"/>
  <c r="AI13" i="9"/>
  <c r="AH14" i="9"/>
  <c r="AI14" i="9"/>
  <c r="AH15" i="9"/>
  <c r="AI15" i="9"/>
  <c r="AH16" i="9"/>
  <c r="AI16" i="9"/>
  <c r="AH17" i="9"/>
  <c r="AJ17" i="9" s="1"/>
  <c r="AI17" i="9"/>
  <c r="AH18" i="9"/>
  <c r="AJ18" i="9" s="1"/>
  <c r="AI18" i="9"/>
  <c r="P5" i="4"/>
  <c r="Q5" i="4"/>
  <c r="P6" i="4"/>
  <c r="Q6" i="4"/>
  <c r="P7" i="4"/>
  <c r="Q7" i="4"/>
  <c r="P8" i="4"/>
  <c r="Q8" i="4"/>
  <c r="P9" i="4"/>
  <c r="Q9" i="4"/>
  <c r="P10" i="4"/>
  <c r="Q10" i="4"/>
  <c r="P11" i="4"/>
  <c r="Q11" i="4"/>
  <c r="P12" i="4"/>
  <c r="Q12" i="4"/>
  <c r="P13" i="4"/>
  <c r="Q13" i="4"/>
  <c r="P14" i="4"/>
  <c r="Q14" i="4"/>
  <c r="AM14" i="4" s="1"/>
  <c r="P15" i="4"/>
  <c r="Q15" i="4"/>
  <c r="P16" i="4"/>
  <c r="AL16" i="4" s="1"/>
  <c r="Q16" i="4"/>
  <c r="AM16" i="4" s="1"/>
  <c r="P17" i="4"/>
  <c r="AL17" i="4" s="1"/>
  <c r="Q17" i="4"/>
  <c r="P18" i="4"/>
  <c r="Q18" i="4"/>
  <c r="P5" i="10"/>
  <c r="Q5" i="10"/>
  <c r="P6" i="10"/>
  <c r="Q6" i="10"/>
  <c r="P7" i="10"/>
  <c r="AL7" i="10" s="1"/>
  <c r="Q7" i="10"/>
  <c r="P8" i="10"/>
  <c r="Q8" i="10"/>
  <c r="P9" i="10"/>
  <c r="Q9" i="10"/>
  <c r="P10" i="10"/>
  <c r="Q10" i="10"/>
  <c r="P11" i="10"/>
  <c r="Q11" i="10"/>
  <c r="P12" i="10"/>
  <c r="Q12" i="10"/>
  <c r="P13" i="10"/>
  <c r="Q13" i="10"/>
  <c r="P14" i="10"/>
  <c r="Q14" i="10"/>
  <c r="P15" i="10"/>
  <c r="Q15" i="10"/>
  <c r="P16" i="10"/>
  <c r="Q16" i="10"/>
  <c r="P17" i="10"/>
  <c r="Q17" i="10"/>
  <c r="P18" i="10"/>
  <c r="Q18" i="10"/>
  <c r="P5" i="5"/>
  <c r="Q5" i="5"/>
  <c r="P6" i="5"/>
  <c r="Q6" i="5"/>
  <c r="P7" i="5"/>
  <c r="Q7" i="5"/>
  <c r="P8" i="5"/>
  <c r="Q8" i="5"/>
  <c r="AM8" i="5" s="1"/>
  <c r="P9" i="5"/>
  <c r="Q9" i="5"/>
  <c r="P10" i="5"/>
  <c r="Q10" i="5"/>
  <c r="P11" i="5"/>
  <c r="Q11" i="5"/>
  <c r="P12" i="5"/>
  <c r="Q12" i="5"/>
  <c r="P13" i="5"/>
  <c r="Q13" i="5"/>
  <c r="P14" i="5"/>
  <c r="Q14" i="5"/>
  <c r="P15" i="5"/>
  <c r="S15" i="5" s="1"/>
  <c r="Q15" i="5"/>
  <c r="P16" i="5"/>
  <c r="AL16" i="5" s="1"/>
  <c r="Q16" i="5"/>
  <c r="AM16" i="5" s="1"/>
  <c r="R16" i="5"/>
  <c r="P17" i="5"/>
  <c r="Q17" i="5"/>
  <c r="P18" i="5"/>
  <c r="AL18" i="5" s="1"/>
  <c r="Q18" i="5"/>
  <c r="P5" i="7"/>
  <c r="Q5" i="7"/>
  <c r="AM5" i="7" s="1"/>
  <c r="P6" i="7"/>
  <c r="Q6" i="7"/>
  <c r="P7" i="7"/>
  <c r="Q7" i="7"/>
  <c r="P8" i="7"/>
  <c r="Q8" i="7"/>
  <c r="P9" i="7"/>
  <c r="AL9" i="7" s="1"/>
  <c r="Q9" i="7"/>
  <c r="P10" i="7"/>
  <c r="AL10" i="7" s="1"/>
  <c r="Q10" i="7"/>
  <c r="AM10" i="7" s="1"/>
  <c r="P11" i="7"/>
  <c r="Q11" i="7"/>
  <c r="P12" i="7"/>
  <c r="Q12" i="7"/>
  <c r="P13" i="7"/>
  <c r="AL13" i="7" s="1"/>
  <c r="Q13" i="7"/>
  <c r="P14" i="7"/>
  <c r="Q14" i="7"/>
  <c r="P18" i="7"/>
  <c r="Q18" i="7"/>
  <c r="P5" i="8"/>
  <c r="AL5" i="8" s="1"/>
  <c r="C117" i="17" s="1"/>
  <c r="Q5" i="8"/>
  <c r="P6" i="8"/>
  <c r="Q6" i="8"/>
  <c r="P7" i="8"/>
  <c r="Q7" i="8"/>
  <c r="P8" i="8"/>
  <c r="Q8" i="8"/>
  <c r="P9" i="8"/>
  <c r="AL9" i="8" s="1"/>
  <c r="Q9" i="8"/>
  <c r="P10" i="8"/>
  <c r="Q10" i="8"/>
  <c r="P11" i="8"/>
  <c r="AL11" i="8" s="1"/>
  <c r="C123" i="17" s="1"/>
  <c r="Q11" i="8"/>
  <c r="P12" i="8"/>
  <c r="AL12" i="8" s="1"/>
  <c r="Q12" i="8"/>
  <c r="P13" i="8"/>
  <c r="Q13" i="8"/>
  <c r="P14" i="8"/>
  <c r="Q14" i="8"/>
  <c r="P15" i="8"/>
  <c r="Q15" i="8"/>
  <c r="AM15" i="8" s="1"/>
  <c r="P16" i="8"/>
  <c r="R16" i="8" s="1"/>
  <c r="Q16" i="8"/>
  <c r="AM16" i="8" s="1"/>
  <c r="P17" i="8"/>
  <c r="Q17" i="8"/>
  <c r="AM17" i="8" s="1"/>
  <c r="P18" i="8"/>
  <c r="AL18" i="8" s="1"/>
  <c r="AO18" i="8" s="1"/>
  <c r="Q18" i="8"/>
  <c r="AL13" i="6"/>
  <c r="AM15" i="6"/>
  <c r="AM16" i="6"/>
  <c r="P5" i="15"/>
  <c r="Q5" i="15"/>
  <c r="P6" i="15"/>
  <c r="Q6" i="15"/>
  <c r="P7" i="15"/>
  <c r="Q7" i="15"/>
  <c r="P8" i="15"/>
  <c r="Q8" i="15"/>
  <c r="P9" i="15"/>
  <c r="Q9" i="15"/>
  <c r="P10" i="15"/>
  <c r="Q10" i="15"/>
  <c r="P11" i="15"/>
  <c r="AL11" i="15" s="1"/>
  <c r="C91" i="17" s="1"/>
  <c r="Q11" i="15"/>
  <c r="P12" i="15"/>
  <c r="AL12" i="15" s="1"/>
  <c r="C92" i="17" s="1"/>
  <c r="Q12" i="15"/>
  <c r="P13" i="15"/>
  <c r="Q13" i="15"/>
  <c r="P14" i="15"/>
  <c r="Q14" i="15"/>
  <c r="P15" i="15"/>
  <c r="AL15" i="15" s="1"/>
  <c r="Q15" i="15"/>
  <c r="AM15" i="15" s="1"/>
  <c r="P16" i="15"/>
  <c r="Q16" i="15"/>
  <c r="AM16" i="15" s="1"/>
  <c r="P17" i="15"/>
  <c r="Q17" i="15"/>
  <c r="P18" i="15"/>
  <c r="R18" i="15" s="1"/>
  <c r="Q18" i="15"/>
  <c r="P5" i="3"/>
  <c r="Q5" i="3"/>
  <c r="P6" i="3"/>
  <c r="Q6" i="3"/>
  <c r="P7" i="3"/>
  <c r="Q7" i="3"/>
  <c r="P8" i="3"/>
  <c r="AL8" i="3" s="1"/>
  <c r="Q8" i="3"/>
  <c r="AM8" i="3" s="1"/>
  <c r="P9" i="3"/>
  <c r="Q9" i="3"/>
  <c r="P10" i="3"/>
  <c r="AL10" i="3" s="1"/>
  <c r="Q10" i="3"/>
  <c r="P11" i="3"/>
  <c r="Q11" i="3"/>
  <c r="P12" i="3"/>
  <c r="AL12" i="3" s="1"/>
  <c r="Q12" i="3"/>
  <c r="P13" i="3"/>
  <c r="AL13" i="3" s="1"/>
  <c r="Q13" i="3"/>
  <c r="P14" i="3"/>
  <c r="Q14" i="3"/>
  <c r="P15" i="3"/>
  <c r="Q15" i="3"/>
  <c r="P16" i="3"/>
  <c r="Q16" i="3"/>
  <c r="P17" i="3"/>
  <c r="AL17" i="3" s="1"/>
  <c r="Q17" i="3"/>
  <c r="P18" i="3"/>
  <c r="AL18" i="3" s="1"/>
  <c r="AO18" i="3" s="1"/>
  <c r="Q18" i="3"/>
  <c r="AM18" i="3" s="1"/>
  <c r="P5" i="12"/>
  <c r="Q5" i="12"/>
  <c r="P6" i="12"/>
  <c r="Q6" i="12"/>
  <c r="P7" i="12"/>
  <c r="Q7" i="12"/>
  <c r="P8" i="12"/>
  <c r="Q8" i="12"/>
  <c r="AM8" i="12" s="1"/>
  <c r="P9" i="12"/>
  <c r="Q9" i="12"/>
  <c r="P10" i="12"/>
  <c r="Q10" i="12"/>
  <c r="P11" i="12"/>
  <c r="Q11" i="12"/>
  <c r="AM11" i="12" s="1"/>
  <c r="P12" i="12"/>
  <c r="Q12" i="12"/>
  <c r="P13" i="12"/>
  <c r="Q13" i="12"/>
  <c r="P14" i="12"/>
  <c r="Q14" i="12"/>
  <c r="AM14" i="12" s="1"/>
  <c r="P15" i="12"/>
  <c r="Q15" i="12"/>
  <c r="P16" i="12"/>
  <c r="AL16" i="12" s="1"/>
  <c r="Q16" i="12"/>
  <c r="P17" i="12"/>
  <c r="R17" i="12" s="1"/>
  <c r="Q17" i="12"/>
  <c r="P18" i="12"/>
  <c r="AL18" i="12" s="1"/>
  <c r="Q18" i="12"/>
  <c r="AM18" i="12" s="1"/>
  <c r="P5" i="13"/>
  <c r="Q5" i="13"/>
  <c r="P6" i="13"/>
  <c r="AL6" i="13" s="1"/>
  <c r="Q6" i="13"/>
  <c r="P7" i="13"/>
  <c r="Q7" i="13"/>
  <c r="P8" i="13"/>
  <c r="Q8" i="13"/>
  <c r="P9" i="13"/>
  <c r="Q9" i="13"/>
  <c r="P10" i="13"/>
  <c r="Q10" i="13"/>
  <c r="P11" i="13"/>
  <c r="Q11" i="13"/>
  <c r="P12" i="13"/>
  <c r="AL12" i="13" s="1"/>
  <c r="Q12" i="13"/>
  <c r="P13" i="13"/>
  <c r="Q13" i="13"/>
  <c r="P14" i="13"/>
  <c r="Q14" i="13"/>
  <c r="P15" i="13"/>
  <c r="Q15" i="13"/>
  <c r="R15" i="13"/>
  <c r="P16" i="13"/>
  <c r="AL16" i="13" s="1"/>
  <c r="Q16" i="13"/>
  <c r="AM16" i="13" s="1"/>
  <c r="P17" i="13"/>
  <c r="Q17" i="13"/>
  <c r="AM17" i="13" s="1"/>
  <c r="P18" i="13"/>
  <c r="AL18" i="13" s="1"/>
  <c r="Q18" i="13"/>
  <c r="P5" i="1"/>
  <c r="Q5" i="1"/>
  <c r="P6" i="1"/>
  <c r="AL6" i="1" s="1"/>
  <c r="Q6" i="1"/>
  <c r="P7" i="1"/>
  <c r="Q7" i="1"/>
  <c r="P8" i="1"/>
  <c r="Q8" i="1"/>
  <c r="P9" i="1"/>
  <c r="Q9" i="1"/>
  <c r="P10" i="1"/>
  <c r="Q10" i="1"/>
  <c r="P11" i="1"/>
  <c r="AL11" i="1" s="1"/>
  <c r="Q11" i="1"/>
  <c r="P12" i="1"/>
  <c r="Q12" i="1"/>
  <c r="P13" i="1"/>
  <c r="Q13" i="1"/>
  <c r="P14" i="1"/>
  <c r="AL14" i="1" s="1"/>
  <c r="Q14" i="1"/>
  <c r="P15" i="1"/>
  <c r="Q15" i="1"/>
  <c r="P16" i="1"/>
  <c r="AL16" i="1" s="1"/>
  <c r="Q16" i="1"/>
  <c r="P17" i="1"/>
  <c r="R17" i="1" s="1"/>
  <c r="Q17" i="1"/>
  <c r="AM17" i="1" s="1"/>
  <c r="P18" i="1"/>
  <c r="Q18" i="1"/>
  <c r="R18" i="1"/>
  <c r="Q5" i="23"/>
  <c r="Q6" i="23"/>
  <c r="Q7" i="23"/>
  <c r="AM7" i="23" s="1"/>
  <c r="Q8" i="23"/>
  <c r="Q9" i="23"/>
  <c r="Q10" i="23"/>
  <c r="Q11" i="23"/>
  <c r="Q12" i="23"/>
  <c r="Q13" i="23"/>
  <c r="Q14" i="23"/>
  <c r="Q15" i="23"/>
  <c r="Q16" i="23"/>
  <c r="Q17" i="23"/>
  <c r="Q18" i="23"/>
  <c r="AM18" i="23" s="1"/>
  <c r="P5" i="9"/>
  <c r="Q5" i="9"/>
  <c r="P7" i="9"/>
  <c r="Q7" i="9"/>
  <c r="P8" i="9"/>
  <c r="Q8" i="9"/>
  <c r="P9" i="9"/>
  <c r="Q9" i="9"/>
  <c r="P10" i="9"/>
  <c r="AL10" i="9" s="1"/>
  <c r="Q10" i="9"/>
  <c r="Q11" i="9"/>
  <c r="P12" i="9"/>
  <c r="AL12" i="9" s="1"/>
  <c r="Q12" i="9"/>
  <c r="P13" i="9"/>
  <c r="Q13" i="9"/>
  <c r="P14" i="9"/>
  <c r="Q14" i="9"/>
  <c r="P15" i="9"/>
  <c r="Q15" i="9"/>
  <c r="P16" i="9"/>
  <c r="Q16" i="9"/>
  <c r="P17" i="9"/>
  <c r="S17" i="9" s="1"/>
  <c r="Q17" i="9"/>
  <c r="AM17" i="9" s="1"/>
  <c r="P18" i="9"/>
  <c r="AL18" i="9" s="1"/>
  <c r="Q18" i="9"/>
  <c r="AM18" i="9" s="1"/>
  <c r="AI4" i="10"/>
  <c r="AH4" i="10"/>
  <c r="Q4" i="9"/>
  <c r="P4" i="9"/>
  <c r="Q4" i="23"/>
  <c r="Q4" i="1"/>
  <c r="P4" i="1"/>
  <c r="Q4" i="13"/>
  <c r="P4" i="13"/>
  <c r="B19" i="10"/>
  <c r="A19" i="16"/>
  <c r="AJ11" i="23" l="1"/>
  <c r="AL12" i="10"/>
  <c r="AJ16" i="3"/>
  <c r="AM5" i="13"/>
  <c r="AL5" i="15"/>
  <c r="C85" i="17" s="1"/>
  <c r="AL10" i="5"/>
  <c r="C45" i="17" s="1"/>
  <c r="AL6" i="5"/>
  <c r="C41" i="17" s="1"/>
  <c r="AM7" i="5"/>
  <c r="AL12" i="5"/>
  <c r="C47" i="17" s="1"/>
  <c r="C173" i="17"/>
  <c r="AJ5" i="12"/>
  <c r="AM11" i="8"/>
  <c r="AM5" i="8"/>
  <c r="AL5" i="3"/>
  <c r="AM10" i="1"/>
  <c r="AM6" i="8"/>
  <c r="AJ15" i="9"/>
  <c r="AJ14" i="9"/>
  <c r="AJ5" i="6"/>
  <c r="AL10" i="12"/>
  <c r="AJ6" i="12"/>
  <c r="AM17" i="23"/>
  <c r="AJ17" i="23"/>
  <c r="AJ5" i="23"/>
  <c r="AM5" i="23"/>
  <c r="AJ10" i="8"/>
  <c r="AM7" i="8"/>
  <c r="AM13" i="8"/>
  <c r="AL13" i="8"/>
  <c r="C125" i="17" s="1"/>
  <c r="AM9" i="15"/>
  <c r="AL9" i="15"/>
  <c r="C89" i="17" s="1"/>
  <c r="AM7" i="15"/>
  <c r="AJ8" i="9"/>
  <c r="AJ6" i="6"/>
  <c r="AM8" i="1"/>
  <c r="AJ12" i="4"/>
  <c r="AJ9" i="16"/>
  <c r="AJ10" i="16"/>
  <c r="AM6" i="16"/>
  <c r="AJ15" i="7"/>
  <c r="AM13" i="7"/>
  <c r="AM12" i="13"/>
  <c r="AO12" i="13" s="1"/>
  <c r="AM6" i="13"/>
  <c r="AM10" i="5"/>
  <c r="AN10" i="5" s="1"/>
  <c r="AJ15" i="3"/>
  <c r="AM14" i="3"/>
  <c r="AJ14" i="3"/>
  <c r="AJ12" i="3"/>
  <c r="AM8" i="23"/>
  <c r="AO8" i="23" s="1"/>
  <c r="R10" i="23"/>
  <c r="AL8" i="23"/>
  <c r="AM13" i="23"/>
  <c r="AM11" i="23"/>
  <c r="AJ14" i="23"/>
  <c r="AL18" i="23"/>
  <c r="AL17" i="23"/>
  <c r="C191" i="17" s="1"/>
  <c r="R14" i="13"/>
  <c r="R14" i="23"/>
  <c r="S6" i="16"/>
  <c r="R8" i="23"/>
  <c r="R12" i="10"/>
  <c r="S15" i="3"/>
  <c r="S13" i="16"/>
  <c r="R13" i="9"/>
  <c r="R11" i="9"/>
  <c r="R13" i="10"/>
  <c r="R15" i="23"/>
  <c r="AL9" i="23"/>
  <c r="AM11" i="6"/>
  <c r="S9" i="6"/>
  <c r="R12" i="6"/>
  <c r="R13" i="3"/>
  <c r="S7" i="16"/>
  <c r="R5" i="13"/>
  <c r="AL6" i="4"/>
  <c r="C6" i="17" s="1"/>
  <c r="AM10" i="4"/>
  <c r="AL5" i="10"/>
  <c r="C21" i="17" s="1"/>
  <c r="AJ7" i="10"/>
  <c r="AL14" i="10"/>
  <c r="C30" i="17" s="1"/>
  <c r="AL8" i="10"/>
  <c r="C24" i="17" s="1"/>
  <c r="AL14" i="5"/>
  <c r="C49" i="17" s="1"/>
  <c r="AL13" i="5"/>
  <c r="C48" i="17" s="1"/>
  <c r="AL7" i="5"/>
  <c r="C42" i="17" s="1"/>
  <c r="AM12" i="5"/>
  <c r="AN12" i="5" s="1"/>
  <c r="AM6" i="5"/>
  <c r="AL11" i="7"/>
  <c r="S6" i="6"/>
  <c r="AM6" i="15"/>
  <c r="AM10" i="15"/>
  <c r="AJ8" i="15"/>
  <c r="AM11" i="15"/>
  <c r="AO11" i="15" s="1"/>
  <c r="AM5" i="15"/>
  <c r="AO5" i="15" s="1"/>
  <c r="AJ12" i="15"/>
  <c r="AJ6" i="15"/>
  <c r="AM12" i="3"/>
  <c r="AO12" i="3" s="1"/>
  <c r="AM5" i="3"/>
  <c r="AN5" i="3" s="1"/>
  <c r="AM16" i="3"/>
  <c r="AM15" i="3"/>
  <c r="AM9" i="3"/>
  <c r="AM13" i="12"/>
  <c r="AM12" i="23"/>
  <c r="AM6" i="23"/>
  <c r="AM14" i="9"/>
  <c r="AM5" i="9"/>
  <c r="AM10" i="9"/>
  <c r="AO10" i="9" s="1"/>
  <c r="AM15" i="9"/>
  <c r="AM9" i="9"/>
  <c r="AJ5" i="16"/>
  <c r="AJ13" i="16"/>
  <c r="S8" i="16"/>
  <c r="S14" i="16"/>
  <c r="S9" i="16"/>
  <c r="S15" i="16"/>
  <c r="S4" i="16"/>
  <c r="S10" i="16"/>
  <c r="S12" i="16"/>
  <c r="S11" i="16"/>
  <c r="R14" i="16"/>
  <c r="AM4" i="16"/>
  <c r="R5" i="16"/>
  <c r="R11" i="16"/>
  <c r="AM7" i="16"/>
  <c r="AM13" i="16"/>
  <c r="AM16" i="9"/>
  <c r="AM13" i="9"/>
  <c r="AM7" i="9"/>
  <c r="AJ12" i="9"/>
  <c r="AJ6" i="9"/>
  <c r="AJ7" i="9"/>
  <c r="AJ11" i="9"/>
  <c r="AJ5" i="9"/>
  <c r="AJ16" i="9"/>
  <c r="AJ10" i="9"/>
  <c r="AJ13" i="9"/>
  <c r="AL8" i="9"/>
  <c r="R6" i="9"/>
  <c r="S10" i="9"/>
  <c r="S5" i="9"/>
  <c r="S4" i="9"/>
  <c r="R9" i="9"/>
  <c r="AL7" i="9"/>
  <c r="AL15" i="9"/>
  <c r="C207" i="17" s="1"/>
  <c r="AJ15" i="23"/>
  <c r="AL5" i="23"/>
  <c r="AO5" i="23" s="1"/>
  <c r="AJ16" i="23"/>
  <c r="AJ8" i="23"/>
  <c r="AJ10" i="23"/>
  <c r="AM16" i="23"/>
  <c r="AJ13" i="23"/>
  <c r="AJ7" i="23"/>
  <c r="AM15" i="23"/>
  <c r="AM14" i="23"/>
  <c r="AJ12" i="23"/>
  <c r="AJ6" i="23"/>
  <c r="S4" i="23"/>
  <c r="R7" i="23"/>
  <c r="AL14" i="23"/>
  <c r="S7" i="23"/>
  <c r="R11" i="23"/>
  <c r="AL13" i="23"/>
  <c r="AO13" i="23" s="1"/>
  <c r="R17" i="23"/>
  <c r="AL10" i="23"/>
  <c r="AM9" i="23"/>
  <c r="AJ10" i="12"/>
  <c r="AJ15" i="12"/>
  <c r="AJ9" i="12"/>
  <c r="AJ14" i="12"/>
  <c r="AJ8" i="12"/>
  <c r="AJ13" i="12"/>
  <c r="AJ7" i="12"/>
  <c r="R7" i="12"/>
  <c r="R5" i="12"/>
  <c r="AL10" i="4"/>
  <c r="C10" i="17" s="1"/>
  <c r="AJ11" i="4"/>
  <c r="R16" i="12"/>
  <c r="AJ13" i="1"/>
  <c r="AJ7" i="1"/>
  <c r="AJ12" i="1"/>
  <c r="AJ6" i="1"/>
  <c r="AM13" i="1"/>
  <c r="AJ11" i="1"/>
  <c r="AJ5" i="1"/>
  <c r="AJ10" i="1"/>
  <c r="AJ9" i="1"/>
  <c r="AJ14" i="1"/>
  <c r="AJ8" i="1"/>
  <c r="S9" i="1"/>
  <c r="S4" i="1"/>
  <c r="R13" i="1"/>
  <c r="R7" i="1"/>
  <c r="R12" i="1"/>
  <c r="R5" i="1"/>
  <c r="R4" i="1"/>
  <c r="AM7" i="1"/>
  <c r="AM5" i="1"/>
  <c r="AL18" i="1"/>
  <c r="AO18" i="1" s="1"/>
  <c r="AM18" i="1"/>
  <c r="AJ9" i="13"/>
  <c r="AM8" i="13"/>
  <c r="AJ13" i="13"/>
  <c r="AJ7" i="13"/>
  <c r="AM13" i="13"/>
  <c r="AM7" i="13"/>
  <c r="AJ12" i="13"/>
  <c r="AJ6" i="13"/>
  <c r="AJ8" i="13"/>
  <c r="AJ11" i="13"/>
  <c r="AJ5" i="13"/>
  <c r="AJ10" i="13"/>
  <c r="AL9" i="13"/>
  <c r="AL13" i="13"/>
  <c r="S11" i="13"/>
  <c r="R12" i="13"/>
  <c r="R7" i="13"/>
  <c r="S4" i="13"/>
  <c r="R15" i="8"/>
  <c r="AJ14" i="8"/>
  <c r="AJ8" i="8"/>
  <c r="AJ13" i="8"/>
  <c r="AJ7" i="8"/>
  <c r="AJ12" i="8"/>
  <c r="AJ6" i="8"/>
  <c r="AJ11" i="8"/>
  <c r="AJ5" i="8"/>
  <c r="AL10" i="8"/>
  <c r="C122" i="17" s="1"/>
  <c r="R7" i="8"/>
  <c r="R6" i="8"/>
  <c r="AM14" i="8"/>
  <c r="R10" i="8"/>
  <c r="AJ11" i="3"/>
  <c r="AM11" i="3"/>
  <c r="AJ17" i="3"/>
  <c r="AJ8" i="3"/>
  <c r="AJ13" i="3"/>
  <c r="AJ7" i="3"/>
  <c r="AL16" i="3"/>
  <c r="AJ5" i="3"/>
  <c r="AJ9" i="3"/>
  <c r="AM10" i="3"/>
  <c r="AN10" i="3" s="1"/>
  <c r="R7" i="3"/>
  <c r="R6" i="3"/>
  <c r="R15" i="3"/>
  <c r="AM13" i="3"/>
  <c r="AN13" i="3" s="1"/>
  <c r="AL6" i="15"/>
  <c r="C86" i="17" s="1"/>
  <c r="AJ10" i="15"/>
  <c r="AJ9" i="15"/>
  <c r="AJ13" i="15"/>
  <c r="AJ7" i="15"/>
  <c r="AJ11" i="15"/>
  <c r="AJ5" i="15"/>
  <c r="AM14" i="15"/>
  <c r="AL16" i="15"/>
  <c r="AL10" i="15"/>
  <c r="C90" i="17" s="1"/>
  <c r="AJ10" i="6"/>
  <c r="AJ9" i="6"/>
  <c r="AJ8" i="6"/>
  <c r="AJ7" i="6"/>
  <c r="S4" i="6"/>
  <c r="S5" i="6"/>
  <c r="S10" i="6"/>
  <c r="R6" i="6"/>
  <c r="S12" i="6"/>
  <c r="S8" i="6"/>
  <c r="AM18" i="6"/>
  <c r="AJ9" i="7"/>
  <c r="AJ14" i="7"/>
  <c r="AJ8" i="7"/>
  <c r="AJ13" i="7"/>
  <c r="AM9" i="7"/>
  <c r="AJ11" i="7"/>
  <c r="AJ5" i="7"/>
  <c r="AJ16" i="7"/>
  <c r="AJ10" i="7"/>
  <c r="AM14" i="7"/>
  <c r="AL14" i="7"/>
  <c r="AN14" i="7" s="1"/>
  <c r="AJ11" i="5"/>
  <c r="AJ5" i="5"/>
  <c r="AJ10" i="5"/>
  <c r="AJ15" i="5"/>
  <c r="AJ9" i="5"/>
  <c r="AJ14" i="5"/>
  <c r="AJ8" i="5"/>
  <c r="AJ13" i="5"/>
  <c r="AJ7" i="5"/>
  <c r="AJ12" i="5"/>
  <c r="AJ6" i="5"/>
  <c r="R8" i="5"/>
  <c r="AM17" i="5"/>
  <c r="AL17" i="5"/>
  <c r="AM11" i="5"/>
  <c r="AM5" i="5"/>
  <c r="AL11" i="5"/>
  <c r="C46" i="17" s="1"/>
  <c r="AL5" i="5"/>
  <c r="C40" i="17" s="1"/>
  <c r="AJ9" i="4"/>
  <c r="AJ14" i="4"/>
  <c r="AJ8" i="4"/>
  <c r="AJ13" i="4"/>
  <c r="AJ7" i="4"/>
  <c r="AL9" i="4"/>
  <c r="C9" i="17" s="1"/>
  <c r="AJ5" i="4"/>
  <c r="AJ16" i="4"/>
  <c r="AJ10" i="4"/>
  <c r="AJ13" i="10"/>
  <c r="AJ18" i="10"/>
  <c r="AJ12" i="10"/>
  <c r="AJ11" i="10"/>
  <c r="AJ4" i="10"/>
  <c r="AJ10" i="10"/>
  <c r="AJ15" i="10"/>
  <c r="AJ14" i="10"/>
  <c r="AJ8" i="10"/>
  <c r="R18" i="10"/>
  <c r="AJ17" i="10"/>
  <c r="R16" i="10"/>
  <c r="S17" i="10"/>
  <c r="AJ16" i="10"/>
  <c r="AM12" i="10"/>
  <c r="AN12" i="10" s="1"/>
  <c r="AM17" i="10"/>
  <c r="AM9" i="4"/>
  <c r="AM8" i="10"/>
  <c r="AM14" i="10"/>
  <c r="AL10" i="10"/>
  <c r="AL9" i="10"/>
  <c r="AJ6" i="10"/>
  <c r="AJ5" i="10"/>
  <c r="C23" i="17"/>
  <c r="F52" i="19"/>
  <c r="C111" i="17"/>
  <c r="C107" i="17"/>
  <c r="C104" i="17"/>
  <c r="C102" i="17"/>
  <c r="C99" i="17"/>
  <c r="C40" i="19"/>
  <c r="C39" i="19"/>
  <c r="I24" i="19"/>
  <c r="C73" i="17"/>
  <c r="F22" i="19"/>
  <c r="I11" i="19"/>
  <c r="I10" i="19"/>
  <c r="I8" i="19"/>
  <c r="I4" i="19"/>
  <c r="C28" i="17"/>
  <c r="F6" i="19"/>
  <c r="F5" i="19"/>
  <c r="S5" i="16"/>
  <c r="AM15" i="16"/>
  <c r="AL5" i="16"/>
  <c r="AL16" i="16"/>
  <c r="AM10" i="16"/>
  <c r="AL11" i="16"/>
  <c r="AL17" i="16"/>
  <c r="AO17" i="16" s="1"/>
  <c r="AL6" i="16"/>
  <c r="AO6" i="16" s="1"/>
  <c r="AM11" i="16"/>
  <c r="AM17" i="16"/>
  <c r="AL12" i="16"/>
  <c r="AL18" i="16"/>
  <c r="AO18" i="16" s="1"/>
  <c r="AM5" i="16"/>
  <c r="AM12" i="16"/>
  <c r="AM18" i="16"/>
  <c r="R17" i="16"/>
  <c r="AL7" i="16"/>
  <c r="AL8" i="16"/>
  <c r="AL14" i="16"/>
  <c r="R8" i="16"/>
  <c r="AL4" i="16"/>
  <c r="AM8" i="16"/>
  <c r="AM14" i="16"/>
  <c r="AN14" i="16" s="1"/>
  <c r="AL15" i="16"/>
  <c r="AN15" i="16" s="1"/>
  <c r="AN16" i="16"/>
  <c r="AO16" i="16"/>
  <c r="AJ17" i="16"/>
  <c r="AJ6" i="16"/>
  <c r="AJ15" i="16"/>
  <c r="AJ18" i="16"/>
  <c r="AM9" i="16"/>
  <c r="AJ4" i="16"/>
  <c r="AJ16" i="16"/>
  <c r="AJ8" i="16"/>
  <c r="AL13" i="16"/>
  <c r="AM8" i="9"/>
  <c r="AL14" i="9"/>
  <c r="R9" i="1"/>
  <c r="AL15" i="1"/>
  <c r="AO15" i="1" s="1"/>
  <c r="AM9" i="1"/>
  <c r="AM15" i="1"/>
  <c r="AM14" i="1"/>
  <c r="AN14" i="1" s="1"/>
  <c r="AM6" i="1"/>
  <c r="AO6" i="1" s="1"/>
  <c r="AL10" i="1"/>
  <c r="AN10" i="1" s="1"/>
  <c r="R11" i="13"/>
  <c r="AM11" i="13"/>
  <c r="AM10" i="13"/>
  <c r="AM15" i="13"/>
  <c r="AL14" i="13"/>
  <c r="AN14" i="13" s="1"/>
  <c r="AM18" i="13"/>
  <c r="AL8" i="13"/>
  <c r="AL17" i="13"/>
  <c r="AO17" i="13" s="1"/>
  <c r="AM6" i="12"/>
  <c r="AL14" i="12"/>
  <c r="AN14" i="12" s="1"/>
  <c r="AL8" i="12"/>
  <c r="AN8" i="12" s="1"/>
  <c r="AM12" i="12"/>
  <c r="AM17" i="12"/>
  <c r="AM5" i="12"/>
  <c r="AM9" i="12"/>
  <c r="AL15" i="12"/>
  <c r="R16" i="3"/>
  <c r="AL9" i="3"/>
  <c r="AL14" i="3"/>
  <c r="AO14" i="3" s="1"/>
  <c r="AM17" i="15"/>
  <c r="AL14" i="15"/>
  <c r="AM8" i="6"/>
  <c r="AM13" i="6"/>
  <c r="AL15" i="6"/>
  <c r="AM9" i="6"/>
  <c r="AM14" i="6"/>
  <c r="R18" i="6"/>
  <c r="R12" i="8"/>
  <c r="C124" i="17"/>
  <c r="AL16" i="8"/>
  <c r="AN16" i="8" s="1"/>
  <c r="AM18" i="7"/>
  <c r="AL18" i="7"/>
  <c r="AN18" i="7" s="1"/>
  <c r="AL12" i="7"/>
  <c r="AM15" i="5"/>
  <c r="AL6" i="10"/>
  <c r="AM11" i="10"/>
  <c r="AM5" i="10"/>
  <c r="AL16" i="10"/>
  <c r="AM10" i="10"/>
  <c r="AL11" i="10"/>
  <c r="C27" i="17" s="1"/>
  <c r="AL15" i="10"/>
  <c r="C31" i="17" s="1"/>
  <c r="AM16" i="10"/>
  <c r="AL14" i="4"/>
  <c r="C14" i="17" s="1"/>
  <c r="AM13" i="4"/>
  <c r="AM7" i="4"/>
  <c r="AL13" i="4"/>
  <c r="C13" i="17" s="1"/>
  <c r="AL18" i="4"/>
  <c r="AM8" i="4"/>
  <c r="AJ14" i="16"/>
  <c r="AL9" i="16"/>
  <c r="R9" i="12"/>
  <c r="R11" i="12"/>
  <c r="S13" i="12"/>
  <c r="R13" i="23"/>
  <c r="AM15" i="4"/>
  <c r="AJ15" i="4"/>
  <c r="AM6" i="3"/>
  <c r="AJ6" i="3"/>
  <c r="AM17" i="3"/>
  <c r="AN17" i="3" s="1"/>
  <c r="R8" i="15"/>
  <c r="AJ12" i="6"/>
  <c r="AM12" i="6"/>
  <c r="AM9" i="10"/>
  <c r="AJ9" i="10"/>
  <c r="AL5" i="4"/>
  <c r="AM5" i="4"/>
  <c r="F17" i="17"/>
  <c r="G17" i="17" s="1"/>
  <c r="H17" i="17" s="1"/>
  <c r="I17" i="17" s="1"/>
  <c r="J17" i="17" s="1"/>
  <c r="K17" i="17" s="1"/>
  <c r="AM9" i="5"/>
  <c r="AL9" i="5"/>
  <c r="C44" i="17" s="1"/>
  <c r="AM8" i="7"/>
  <c r="AL8" i="7"/>
  <c r="AJ9" i="8"/>
  <c r="AM9" i="8"/>
  <c r="AN9" i="8" s="1"/>
  <c r="C121" i="17"/>
  <c r="C106" i="17"/>
  <c r="R11" i="3"/>
  <c r="R7" i="15"/>
  <c r="R9" i="15"/>
  <c r="S14" i="6"/>
  <c r="AO13" i="6"/>
  <c r="S11" i="6"/>
  <c r="R15" i="6"/>
  <c r="S7" i="6"/>
  <c r="S13" i="6"/>
  <c r="C31" i="19"/>
  <c r="C30" i="19"/>
  <c r="C26" i="19"/>
  <c r="C27" i="19"/>
  <c r="C28" i="19"/>
  <c r="C34" i="19"/>
  <c r="AJ12" i="7"/>
  <c r="AM12" i="7"/>
  <c r="AJ6" i="7"/>
  <c r="AM6" i="7"/>
  <c r="AJ7" i="7"/>
  <c r="AM7" i="7"/>
  <c r="AL7" i="7"/>
  <c r="AL16" i="7"/>
  <c r="AL15" i="7"/>
  <c r="AM15" i="7"/>
  <c r="S5" i="7"/>
  <c r="R8" i="7"/>
  <c r="R12" i="7"/>
  <c r="R5" i="7"/>
  <c r="R11" i="5"/>
  <c r="R15" i="5"/>
  <c r="R12" i="5"/>
  <c r="R7" i="5"/>
  <c r="I12" i="19"/>
  <c r="R7" i="10"/>
  <c r="R15" i="10"/>
  <c r="R11" i="10"/>
  <c r="R14" i="10"/>
  <c r="R17" i="10"/>
  <c r="AD16" i="17"/>
  <c r="AC16" i="17"/>
  <c r="V16" i="17"/>
  <c r="AB16" i="17"/>
  <c r="AA16" i="17"/>
  <c r="Z16" i="17"/>
  <c r="Y16" i="17"/>
  <c r="U16" i="17"/>
  <c r="X16" i="17"/>
  <c r="W16" i="17"/>
  <c r="S16" i="17"/>
  <c r="R13" i="4"/>
  <c r="S6" i="4"/>
  <c r="R12" i="4"/>
  <c r="S11" i="4"/>
  <c r="S12" i="4"/>
  <c r="R11" i="4"/>
  <c r="S9" i="4"/>
  <c r="R15" i="4"/>
  <c r="S15" i="4"/>
  <c r="R8" i="4"/>
  <c r="R7" i="4"/>
  <c r="R6" i="4"/>
  <c r="R5" i="4"/>
  <c r="C17" i="19"/>
  <c r="S18" i="4"/>
  <c r="B19" i="7"/>
  <c r="F72" i="19"/>
  <c r="AL10" i="6"/>
  <c r="AL17" i="6"/>
  <c r="AN17" i="6" s="1"/>
  <c r="R4" i="6"/>
  <c r="R7" i="6"/>
  <c r="R10" i="6"/>
  <c r="R13" i="6"/>
  <c r="R16" i="6"/>
  <c r="AL8" i="6"/>
  <c r="R5" i="6"/>
  <c r="R8" i="6"/>
  <c r="R11" i="6"/>
  <c r="R14" i="6"/>
  <c r="R17" i="6"/>
  <c r="AL14" i="6"/>
  <c r="AM6" i="4"/>
  <c r="AO6" i="4" s="1"/>
  <c r="R16" i="4"/>
  <c r="R9" i="4"/>
  <c r="AM12" i="4"/>
  <c r="AL12" i="4"/>
  <c r="C12" i="17" s="1"/>
  <c r="AL8" i="4"/>
  <c r="R18" i="4"/>
  <c r="AM18" i="4"/>
  <c r="R14" i="4"/>
  <c r="R10" i="4"/>
  <c r="AL7" i="4"/>
  <c r="R17" i="4"/>
  <c r="AM17" i="4"/>
  <c r="AN17" i="4" s="1"/>
  <c r="R5" i="10"/>
  <c r="R8" i="10"/>
  <c r="AM15" i="10"/>
  <c r="S7" i="10"/>
  <c r="S10" i="10"/>
  <c r="AM7" i="10"/>
  <c r="AN7" i="10" s="1"/>
  <c r="R10" i="10"/>
  <c r="AL18" i="10"/>
  <c r="R6" i="10"/>
  <c r="AH19" i="10"/>
  <c r="R9" i="10"/>
  <c r="AL8" i="5"/>
  <c r="C43" i="17" s="1"/>
  <c r="R14" i="5"/>
  <c r="R10" i="5"/>
  <c r="R6" i="5"/>
  <c r="AM18" i="5"/>
  <c r="AM14" i="5"/>
  <c r="R17" i="5"/>
  <c r="R13" i="5"/>
  <c r="R9" i="5"/>
  <c r="R5" i="5"/>
  <c r="AM13" i="5"/>
  <c r="AL6" i="7"/>
  <c r="R13" i="7"/>
  <c r="R9" i="7"/>
  <c r="AM16" i="7"/>
  <c r="R11" i="7"/>
  <c r="R7" i="7"/>
  <c r="AM11" i="7"/>
  <c r="R18" i="7"/>
  <c r="R14" i="7"/>
  <c r="R10" i="7"/>
  <c r="R6" i="7"/>
  <c r="AL15" i="8"/>
  <c r="AN15" i="8" s="1"/>
  <c r="AM10" i="8"/>
  <c r="AL6" i="8"/>
  <c r="C118" i="17" s="1"/>
  <c r="R18" i="8"/>
  <c r="AL14" i="8"/>
  <c r="C126" i="17" s="1"/>
  <c r="R9" i="8"/>
  <c r="AM18" i="8"/>
  <c r="R13" i="8"/>
  <c r="AM8" i="8"/>
  <c r="AL17" i="8"/>
  <c r="AO17" i="8" s="1"/>
  <c r="AL8" i="8"/>
  <c r="AM17" i="6"/>
  <c r="AL12" i="6"/>
  <c r="AM7" i="6"/>
  <c r="AL16" i="6"/>
  <c r="AL7" i="6"/>
  <c r="AL11" i="6"/>
  <c r="C78" i="17" s="1"/>
  <c r="AM6" i="6"/>
  <c r="AN6" i="6" s="1"/>
  <c r="AL18" i="6"/>
  <c r="AO18" i="6" s="1"/>
  <c r="R14" i="15"/>
  <c r="R5" i="15"/>
  <c r="AM18" i="15"/>
  <c r="AL18" i="15"/>
  <c r="AN18" i="15" s="1"/>
  <c r="AM13" i="15"/>
  <c r="R17" i="15"/>
  <c r="AL13" i="15"/>
  <c r="C93" i="17" s="1"/>
  <c r="R12" i="15"/>
  <c r="AM8" i="15"/>
  <c r="AL8" i="15"/>
  <c r="C88" i="17" s="1"/>
  <c r="R11" i="15"/>
  <c r="R15" i="15"/>
  <c r="R6" i="15"/>
  <c r="AM7" i="3"/>
  <c r="R10" i="3"/>
  <c r="AL6" i="3"/>
  <c r="R18" i="3"/>
  <c r="R9" i="3"/>
  <c r="R12" i="3"/>
  <c r="R13" i="12"/>
  <c r="R8" i="12"/>
  <c r="AL12" i="12"/>
  <c r="AM16" i="12"/>
  <c r="AO16" i="12" s="1"/>
  <c r="AM7" i="12"/>
  <c r="AL7" i="12"/>
  <c r="AM15" i="12"/>
  <c r="AL11" i="12"/>
  <c r="AN11" i="12" s="1"/>
  <c r="R10" i="12"/>
  <c r="AL6" i="12"/>
  <c r="R14" i="12"/>
  <c r="AM10" i="12"/>
  <c r="R17" i="13"/>
  <c r="R8" i="13"/>
  <c r="R6" i="13"/>
  <c r="AL10" i="13"/>
  <c r="R18" i="13"/>
  <c r="AM14" i="13"/>
  <c r="R9" i="13"/>
  <c r="AM9" i="13"/>
  <c r="AL5" i="13"/>
  <c r="AL8" i="1"/>
  <c r="AN8" i="1" s="1"/>
  <c r="AN18" i="1"/>
  <c r="R16" i="1"/>
  <c r="AM12" i="1"/>
  <c r="AL12" i="1"/>
  <c r="AM11" i="1"/>
  <c r="AN11" i="1" s="1"/>
  <c r="AL7" i="1"/>
  <c r="AM16" i="1"/>
  <c r="R15" i="1"/>
  <c r="R6" i="1"/>
  <c r="R10" i="1"/>
  <c r="AL6" i="23"/>
  <c r="AJ9" i="23"/>
  <c r="AM10" i="23"/>
  <c r="AL12" i="23"/>
  <c r="AL16" i="23"/>
  <c r="C190" i="17" s="1"/>
  <c r="P19" i="23"/>
  <c r="R16" i="23"/>
  <c r="R5" i="23"/>
  <c r="R17" i="9"/>
  <c r="R12" i="9"/>
  <c r="R8" i="9"/>
  <c r="AM12" i="9"/>
  <c r="AO12" i="9" s="1"/>
  <c r="AL16" i="9"/>
  <c r="AO16" i="9" s="1"/>
  <c r="R15" i="9"/>
  <c r="AM11" i="9"/>
  <c r="AL11" i="9"/>
  <c r="R14" i="9"/>
  <c r="AL6" i="9"/>
  <c r="AM6" i="9"/>
  <c r="R18" i="9"/>
  <c r="R5" i="9"/>
  <c r="AJ12" i="16"/>
  <c r="AJ7" i="16"/>
  <c r="AL10" i="16"/>
  <c r="AJ11" i="16"/>
  <c r="R4" i="16"/>
  <c r="R7" i="16"/>
  <c r="R10" i="16"/>
  <c r="R13" i="16"/>
  <c r="R16" i="16"/>
  <c r="R12" i="16"/>
  <c r="R6" i="16"/>
  <c r="R9" i="16"/>
  <c r="R15" i="16"/>
  <c r="R18" i="16"/>
  <c r="AN18" i="9"/>
  <c r="AO18" i="9"/>
  <c r="AL9" i="9"/>
  <c r="AL11" i="23"/>
  <c r="AN16" i="1"/>
  <c r="AO16" i="1"/>
  <c r="AL13" i="1"/>
  <c r="AN18" i="13"/>
  <c r="AO18" i="13"/>
  <c r="AL15" i="13"/>
  <c r="AN6" i="13"/>
  <c r="AO6" i="13"/>
  <c r="AL17" i="12"/>
  <c r="AL5" i="12"/>
  <c r="AL7" i="3"/>
  <c r="AN15" i="15"/>
  <c r="AO15" i="15"/>
  <c r="AN9" i="15"/>
  <c r="AO9" i="15"/>
  <c r="AL5" i="6"/>
  <c r="AN13" i="8"/>
  <c r="AL7" i="8"/>
  <c r="C119" i="17" s="1"/>
  <c r="AN9" i="7"/>
  <c r="AO9" i="7"/>
  <c r="AN17" i="5"/>
  <c r="AO17" i="5"/>
  <c r="AL13" i="10"/>
  <c r="C29" i="17" s="1"/>
  <c r="AL15" i="4"/>
  <c r="C15" i="17" s="1"/>
  <c r="AM13" i="10"/>
  <c r="S14" i="9"/>
  <c r="S11" i="9"/>
  <c r="S8" i="9"/>
  <c r="S16" i="23"/>
  <c r="S13" i="23"/>
  <c r="S10" i="23"/>
  <c r="S18" i="1"/>
  <c r="S15" i="1"/>
  <c r="S12" i="1"/>
  <c r="S6" i="1"/>
  <c r="S17" i="13"/>
  <c r="S14" i="13"/>
  <c r="S8" i="13"/>
  <c r="S5" i="13"/>
  <c r="S16" i="12"/>
  <c r="S10" i="12"/>
  <c r="S7" i="12"/>
  <c r="S18" i="3"/>
  <c r="S12" i="3"/>
  <c r="S9" i="3"/>
  <c r="S6" i="3"/>
  <c r="S11" i="15"/>
  <c r="S8" i="15"/>
  <c r="S5" i="15"/>
  <c r="S18" i="8"/>
  <c r="S15" i="8"/>
  <c r="S12" i="8"/>
  <c r="S9" i="8"/>
  <c r="S6" i="8"/>
  <c r="S14" i="7"/>
  <c r="S11" i="7"/>
  <c r="S8" i="7"/>
  <c r="S16" i="5"/>
  <c r="S13" i="5"/>
  <c r="S10" i="5"/>
  <c r="S7" i="5"/>
  <c r="S18" i="10"/>
  <c r="S15" i="10"/>
  <c r="S12" i="10"/>
  <c r="S9" i="10"/>
  <c r="S6" i="10"/>
  <c r="S17" i="4"/>
  <c r="S14" i="4"/>
  <c r="S8" i="4"/>
  <c r="S5" i="4"/>
  <c r="AN13" i="6"/>
  <c r="AM12" i="15"/>
  <c r="AN12" i="15" s="1"/>
  <c r="AM10" i="6"/>
  <c r="AM12" i="8"/>
  <c r="AO12" i="8" s="1"/>
  <c r="AM17" i="7"/>
  <c r="AM18" i="10"/>
  <c r="AM6" i="10"/>
  <c r="AM11" i="4"/>
  <c r="AN18" i="3"/>
  <c r="AL11" i="13"/>
  <c r="AL13" i="12"/>
  <c r="AL15" i="3"/>
  <c r="C109" i="17" s="1"/>
  <c r="AL17" i="15"/>
  <c r="AL17" i="7"/>
  <c r="AL5" i="7"/>
  <c r="AN16" i="5"/>
  <c r="AO16" i="5"/>
  <c r="AO10" i="5"/>
  <c r="AL11" i="4"/>
  <c r="C11" i="17" s="1"/>
  <c r="AL17" i="9"/>
  <c r="AL9" i="1"/>
  <c r="S16" i="9"/>
  <c r="S13" i="9"/>
  <c r="S7" i="9"/>
  <c r="S18" i="23"/>
  <c r="S15" i="23"/>
  <c r="S12" i="23"/>
  <c r="S9" i="23"/>
  <c r="S6" i="23"/>
  <c r="S17" i="1"/>
  <c r="S14" i="1"/>
  <c r="S11" i="1"/>
  <c r="S8" i="1"/>
  <c r="S5" i="1"/>
  <c r="S16" i="13"/>
  <c r="S13" i="13"/>
  <c r="S7" i="13"/>
  <c r="S18" i="12"/>
  <c r="S15" i="12"/>
  <c r="S12" i="12"/>
  <c r="S9" i="12"/>
  <c r="S6" i="12"/>
  <c r="S17" i="3"/>
  <c r="S14" i="3"/>
  <c r="S11" i="3"/>
  <c r="S8" i="3"/>
  <c r="S5" i="3"/>
  <c r="S10" i="15"/>
  <c r="S7" i="15"/>
  <c r="S17" i="8"/>
  <c r="S14" i="8"/>
  <c r="S11" i="8"/>
  <c r="S8" i="8"/>
  <c r="S5" i="8"/>
  <c r="S13" i="7"/>
  <c r="S10" i="7"/>
  <c r="S7" i="7"/>
  <c r="S18" i="5"/>
  <c r="S12" i="5"/>
  <c r="S9" i="5"/>
  <c r="S6" i="5"/>
  <c r="S14" i="10"/>
  <c r="S11" i="10"/>
  <c r="S8" i="10"/>
  <c r="S5" i="10"/>
  <c r="S16" i="4"/>
  <c r="S13" i="4"/>
  <c r="S10" i="4"/>
  <c r="S7" i="4"/>
  <c r="R16" i="9"/>
  <c r="R10" i="9"/>
  <c r="R7" i="9"/>
  <c r="R18" i="23"/>
  <c r="R12" i="23"/>
  <c r="R9" i="23"/>
  <c r="R6" i="23"/>
  <c r="R14" i="1"/>
  <c r="R11" i="1"/>
  <c r="R8" i="1"/>
  <c r="R16" i="13"/>
  <c r="R13" i="13"/>
  <c r="R10" i="13"/>
  <c r="R18" i="12"/>
  <c r="R15" i="12"/>
  <c r="R12" i="12"/>
  <c r="R6" i="12"/>
  <c r="R17" i="3"/>
  <c r="R14" i="3"/>
  <c r="R8" i="3"/>
  <c r="R5" i="3"/>
  <c r="R16" i="15"/>
  <c r="R13" i="15"/>
  <c r="R10" i="15"/>
  <c r="R17" i="8"/>
  <c r="R14" i="8"/>
  <c r="R11" i="8"/>
  <c r="R8" i="8"/>
  <c r="R5" i="8"/>
  <c r="R18" i="5"/>
  <c r="AN16" i="12"/>
  <c r="AN18" i="8"/>
  <c r="AL7" i="23"/>
  <c r="AL13" i="9"/>
  <c r="AN18" i="23"/>
  <c r="AO18" i="23"/>
  <c r="AL15" i="23"/>
  <c r="C189" i="17" s="1"/>
  <c r="AL17" i="1"/>
  <c r="AL5" i="1"/>
  <c r="AN16" i="13"/>
  <c r="AO16" i="13"/>
  <c r="AL7" i="13"/>
  <c r="AN18" i="12"/>
  <c r="AO18" i="12"/>
  <c r="AL9" i="12"/>
  <c r="AL11" i="3"/>
  <c r="AN8" i="3"/>
  <c r="AO8" i="3"/>
  <c r="AN16" i="15"/>
  <c r="AO16" i="15"/>
  <c r="AL7" i="15"/>
  <c r="C87" i="17" s="1"/>
  <c r="AN15" i="6"/>
  <c r="AO15" i="6"/>
  <c r="AL9" i="6"/>
  <c r="AN17" i="8"/>
  <c r="AN11" i="8"/>
  <c r="AO11" i="8"/>
  <c r="AN5" i="8"/>
  <c r="AO5" i="8"/>
  <c r="AN13" i="7"/>
  <c r="AO13" i="7"/>
  <c r="AN10" i="7"/>
  <c r="AO10" i="7"/>
  <c r="AN18" i="5"/>
  <c r="AO18" i="5"/>
  <c r="AL15" i="5"/>
  <c r="AO12" i="5"/>
  <c r="AL17" i="10"/>
  <c r="C33" i="17" s="1"/>
  <c r="AN16" i="4"/>
  <c r="AO16" i="4"/>
  <c r="AM5" i="6"/>
  <c r="AL5" i="9"/>
  <c r="S18" i="9"/>
  <c r="S15" i="9"/>
  <c r="S12" i="9"/>
  <c r="S9" i="9"/>
  <c r="S6" i="9"/>
  <c r="S17" i="23"/>
  <c r="S14" i="23"/>
  <c r="S11" i="23"/>
  <c r="S8" i="23"/>
  <c r="S5" i="23"/>
  <c r="S16" i="1"/>
  <c r="S13" i="1"/>
  <c r="S10" i="1"/>
  <c r="S7" i="1"/>
  <c r="S18" i="13"/>
  <c r="S15" i="13"/>
  <c r="S12" i="13"/>
  <c r="S9" i="13"/>
  <c r="S6" i="13"/>
  <c r="S17" i="12"/>
  <c r="S14" i="12"/>
  <c r="S11" i="12"/>
  <c r="S8" i="12"/>
  <c r="S5" i="12"/>
  <c r="S16" i="3"/>
  <c r="S13" i="3"/>
  <c r="S10" i="3"/>
  <c r="S7" i="3"/>
  <c r="S18" i="15"/>
  <c r="S12" i="15"/>
  <c r="S9" i="15"/>
  <c r="S6" i="15"/>
  <c r="S16" i="8"/>
  <c r="S13" i="8"/>
  <c r="S10" i="8"/>
  <c r="S7" i="8"/>
  <c r="S18" i="7"/>
  <c r="S12" i="7"/>
  <c r="S9" i="7"/>
  <c r="S6" i="7"/>
  <c r="S17" i="5"/>
  <c r="S14" i="5"/>
  <c r="S11" i="5"/>
  <c r="S8" i="5"/>
  <c r="S5" i="5"/>
  <c r="S16" i="10"/>
  <c r="S13" i="10"/>
  <c r="AN10" i="9"/>
  <c r="R4" i="9"/>
  <c r="R4" i="23"/>
  <c r="R4" i="13"/>
  <c r="AN16" i="3" l="1"/>
  <c r="AO9" i="3"/>
  <c r="AN7" i="16"/>
  <c r="AN12" i="13"/>
  <c r="AO5" i="13"/>
  <c r="AN6" i="5"/>
  <c r="AO13" i="8"/>
  <c r="AO6" i="5"/>
  <c r="AO10" i="3"/>
  <c r="AO13" i="13"/>
  <c r="AO10" i="12"/>
  <c r="AN8" i="23"/>
  <c r="AO11" i="16"/>
  <c r="AO17" i="23"/>
  <c r="AN17" i="23"/>
  <c r="AN9" i="23"/>
  <c r="AN16" i="23"/>
  <c r="AN10" i="13"/>
  <c r="AO9" i="13"/>
  <c r="AO12" i="7"/>
  <c r="AO13" i="3"/>
  <c r="AO7" i="9"/>
  <c r="AN6" i="23"/>
  <c r="AN11" i="15"/>
  <c r="L17" i="17"/>
  <c r="M17" i="17" s="1"/>
  <c r="N17" i="17" s="1"/>
  <c r="O17" i="17" s="1"/>
  <c r="P17" i="17" s="1"/>
  <c r="Q17" i="17" s="1"/>
  <c r="AN5" i="15"/>
  <c r="AN12" i="7"/>
  <c r="AO14" i="13"/>
  <c r="AO8" i="13"/>
  <c r="AN14" i="5"/>
  <c r="AO11" i="9"/>
  <c r="AO16" i="3"/>
  <c r="AN7" i="12"/>
  <c r="AN15" i="7"/>
  <c r="AO14" i="7"/>
  <c r="AN11" i="7"/>
  <c r="AO7" i="16"/>
  <c r="AO14" i="9"/>
  <c r="AO9" i="5"/>
  <c r="AN13" i="13"/>
  <c r="AO15" i="10"/>
  <c r="AN13" i="16"/>
  <c r="AN5" i="5"/>
  <c r="AO7" i="5"/>
  <c r="AN7" i="5"/>
  <c r="AN13" i="5"/>
  <c r="AO7" i="12"/>
  <c r="AN12" i="3"/>
  <c r="AO8" i="16"/>
  <c r="AO5" i="5"/>
  <c r="AN7" i="9"/>
  <c r="AO11" i="1"/>
  <c r="AN12" i="23"/>
  <c r="AO5" i="3"/>
  <c r="AO12" i="1"/>
  <c r="AO14" i="4"/>
  <c r="AN14" i="4"/>
  <c r="AN5" i="10"/>
  <c r="AN8" i="10"/>
  <c r="AN14" i="10"/>
  <c r="AO14" i="10"/>
  <c r="AO8" i="10"/>
  <c r="AN10" i="10"/>
  <c r="AN11" i="5"/>
  <c r="AO11" i="5"/>
  <c r="AO6" i="15"/>
  <c r="AO10" i="15"/>
  <c r="AN6" i="15"/>
  <c r="AN10" i="15"/>
  <c r="C103" i="17"/>
  <c r="AN9" i="3"/>
  <c r="AN6" i="12"/>
  <c r="AN10" i="12"/>
  <c r="AN8" i="13"/>
  <c r="AN13" i="23"/>
  <c r="AN14" i="23"/>
  <c r="AN4" i="16"/>
  <c r="AO5" i="16"/>
  <c r="AN8" i="16"/>
  <c r="AN12" i="16"/>
  <c r="AO15" i="16"/>
  <c r="AN5" i="16"/>
  <c r="AO14" i="16"/>
  <c r="AN11" i="16"/>
  <c r="AO4" i="16"/>
  <c r="C212" i="17"/>
  <c r="AN17" i="16"/>
  <c r="AN6" i="16"/>
  <c r="AN8" i="9"/>
  <c r="AN12" i="9"/>
  <c r="AO15" i="9"/>
  <c r="AN15" i="9"/>
  <c r="AO6" i="9"/>
  <c r="AO8" i="9"/>
  <c r="AN11" i="9"/>
  <c r="AN5" i="23"/>
  <c r="AO16" i="23"/>
  <c r="AO10" i="23"/>
  <c r="AO14" i="23"/>
  <c r="AO9" i="23"/>
  <c r="AN10" i="23"/>
  <c r="AO12" i="12"/>
  <c r="AN15" i="12"/>
  <c r="AO15" i="12"/>
  <c r="AN10" i="4"/>
  <c r="AO10" i="4"/>
  <c r="AO8" i="12"/>
  <c r="AN6" i="1"/>
  <c r="AO14" i="1"/>
  <c r="AN7" i="1"/>
  <c r="AO10" i="1"/>
  <c r="AO9" i="4"/>
  <c r="AN9" i="4"/>
  <c r="AO10" i="8"/>
  <c r="AN10" i="8"/>
  <c r="AN12" i="8"/>
  <c r="AO14" i="8"/>
  <c r="AN14" i="8"/>
  <c r="AO17" i="3"/>
  <c r="C100" i="17"/>
  <c r="C110" i="17"/>
  <c r="C108" i="17"/>
  <c r="C105" i="17"/>
  <c r="C101" i="17"/>
  <c r="AO14" i="15"/>
  <c r="AO12" i="15"/>
  <c r="C74" i="17"/>
  <c r="C72" i="17"/>
  <c r="C79" i="17"/>
  <c r="C77" i="17"/>
  <c r="C76" i="17"/>
  <c r="C75" i="17"/>
  <c r="AN16" i="7"/>
  <c r="AO11" i="7"/>
  <c r="AO7" i="7"/>
  <c r="AN7" i="7"/>
  <c r="AO14" i="5"/>
  <c r="AO8" i="5"/>
  <c r="AN8" i="5"/>
  <c r="AN18" i="4"/>
  <c r="C34" i="17"/>
  <c r="C32" i="17"/>
  <c r="AO12" i="10"/>
  <c r="AN15" i="10"/>
  <c r="AN18" i="10"/>
  <c r="AO9" i="10"/>
  <c r="AO10" i="10"/>
  <c r="AO5" i="10"/>
  <c r="AN6" i="10"/>
  <c r="AO18" i="10"/>
  <c r="AO13" i="4"/>
  <c r="AN13" i="4"/>
  <c r="A66" i="17"/>
  <c r="AO16" i="10"/>
  <c r="AN16" i="10"/>
  <c r="C22" i="17"/>
  <c r="C25" i="17"/>
  <c r="C26" i="17"/>
  <c r="A20" i="17"/>
  <c r="T142" i="17"/>
  <c r="T143" i="17" s="1"/>
  <c r="AA142" i="17"/>
  <c r="AA143" i="17" s="1"/>
  <c r="AC142" i="17"/>
  <c r="AC143" i="17" s="1"/>
  <c r="AD142" i="17"/>
  <c r="AD143" i="17" s="1"/>
  <c r="U142" i="17"/>
  <c r="U143" i="17" s="1"/>
  <c r="W142" i="17"/>
  <c r="W143" i="17" s="1"/>
  <c r="Y142" i="17"/>
  <c r="Y143" i="17" s="1"/>
  <c r="Z142" i="17"/>
  <c r="Z143" i="17" s="1"/>
  <c r="R142" i="17"/>
  <c r="R143" i="17" s="1"/>
  <c r="L20" i="18" s="1"/>
  <c r="S142" i="17"/>
  <c r="S143" i="17" s="1"/>
  <c r="V142" i="17"/>
  <c r="V143" i="17" s="1"/>
  <c r="X142" i="17"/>
  <c r="X143" i="17" s="1"/>
  <c r="AB142" i="17"/>
  <c r="AB143" i="17" s="1"/>
  <c r="A107" i="17"/>
  <c r="A111" i="17"/>
  <c r="A110" i="17"/>
  <c r="A108" i="17"/>
  <c r="A105" i="17"/>
  <c r="A104" i="17"/>
  <c r="A102" i="17"/>
  <c r="A101" i="17"/>
  <c r="A100" i="17"/>
  <c r="A99" i="17"/>
  <c r="C54" i="19"/>
  <c r="A93" i="17"/>
  <c r="A92" i="17"/>
  <c r="A91" i="17"/>
  <c r="A90" i="17"/>
  <c r="U94" i="17"/>
  <c r="AA94" i="17"/>
  <c r="A89" i="17"/>
  <c r="AC94" i="17"/>
  <c r="AD94" i="17"/>
  <c r="W94" i="17"/>
  <c r="Y94" i="17"/>
  <c r="Z94" i="17"/>
  <c r="R94" i="17"/>
  <c r="T94" i="17"/>
  <c r="S94" i="17"/>
  <c r="V94" i="17"/>
  <c r="AB94" i="17"/>
  <c r="X94" i="17"/>
  <c r="A79" i="17"/>
  <c r="A78" i="17"/>
  <c r="A77" i="17"/>
  <c r="A76" i="17"/>
  <c r="A75" i="17"/>
  <c r="A74" i="17"/>
  <c r="A73" i="17"/>
  <c r="A72" i="17"/>
  <c r="V128" i="17"/>
  <c r="AC128" i="17"/>
  <c r="U128" i="17"/>
  <c r="Y128" i="17"/>
  <c r="S128" i="17"/>
  <c r="AD128" i="17"/>
  <c r="AA128" i="17"/>
  <c r="T128" i="17"/>
  <c r="W128" i="17"/>
  <c r="X128" i="17"/>
  <c r="Z128" i="17"/>
  <c r="AB128" i="17"/>
  <c r="R128" i="17"/>
  <c r="R129" i="17" s="1"/>
  <c r="A29" i="17"/>
  <c r="A34" i="17"/>
  <c r="A31" i="17"/>
  <c r="A30" i="17"/>
  <c r="A28" i="17"/>
  <c r="A27" i="17"/>
  <c r="A26" i="17"/>
  <c r="AD35" i="17"/>
  <c r="A25" i="17"/>
  <c r="T35" i="17"/>
  <c r="U35" i="17"/>
  <c r="W35" i="17"/>
  <c r="A23" i="17"/>
  <c r="AC35" i="17"/>
  <c r="AB35" i="17"/>
  <c r="V35" i="17"/>
  <c r="A22" i="17"/>
  <c r="X35" i="17"/>
  <c r="Y35" i="17"/>
  <c r="S35" i="17"/>
  <c r="Z35" i="17"/>
  <c r="AA35" i="17"/>
  <c r="A21" i="17"/>
  <c r="R35" i="17"/>
  <c r="AN18" i="16"/>
  <c r="AO12" i="16"/>
  <c r="AO13" i="16"/>
  <c r="AN14" i="9"/>
  <c r="AN16" i="9"/>
  <c r="AO6" i="23"/>
  <c r="AO12" i="23"/>
  <c r="AO8" i="1"/>
  <c r="AN12" i="1"/>
  <c r="AN15" i="1"/>
  <c r="AN17" i="13"/>
  <c r="AN9" i="13"/>
  <c r="AN5" i="13"/>
  <c r="AO14" i="12"/>
  <c r="AN12" i="12"/>
  <c r="AN14" i="3"/>
  <c r="AN14" i="15"/>
  <c r="AN13" i="15"/>
  <c r="AO14" i="6"/>
  <c r="AO17" i="6"/>
  <c r="AN10" i="6"/>
  <c r="AN8" i="6"/>
  <c r="AN6" i="8"/>
  <c r="AN8" i="8"/>
  <c r="C120" i="17"/>
  <c r="AO15" i="8"/>
  <c r="C127" i="17"/>
  <c r="AO16" i="8"/>
  <c r="AO6" i="8"/>
  <c r="AO18" i="7"/>
  <c r="AO11" i="10"/>
  <c r="AN11" i="10"/>
  <c r="AN8" i="7"/>
  <c r="AO9" i="16"/>
  <c r="AN9" i="16"/>
  <c r="AO5" i="4"/>
  <c r="AO17" i="4"/>
  <c r="AN5" i="4"/>
  <c r="AO18" i="4"/>
  <c r="AO12" i="6"/>
  <c r="AN12" i="6"/>
  <c r="AN9" i="10"/>
  <c r="AN9" i="5"/>
  <c r="AO8" i="7"/>
  <c r="AO9" i="8"/>
  <c r="AO13" i="15"/>
  <c r="AO8" i="15"/>
  <c r="AO18" i="15"/>
  <c r="AN11" i="6"/>
  <c r="AO7" i="6"/>
  <c r="AN14" i="6"/>
  <c r="AO10" i="6"/>
  <c r="AN7" i="6"/>
  <c r="AO11" i="6"/>
  <c r="AO6" i="6"/>
  <c r="AO8" i="6"/>
  <c r="C66" i="17"/>
  <c r="AO16" i="7"/>
  <c r="AO15" i="7"/>
  <c r="C65" i="17"/>
  <c r="A65" i="17"/>
  <c r="AO6" i="7"/>
  <c r="AN6" i="7"/>
  <c r="AO13" i="5"/>
  <c r="A5" i="17"/>
  <c r="AO7" i="10"/>
  <c r="AO6" i="10"/>
  <c r="C5" i="17"/>
  <c r="AN6" i="4"/>
  <c r="AO12" i="4"/>
  <c r="AN12" i="4"/>
  <c r="AN8" i="4"/>
  <c r="C8" i="17"/>
  <c r="AO7" i="4"/>
  <c r="C7" i="17"/>
  <c r="AO8" i="4"/>
  <c r="AN7" i="4"/>
  <c r="AO8" i="8"/>
  <c r="AN18" i="6"/>
  <c r="AO16" i="6"/>
  <c r="AN16" i="6"/>
  <c r="AN8" i="15"/>
  <c r="AO6" i="3"/>
  <c r="AN6" i="3"/>
  <c r="AO11" i="12"/>
  <c r="AO6" i="12"/>
  <c r="AO7" i="1"/>
  <c r="AN6" i="9"/>
  <c r="AO10" i="16"/>
  <c r="AN10" i="16"/>
  <c r="AN17" i="12"/>
  <c r="AO17" i="12"/>
  <c r="AN5" i="1"/>
  <c r="AO5" i="1"/>
  <c r="AN9" i="12"/>
  <c r="AO9" i="12"/>
  <c r="AN15" i="4"/>
  <c r="AO15" i="4"/>
  <c r="AN13" i="1"/>
  <c r="AO13" i="1"/>
  <c r="AN5" i="6"/>
  <c r="AO5" i="6"/>
  <c r="AN15" i="23"/>
  <c r="AO15" i="23"/>
  <c r="AN17" i="10"/>
  <c r="AO17" i="10"/>
  <c r="AN11" i="3"/>
  <c r="AO11" i="3"/>
  <c r="AO9" i="1"/>
  <c r="AN9" i="1"/>
  <c r="AN17" i="7"/>
  <c r="AO17" i="7"/>
  <c r="AN9" i="9"/>
  <c r="AO9" i="9"/>
  <c r="AN15" i="5"/>
  <c r="AO15" i="5"/>
  <c r="AN7" i="15"/>
  <c r="AO7" i="15"/>
  <c r="AO17" i="9"/>
  <c r="AN17" i="9"/>
  <c r="AN5" i="12"/>
  <c r="AO5" i="12"/>
  <c r="AN7" i="13"/>
  <c r="AO7" i="13"/>
  <c r="AO17" i="15"/>
  <c r="AN17" i="15"/>
  <c r="AN15" i="13"/>
  <c r="AO15" i="13"/>
  <c r="AO15" i="3"/>
  <c r="AN15" i="3"/>
  <c r="AN7" i="8"/>
  <c r="AO7" i="8"/>
  <c r="AO13" i="9"/>
  <c r="AN13" i="9"/>
  <c r="AO5" i="9"/>
  <c r="AN5" i="9"/>
  <c r="AO7" i="23"/>
  <c r="AN7" i="23"/>
  <c r="AN5" i="7"/>
  <c r="AO5" i="7"/>
  <c r="AO13" i="12"/>
  <c r="AN13" i="12"/>
  <c r="AN13" i="10"/>
  <c r="AO13" i="10"/>
  <c r="AN11" i="23"/>
  <c r="AO11" i="23"/>
  <c r="AN17" i="1"/>
  <c r="AO17" i="1"/>
  <c r="AN9" i="6"/>
  <c r="AO9" i="6"/>
  <c r="AN11" i="4"/>
  <c r="AO11" i="4"/>
  <c r="AO11" i="13"/>
  <c r="AN11" i="13"/>
  <c r="AN7" i="3"/>
  <c r="AO7" i="3"/>
  <c r="L12" i="18" l="1"/>
  <c r="H15" i="18"/>
  <c r="F15" i="18"/>
  <c r="J15" i="18" s="1"/>
  <c r="S129" i="17"/>
  <c r="T129" i="17" s="1"/>
  <c r="U129" i="17" s="1"/>
  <c r="V129" i="17" s="1"/>
  <c r="W129" i="17" s="1"/>
  <c r="X129" i="17" s="1"/>
  <c r="Y129" i="17" s="1"/>
  <c r="Z129" i="17" s="1"/>
  <c r="AA129" i="17" s="1"/>
  <c r="AB129" i="17" s="1"/>
  <c r="AC129" i="17" s="1"/>
  <c r="AD129" i="17" s="1"/>
  <c r="A18" i="18"/>
  <c r="I15" i="18" l="1"/>
  <c r="AG19" i="23"/>
  <c r="W19" i="23"/>
  <c r="X19" i="23"/>
  <c r="Y19" i="23"/>
  <c r="Z19" i="23"/>
  <c r="AA19" i="23"/>
  <c r="AB19" i="23"/>
  <c r="AC19" i="23"/>
  <c r="AD19" i="23"/>
  <c r="AE19" i="23"/>
  <c r="AF19" i="23"/>
  <c r="V19" i="23"/>
  <c r="U19" i="23"/>
  <c r="T19" i="23"/>
  <c r="T19" i="12" l="1"/>
  <c r="B19" i="12"/>
  <c r="B75" i="19" l="1"/>
  <c r="C75" i="19"/>
  <c r="E75" i="19"/>
  <c r="F75" i="19"/>
  <c r="B76" i="19"/>
  <c r="C76" i="19"/>
  <c r="E76" i="19"/>
  <c r="F76" i="19"/>
  <c r="E77" i="19"/>
  <c r="F77" i="19"/>
  <c r="E78" i="19"/>
  <c r="F78" i="19"/>
  <c r="E79" i="19"/>
  <c r="F79" i="19"/>
  <c r="E80" i="19"/>
  <c r="F80" i="19"/>
  <c r="E81" i="19"/>
  <c r="F81" i="19"/>
  <c r="E82" i="19"/>
  <c r="F82" i="19"/>
  <c r="B147" i="17" l="1"/>
  <c r="B148" i="17"/>
  <c r="B149" i="17"/>
  <c r="B150" i="17"/>
  <c r="B151" i="17"/>
  <c r="B152" i="17"/>
  <c r="B153" i="17"/>
  <c r="B154" i="17"/>
  <c r="B155" i="17"/>
  <c r="B156" i="17"/>
  <c r="B146" i="17"/>
  <c r="B221" i="17"/>
  <c r="B220" i="17"/>
  <c r="B219" i="17"/>
  <c r="B218" i="17"/>
  <c r="B217" i="17"/>
  <c r="B216" i="17"/>
  <c r="B215" i="17"/>
  <c r="B214" i="17"/>
  <c r="B206" i="17"/>
  <c r="B205" i="17"/>
  <c r="B204" i="17"/>
  <c r="B203" i="17"/>
  <c r="B202" i="17"/>
  <c r="B201" i="17"/>
  <c r="B200" i="17"/>
  <c r="B199" i="17"/>
  <c r="B198" i="17"/>
  <c r="B197" i="17"/>
  <c r="B196" i="17"/>
  <c r="B188" i="17"/>
  <c r="B187" i="17"/>
  <c r="B186" i="17"/>
  <c r="B185" i="17"/>
  <c r="B184" i="17"/>
  <c r="B183" i="17"/>
  <c r="B182" i="17"/>
  <c r="B181" i="17"/>
  <c r="B180" i="17"/>
  <c r="B179" i="17"/>
  <c r="B178" i="17"/>
  <c r="W208" i="17" l="1"/>
  <c r="AA208" i="17"/>
  <c r="S208" i="17"/>
  <c r="A8" i="18" s="1"/>
  <c r="O208" i="17"/>
  <c r="M208" i="17"/>
  <c r="Q208" i="17"/>
  <c r="U208" i="17"/>
  <c r="Y208" i="17"/>
  <c r="AC208" i="17"/>
  <c r="L223" i="17"/>
  <c r="P223" i="17"/>
  <c r="T223" i="17"/>
  <c r="X223" i="17"/>
  <c r="AB223" i="17"/>
  <c r="N208" i="17"/>
  <c r="R208" i="17"/>
  <c r="V208" i="17"/>
  <c r="Z208" i="17"/>
  <c r="AD208" i="17"/>
  <c r="M223" i="17"/>
  <c r="Q223" i="17"/>
  <c r="U223" i="17"/>
  <c r="Y223" i="17"/>
  <c r="AC223" i="17"/>
  <c r="I208" i="17"/>
  <c r="I223" i="17"/>
  <c r="H223" i="17"/>
  <c r="E209" i="17"/>
  <c r="E223" i="17"/>
  <c r="A156" i="17"/>
  <c r="A154" i="17"/>
  <c r="A153" i="17"/>
  <c r="A152" i="17"/>
  <c r="A151" i="17"/>
  <c r="A147" i="17"/>
  <c r="A149" i="17"/>
  <c r="A150" i="17"/>
  <c r="A148" i="17"/>
  <c r="A146" i="17"/>
  <c r="E158" i="17"/>
  <c r="A155" i="17"/>
  <c r="A185" i="17"/>
  <c r="A201" i="17"/>
  <c r="A205" i="17"/>
  <c r="A216" i="17"/>
  <c r="A218" i="17"/>
  <c r="A181" i="17"/>
  <c r="L208" i="17"/>
  <c r="T208" i="17"/>
  <c r="A182" i="17"/>
  <c r="A184" i="17"/>
  <c r="A186" i="17"/>
  <c r="A188" i="17"/>
  <c r="A198" i="17"/>
  <c r="A200" i="17"/>
  <c r="A202" i="17"/>
  <c r="A204" i="17"/>
  <c r="A206" i="17"/>
  <c r="A213" i="17"/>
  <c r="A215" i="17"/>
  <c r="A217" i="17"/>
  <c r="A220" i="17"/>
  <c r="P208" i="17"/>
  <c r="AB208" i="17"/>
  <c r="A180" i="17"/>
  <c r="A179" i="17"/>
  <c r="A183" i="17"/>
  <c r="A187" i="17"/>
  <c r="A199" i="17"/>
  <c r="A203" i="17"/>
  <c r="A214" i="17"/>
  <c r="J223" i="17"/>
  <c r="N223" i="17"/>
  <c r="R223" i="17"/>
  <c r="V223" i="17"/>
  <c r="Z223" i="17"/>
  <c r="AD223" i="17"/>
  <c r="A219" i="17"/>
  <c r="A221" i="17"/>
  <c r="H208" i="17"/>
  <c r="X208" i="17"/>
  <c r="G223" i="17"/>
  <c r="K223" i="17"/>
  <c r="O223" i="17"/>
  <c r="S223" i="17"/>
  <c r="W223" i="17"/>
  <c r="AA223" i="17"/>
  <c r="A222" i="17"/>
  <c r="F223" i="17"/>
  <c r="A196" i="17"/>
  <c r="E208" i="17"/>
  <c r="A197" i="17"/>
  <c r="A212" i="17"/>
  <c r="A178" i="17"/>
  <c r="E224" i="17" l="1"/>
  <c r="F224" i="17" s="1"/>
  <c r="G224" i="17" s="1"/>
  <c r="H224" i="17" s="1"/>
  <c r="I224" i="17" s="1"/>
  <c r="J224" i="17" s="1"/>
  <c r="K224" i="17" s="1"/>
  <c r="F193" i="17"/>
  <c r="G193" i="17" s="1"/>
  <c r="H193" i="17" s="1"/>
  <c r="I193" i="17" s="1"/>
  <c r="J193" i="17" s="1"/>
  <c r="F209" i="17"/>
  <c r="G209" i="17" s="1"/>
  <c r="H209" i="17" s="1"/>
  <c r="I209" i="17" s="1"/>
  <c r="J209" i="17" s="1"/>
  <c r="L224" i="17" l="1"/>
  <c r="M224" i="17" s="1"/>
  <c r="N224" i="17" s="1"/>
  <c r="O224" i="17" s="1"/>
  <c r="P224" i="17" s="1"/>
  <c r="Q224" i="17" s="1"/>
  <c r="R224" i="17" s="1"/>
  <c r="S224" i="17" s="1"/>
  <c r="T224" i="17" s="1"/>
  <c r="U224" i="17" s="1"/>
  <c r="V224" i="17" s="1"/>
  <c r="W224" i="17" s="1"/>
  <c r="X224" i="17" s="1"/>
  <c r="Y224" i="17" s="1"/>
  <c r="Z224" i="17" s="1"/>
  <c r="AA224" i="17" s="1"/>
  <c r="AB224" i="17" s="1"/>
  <c r="AC224" i="17" s="1"/>
  <c r="AD224" i="17" s="1"/>
  <c r="L15" i="18"/>
  <c r="K193" i="17"/>
  <c r="L193" i="17" s="1"/>
  <c r="M193" i="17" s="1"/>
  <c r="N193" i="17" s="1"/>
  <c r="O193" i="17" s="1"/>
  <c r="P193" i="17" s="1"/>
  <c r="Q193" i="17" s="1"/>
  <c r="R193" i="17" s="1"/>
  <c r="S193" i="17" s="1"/>
  <c r="T193" i="17" s="1"/>
  <c r="U193" i="17" s="1"/>
  <c r="V193" i="17" s="1"/>
  <c r="W193" i="17" s="1"/>
  <c r="X193" i="17" s="1"/>
  <c r="Y193" i="17" s="1"/>
  <c r="Z193" i="17" s="1"/>
  <c r="AA193" i="17" s="1"/>
  <c r="AB193" i="17" s="1"/>
  <c r="AC193" i="17" s="1"/>
  <c r="AD193" i="17" s="1"/>
  <c r="L16" i="18"/>
  <c r="K209" i="17"/>
  <c r="L209" i="17" s="1"/>
  <c r="M209" i="17" s="1"/>
  <c r="N209" i="17" s="1"/>
  <c r="O209" i="17" s="1"/>
  <c r="P209" i="17" s="1"/>
  <c r="Q209" i="17" s="1"/>
  <c r="R209" i="17" s="1"/>
  <c r="S209" i="17" s="1"/>
  <c r="T209" i="17" s="1"/>
  <c r="U209" i="17" s="1"/>
  <c r="V209" i="17" s="1"/>
  <c r="W209" i="17" s="1"/>
  <c r="X209" i="17" s="1"/>
  <c r="Y209" i="17" s="1"/>
  <c r="Z209" i="17" s="1"/>
  <c r="AA209" i="17" s="1"/>
  <c r="AB209" i="17" s="1"/>
  <c r="AC209" i="17" s="1"/>
  <c r="AD209" i="17" s="1"/>
  <c r="L8" i="18"/>
  <c r="A88" i="17"/>
  <c r="A87" i="17"/>
  <c r="A86" i="17"/>
  <c r="A85" i="17"/>
  <c r="C57" i="17"/>
  <c r="C64" i="17"/>
  <c r="C62" i="17"/>
  <c r="C56" i="17"/>
  <c r="C63" i="17"/>
  <c r="C61" i="17"/>
  <c r="C60" i="17"/>
  <c r="C59" i="17"/>
  <c r="C58" i="17"/>
  <c r="C55" i="17"/>
  <c r="A10" i="18"/>
  <c r="B116" i="17"/>
  <c r="A116" i="17" l="1"/>
  <c r="B98" i="17" l="1"/>
  <c r="AB112" i="17" l="1"/>
  <c r="X112" i="17"/>
  <c r="T112" i="17"/>
  <c r="E112" i="17"/>
  <c r="J112" i="17"/>
  <c r="N112" i="17"/>
  <c r="O112" i="17"/>
  <c r="R112" i="17"/>
  <c r="K112" i="17"/>
  <c r="W112" i="17"/>
  <c r="Q112" i="17"/>
  <c r="AD112" i="17"/>
  <c r="V112" i="17"/>
  <c r="P112" i="17"/>
  <c r="L112" i="17"/>
  <c r="AA112" i="17"/>
  <c r="S112" i="17"/>
  <c r="M112" i="17"/>
  <c r="Z112" i="17"/>
  <c r="AC112" i="17"/>
  <c r="Y112" i="17"/>
  <c r="U112" i="17"/>
  <c r="G112" i="17"/>
  <c r="E113" i="17"/>
  <c r="H112" i="17"/>
  <c r="A98" i="17"/>
  <c r="I112" i="17"/>
  <c r="F112" i="17"/>
  <c r="E51" i="19"/>
  <c r="F51" i="19"/>
  <c r="W19" i="3"/>
  <c r="X19" i="3"/>
  <c r="Y19" i="3"/>
  <c r="Z19" i="3"/>
  <c r="AA19" i="3"/>
  <c r="AB19" i="3"/>
  <c r="AC19" i="3"/>
  <c r="AD19" i="3"/>
  <c r="AE19" i="3"/>
  <c r="AF19" i="3"/>
  <c r="AG19" i="3"/>
  <c r="V19" i="3"/>
  <c r="U19" i="3"/>
  <c r="E19" i="3"/>
  <c r="F19" i="3"/>
  <c r="G19" i="3"/>
  <c r="H19" i="3"/>
  <c r="I19" i="3"/>
  <c r="J19" i="3"/>
  <c r="K19" i="3"/>
  <c r="L19" i="3"/>
  <c r="M19" i="3"/>
  <c r="N19" i="3"/>
  <c r="O19" i="3"/>
  <c r="D19" i="3"/>
  <c r="C19" i="3"/>
  <c r="B19" i="3"/>
  <c r="A13" i="18" l="1"/>
  <c r="F113" i="17"/>
  <c r="G113" i="17" s="1"/>
  <c r="H113" i="17" s="1"/>
  <c r="I113" i="17" s="1"/>
  <c r="J113" i="17" s="1"/>
  <c r="K113" i="17" s="1"/>
  <c r="F40" i="19"/>
  <c r="F41" i="19"/>
  <c r="F42" i="19"/>
  <c r="F43" i="19"/>
  <c r="F44" i="19"/>
  <c r="F45" i="19"/>
  <c r="F46" i="19"/>
  <c r="F47" i="19"/>
  <c r="F48" i="19"/>
  <c r="F49" i="19"/>
  <c r="F50" i="19"/>
  <c r="F54" i="19" l="1"/>
  <c r="L113" i="17"/>
  <c r="M113" i="17" s="1"/>
  <c r="N113" i="17" s="1"/>
  <c r="O113" i="17" s="1"/>
  <c r="P113" i="17" s="1"/>
  <c r="Q113" i="17" s="1"/>
  <c r="R113" i="17" s="1"/>
  <c r="S113" i="17" s="1"/>
  <c r="T113" i="17" s="1"/>
  <c r="U113" i="17" s="1"/>
  <c r="V113" i="17" s="1"/>
  <c r="W113" i="17" s="1"/>
  <c r="X113" i="17" s="1"/>
  <c r="Y113" i="17" s="1"/>
  <c r="Z113" i="17" s="1"/>
  <c r="AA113" i="17" s="1"/>
  <c r="AB113" i="17" s="1"/>
  <c r="AC113" i="17" s="1"/>
  <c r="AD113" i="17" s="1"/>
  <c r="L13" i="18" l="1"/>
  <c r="A125" i="17"/>
  <c r="A126" i="17"/>
  <c r="A127" i="17"/>
  <c r="A123" i="17" l="1"/>
  <c r="A119" i="17"/>
  <c r="A118" i="17"/>
  <c r="A117" i="17"/>
  <c r="A122" i="17"/>
  <c r="A124" i="17"/>
  <c r="A121" i="17"/>
  <c r="W19" i="13" l="1"/>
  <c r="X19" i="13"/>
  <c r="Y19" i="13"/>
  <c r="Z19" i="13"/>
  <c r="AA19" i="13"/>
  <c r="AB19" i="13"/>
  <c r="AC19" i="13"/>
  <c r="AD19" i="13"/>
  <c r="AE19" i="13"/>
  <c r="AF19" i="13"/>
  <c r="AG19" i="13"/>
  <c r="V19" i="13"/>
  <c r="U19" i="13"/>
  <c r="O19" i="13"/>
  <c r="E19" i="13"/>
  <c r="F19" i="13"/>
  <c r="G19" i="13"/>
  <c r="H19" i="13"/>
  <c r="I19" i="13"/>
  <c r="J19" i="13"/>
  <c r="K19" i="13"/>
  <c r="L19" i="13"/>
  <c r="M19" i="13"/>
  <c r="N19" i="13"/>
  <c r="D19" i="13"/>
  <c r="C19" i="13"/>
  <c r="T19" i="13"/>
  <c r="B19" i="13"/>
  <c r="R157" i="17" l="1"/>
  <c r="S157" i="17"/>
  <c r="T157" i="17"/>
  <c r="U157" i="17"/>
  <c r="V157" i="17"/>
  <c r="W157" i="17"/>
  <c r="X157" i="17"/>
  <c r="Y157" i="17"/>
  <c r="Z157" i="17"/>
  <c r="AA157" i="17"/>
  <c r="AB157" i="17"/>
  <c r="AC157" i="17"/>
  <c r="AD157" i="17"/>
  <c r="W19" i="16" l="1"/>
  <c r="X19" i="16"/>
  <c r="Y19" i="16"/>
  <c r="Z19" i="16"/>
  <c r="AA19" i="16"/>
  <c r="AB19" i="16"/>
  <c r="AC19" i="16"/>
  <c r="AD19" i="16"/>
  <c r="AE19" i="16"/>
  <c r="AF19" i="16"/>
  <c r="AG19" i="16"/>
  <c r="V19" i="16"/>
  <c r="U19" i="16"/>
  <c r="E19" i="16"/>
  <c r="F19" i="16"/>
  <c r="G19" i="16"/>
  <c r="H19" i="16"/>
  <c r="I19" i="16"/>
  <c r="J19" i="16"/>
  <c r="K19" i="16"/>
  <c r="L19" i="16"/>
  <c r="M19" i="16"/>
  <c r="N19" i="16"/>
  <c r="O19" i="16"/>
  <c r="D19" i="16"/>
  <c r="C19" i="16"/>
  <c r="T19" i="16"/>
  <c r="B19" i="16"/>
  <c r="AI19" i="7" l="1"/>
  <c r="W19" i="7"/>
  <c r="X19" i="7"/>
  <c r="Y19" i="7"/>
  <c r="Z19" i="7"/>
  <c r="AA19" i="7"/>
  <c r="AB19" i="7"/>
  <c r="AC19" i="7"/>
  <c r="AD19" i="7"/>
  <c r="AE19" i="7"/>
  <c r="AF19" i="7"/>
  <c r="AG19" i="7"/>
  <c r="V19" i="7"/>
  <c r="U19" i="7"/>
  <c r="O19" i="7"/>
  <c r="E19" i="7"/>
  <c r="F19" i="7"/>
  <c r="G19" i="7"/>
  <c r="H19" i="7"/>
  <c r="I19" i="7"/>
  <c r="J19" i="7"/>
  <c r="K19" i="7"/>
  <c r="L19" i="7"/>
  <c r="M19" i="7"/>
  <c r="N19" i="7"/>
  <c r="D19" i="7"/>
  <c r="C19" i="7"/>
  <c r="T19" i="7"/>
  <c r="T19" i="10" l="1"/>
  <c r="W19" i="10"/>
  <c r="X19" i="10"/>
  <c r="Y19" i="10"/>
  <c r="Z19" i="10"/>
  <c r="AA19" i="10"/>
  <c r="AB19" i="10"/>
  <c r="AC19" i="10"/>
  <c r="AD19" i="10"/>
  <c r="AE19" i="10"/>
  <c r="AF19" i="10"/>
  <c r="AG19" i="10"/>
  <c r="V19" i="10"/>
  <c r="U19" i="10"/>
  <c r="O19" i="10"/>
  <c r="E19" i="10"/>
  <c r="F19" i="10"/>
  <c r="G19" i="10"/>
  <c r="H19" i="10"/>
  <c r="I19" i="10"/>
  <c r="J19" i="10"/>
  <c r="K19" i="10"/>
  <c r="L19" i="10"/>
  <c r="M19" i="10"/>
  <c r="N19" i="10"/>
  <c r="D19" i="10"/>
  <c r="C19" i="10"/>
  <c r="C21" i="19" l="1"/>
  <c r="C22" i="19" l="1"/>
  <c r="B22" i="19" l="1"/>
  <c r="I58" i="19" l="1"/>
  <c r="I60" i="19"/>
  <c r="I61" i="19"/>
  <c r="I62" i="19"/>
  <c r="I57" i="19"/>
  <c r="H58" i="19"/>
  <c r="H59" i="19"/>
  <c r="H60" i="19"/>
  <c r="H61" i="19"/>
  <c r="H62" i="19"/>
  <c r="H57" i="19"/>
  <c r="AI4" i="23" l="1"/>
  <c r="AH4" i="23"/>
  <c r="AH19" i="23" s="1"/>
  <c r="Q19" i="23" l="1"/>
  <c r="C181" i="17"/>
  <c r="C187" i="17"/>
  <c r="C179" i="17"/>
  <c r="C180" i="17"/>
  <c r="C183" i="17"/>
  <c r="AM4" i="23"/>
  <c r="AJ4" i="23"/>
  <c r="C184" i="17"/>
  <c r="C182" i="17"/>
  <c r="C185" i="17"/>
  <c r="AI19" i="23"/>
  <c r="C186" i="17"/>
  <c r="AL4" i="23"/>
  <c r="C178" i="17" s="1"/>
  <c r="C193" i="17" l="1"/>
  <c r="AM19" i="23"/>
  <c r="C188" i="17"/>
  <c r="AL19" i="23"/>
  <c r="E16" i="18" s="1"/>
  <c r="AJ19" i="23"/>
  <c r="AO4" i="23"/>
  <c r="AN4" i="23"/>
  <c r="R19" i="23"/>
  <c r="F16" i="18" l="1"/>
  <c r="H16" i="18"/>
  <c r="AN19" i="23"/>
  <c r="J19" i="6"/>
  <c r="I19" i="6"/>
  <c r="N19" i="15"/>
  <c r="M19" i="15"/>
  <c r="K19" i="15"/>
  <c r="I19" i="15"/>
  <c r="H19" i="15"/>
  <c r="G19" i="15"/>
  <c r="F19" i="15"/>
  <c r="E19" i="15"/>
  <c r="I16" i="18" l="1"/>
  <c r="J16" i="18"/>
  <c r="N19" i="9"/>
  <c r="O19" i="9"/>
  <c r="C19" i="9"/>
  <c r="F19" i="12"/>
  <c r="G19" i="12"/>
  <c r="H19" i="12"/>
  <c r="I19" i="12"/>
  <c r="J19" i="12"/>
  <c r="K19" i="12"/>
  <c r="L19" i="12"/>
  <c r="M19" i="12"/>
  <c r="F94" i="17"/>
  <c r="G94" i="17"/>
  <c r="AG19" i="5" l="1"/>
  <c r="W19" i="5"/>
  <c r="X19" i="5"/>
  <c r="Y19" i="5"/>
  <c r="Z19" i="5"/>
  <c r="AA19" i="5"/>
  <c r="AB19" i="5"/>
  <c r="AC19" i="5"/>
  <c r="AD19" i="5"/>
  <c r="AE19" i="5"/>
  <c r="AF19" i="5"/>
  <c r="V19" i="5"/>
  <c r="U19" i="5"/>
  <c r="O19" i="5"/>
  <c r="F19" i="5"/>
  <c r="G19" i="5"/>
  <c r="H19" i="5"/>
  <c r="I19" i="5"/>
  <c r="J19" i="5"/>
  <c r="K19" i="5"/>
  <c r="L19" i="5"/>
  <c r="M19" i="5"/>
  <c r="N19" i="5"/>
  <c r="D19" i="5"/>
  <c r="E19" i="5"/>
  <c r="C19" i="5"/>
  <c r="B19" i="5"/>
  <c r="T19" i="8" l="1"/>
  <c r="S50" i="17" l="1"/>
  <c r="T50" i="17"/>
  <c r="V50" i="17"/>
  <c r="Y50" i="17"/>
  <c r="AB50" i="17"/>
  <c r="X50" i="17" l="1"/>
  <c r="A172" i="17"/>
  <c r="A168" i="17"/>
  <c r="A164" i="17"/>
  <c r="A171" i="17"/>
  <c r="A167" i="17"/>
  <c r="A170" i="17"/>
  <c r="A166" i="17"/>
  <c r="A162" i="17"/>
  <c r="A169" i="17"/>
  <c r="A165" i="17"/>
  <c r="A137" i="17"/>
  <c r="A133" i="17"/>
  <c r="A140" i="17"/>
  <c r="A136" i="17"/>
  <c r="A138" i="17"/>
  <c r="A139" i="17"/>
  <c r="A135" i="17"/>
  <c r="A134" i="17"/>
  <c r="A141" i="17"/>
  <c r="AA50" i="17"/>
  <c r="W50" i="17"/>
  <c r="A62" i="17"/>
  <c r="A61" i="17"/>
  <c r="A64" i="17"/>
  <c r="A63" i="17"/>
  <c r="AD50" i="17"/>
  <c r="Z50" i="17"/>
  <c r="AC50" i="17"/>
  <c r="U50" i="17"/>
  <c r="F21" i="19"/>
  <c r="B172" i="17" l="1"/>
  <c r="F88" i="19" l="1"/>
  <c r="I40" i="19"/>
  <c r="I39" i="19"/>
  <c r="F58" i="19"/>
  <c r="F57" i="19"/>
  <c r="F3" i="19"/>
  <c r="I22" i="19"/>
  <c r="I21" i="19"/>
  <c r="I3" i="19"/>
  <c r="C4" i="19"/>
  <c r="C3" i="19"/>
  <c r="F39" i="19"/>
  <c r="C59" i="19"/>
  <c r="C72" i="19" s="1"/>
  <c r="C58" i="19"/>
  <c r="C57" i="19"/>
  <c r="C18" i="19" l="1"/>
  <c r="I54" i="19"/>
  <c r="F18" i="19"/>
  <c r="J80" i="17"/>
  <c r="K80" i="17"/>
  <c r="L80" i="17"/>
  <c r="M80" i="17"/>
  <c r="N80" i="17"/>
  <c r="O80" i="17"/>
  <c r="Q80" i="17"/>
  <c r="J50" i="17"/>
  <c r="K50" i="17"/>
  <c r="L50" i="17"/>
  <c r="M50" i="17"/>
  <c r="N50" i="17"/>
  <c r="Q50" i="17"/>
  <c r="O50" i="17" l="1"/>
  <c r="T19" i="4"/>
  <c r="B19" i="4"/>
  <c r="R50" i="17" l="1"/>
  <c r="AC80" i="17" l="1"/>
  <c r="AA80" i="17"/>
  <c r="Y80" i="17"/>
  <c r="AD80" i="17"/>
  <c r="AB80" i="17"/>
  <c r="Z80" i="17"/>
  <c r="X80" i="17"/>
  <c r="W80" i="17"/>
  <c r="V80" i="17"/>
  <c r="U80" i="17"/>
  <c r="T80" i="17"/>
  <c r="S80" i="17"/>
  <c r="R80" i="17"/>
  <c r="E94" i="17" l="1"/>
  <c r="E95" i="17"/>
  <c r="F95" i="17" s="1"/>
  <c r="A84" i="17"/>
  <c r="G95" i="17" l="1"/>
  <c r="H95" i="17" s="1"/>
  <c r="I95" i="17" s="1"/>
  <c r="J95" i="17" s="1"/>
  <c r="AG19" i="15"/>
  <c r="W19" i="15"/>
  <c r="X19" i="15"/>
  <c r="Y19" i="15"/>
  <c r="Z19" i="15"/>
  <c r="AA19" i="15"/>
  <c r="AB19" i="15"/>
  <c r="AC19" i="15"/>
  <c r="AD19" i="15"/>
  <c r="AE19" i="15"/>
  <c r="AF19" i="15"/>
  <c r="V19" i="15"/>
  <c r="U19" i="15"/>
  <c r="AG19" i="6"/>
  <c r="W19" i="6"/>
  <c r="X19" i="6"/>
  <c r="Y19" i="6"/>
  <c r="Z19" i="6"/>
  <c r="AA19" i="6"/>
  <c r="AB19" i="6"/>
  <c r="AC19" i="6"/>
  <c r="AD19" i="6"/>
  <c r="AE19" i="6"/>
  <c r="AF19" i="6"/>
  <c r="V19" i="6"/>
  <c r="U19" i="6"/>
  <c r="H19" i="6"/>
  <c r="K19" i="6"/>
  <c r="L19" i="6"/>
  <c r="AG19" i="8"/>
  <c r="W19" i="8"/>
  <c r="X19" i="8"/>
  <c r="Y19" i="8"/>
  <c r="Z19" i="8"/>
  <c r="AA19" i="8"/>
  <c r="AB19" i="8"/>
  <c r="AC19" i="8"/>
  <c r="AD19" i="8"/>
  <c r="AE19" i="8"/>
  <c r="AF19" i="8"/>
  <c r="V19" i="8"/>
  <c r="U19" i="8"/>
  <c r="AG19" i="1"/>
  <c r="W19" i="1"/>
  <c r="X19" i="1"/>
  <c r="Y19" i="1"/>
  <c r="Z19" i="1"/>
  <c r="AA19" i="1"/>
  <c r="AB19" i="1"/>
  <c r="AC19" i="1"/>
  <c r="AD19" i="1"/>
  <c r="AE19" i="1"/>
  <c r="AF19" i="1"/>
  <c r="V19" i="1"/>
  <c r="U19" i="1"/>
  <c r="AG19" i="9"/>
  <c r="W19" i="9"/>
  <c r="X19" i="9"/>
  <c r="Y19" i="9"/>
  <c r="Z19" i="9"/>
  <c r="AA19" i="9"/>
  <c r="AB19" i="9"/>
  <c r="AC19" i="9"/>
  <c r="AD19" i="9"/>
  <c r="AE19" i="9"/>
  <c r="AF19" i="9"/>
  <c r="V19" i="9"/>
  <c r="U19" i="9"/>
  <c r="J19" i="9"/>
  <c r="K19" i="9"/>
  <c r="L19" i="9"/>
  <c r="T19" i="9"/>
  <c r="AG19" i="12"/>
  <c r="W19" i="12"/>
  <c r="X19" i="12"/>
  <c r="Y19" i="12"/>
  <c r="Z19" i="12"/>
  <c r="AA19" i="12"/>
  <c r="AB19" i="12"/>
  <c r="AC19" i="12"/>
  <c r="AD19" i="12"/>
  <c r="AE19" i="12"/>
  <c r="AF19" i="12"/>
  <c r="V19" i="12"/>
  <c r="U19" i="12"/>
  <c r="T19" i="15"/>
  <c r="T19" i="6"/>
  <c r="H19" i="8"/>
  <c r="I19" i="8"/>
  <c r="J19" i="8"/>
  <c r="K19" i="8"/>
  <c r="L19" i="8"/>
  <c r="AG19" i="4"/>
  <c r="X19" i="4"/>
  <c r="Y19" i="4"/>
  <c r="Z19" i="4"/>
  <c r="AA19" i="4"/>
  <c r="AB19" i="4"/>
  <c r="AC19" i="4"/>
  <c r="AD19" i="4"/>
  <c r="AE19" i="4"/>
  <c r="AF19" i="4"/>
  <c r="V19" i="4"/>
  <c r="H19" i="4"/>
  <c r="I19" i="4"/>
  <c r="J19" i="4"/>
  <c r="K19" i="4"/>
  <c r="L19" i="4"/>
  <c r="J19" i="1"/>
  <c r="K19" i="1"/>
  <c r="L19" i="1"/>
  <c r="M19" i="1"/>
  <c r="N19" i="1"/>
  <c r="K95" i="17" l="1"/>
  <c r="L95" i="17" s="1"/>
  <c r="M95" i="17" s="1"/>
  <c r="N95" i="17" s="1"/>
  <c r="O95" i="17" s="1"/>
  <c r="P95" i="17" s="1"/>
  <c r="Q95" i="17" s="1"/>
  <c r="R95" i="17" s="1"/>
  <c r="S95" i="17" s="1"/>
  <c r="T95" i="17" s="1"/>
  <c r="U95" i="17" s="1"/>
  <c r="V95" i="17" s="1"/>
  <c r="W95" i="17" s="1"/>
  <c r="X95" i="17" s="1"/>
  <c r="Y95" i="17" s="1"/>
  <c r="Z95" i="17" s="1"/>
  <c r="AA95" i="17" s="1"/>
  <c r="AB95" i="17" s="1"/>
  <c r="AC95" i="17" s="1"/>
  <c r="AD95" i="17" s="1"/>
  <c r="E22" i="19"/>
  <c r="E21" i="19"/>
  <c r="L14" i="18" l="1"/>
  <c r="H40" i="19"/>
  <c r="H39" i="19"/>
  <c r="E58" i="19"/>
  <c r="E57" i="19"/>
  <c r="I72" i="19" l="1"/>
  <c r="E4" i="19"/>
  <c r="E5" i="19"/>
  <c r="E6" i="19"/>
  <c r="E3" i="19"/>
  <c r="B21" i="19"/>
  <c r="H22" i="19"/>
  <c r="H21" i="19"/>
  <c r="H4" i="19"/>
  <c r="H3" i="19"/>
  <c r="B3" i="19"/>
  <c r="E40" i="19"/>
  <c r="E41" i="19"/>
  <c r="E42" i="19"/>
  <c r="E43" i="19"/>
  <c r="E44" i="19"/>
  <c r="E45" i="19"/>
  <c r="E46" i="19"/>
  <c r="E47" i="19"/>
  <c r="E48" i="19"/>
  <c r="E49" i="19"/>
  <c r="E50" i="19"/>
  <c r="E39" i="19"/>
  <c r="B59" i="19"/>
  <c r="B58" i="19"/>
  <c r="B57" i="19"/>
  <c r="C36" i="19" l="1"/>
  <c r="C88" i="19"/>
  <c r="F36" i="19"/>
  <c r="I18" i="19"/>
  <c r="I36" i="19" l="1"/>
  <c r="B133" i="17"/>
  <c r="B134" i="17"/>
  <c r="B135" i="17"/>
  <c r="B136" i="17"/>
  <c r="B137" i="17"/>
  <c r="B138" i="17"/>
  <c r="B139" i="17"/>
  <c r="B140" i="17"/>
  <c r="B141" i="17"/>
  <c r="B132" i="17"/>
  <c r="B162" i="17"/>
  <c r="B163" i="17"/>
  <c r="B164" i="17"/>
  <c r="B165" i="17"/>
  <c r="B166" i="17"/>
  <c r="B167" i="17"/>
  <c r="B168" i="17"/>
  <c r="B169" i="17"/>
  <c r="B170" i="17"/>
  <c r="B171" i="17"/>
  <c r="B161" i="17"/>
  <c r="B20" i="17"/>
  <c r="B54" i="17"/>
  <c r="B71" i="17"/>
  <c r="B39" i="17"/>
  <c r="B4" i="17"/>
  <c r="A57" i="17"/>
  <c r="F80" i="17"/>
  <c r="G80" i="17"/>
  <c r="H80" i="17"/>
  <c r="I80" i="17"/>
  <c r="F50" i="17"/>
  <c r="G50" i="17"/>
  <c r="H50" i="17"/>
  <c r="A47" i="17"/>
  <c r="A132" i="17" l="1"/>
  <c r="A161" i="17"/>
  <c r="A71" i="17"/>
  <c r="A4" i="17"/>
  <c r="E51" i="17"/>
  <c r="F51" i="17" s="1"/>
  <c r="A45" i="17"/>
  <c r="A58" i="17"/>
  <c r="A49" i="17"/>
  <c r="A46" i="17"/>
  <c r="A40" i="17"/>
  <c r="A41" i="17"/>
  <c r="A42" i="17"/>
  <c r="A60" i="17"/>
  <c r="A59" i="17"/>
  <c r="A56" i="17"/>
  <c r="A55" i="17"/>
  <c r="A54" i="17"/>
  <c r="A48" i="17"/>
  <c r="A44" i="17"/>
  <c r="A43" i="17"/>
  <c r="A39" i="17"/>
  <c r="E81" i="17"/>
  <c r="G51" i="17" l="1"/>
  <c r="H51" i="17" s="1"/>
  <c r="I51" i="17" s="1"/>
  <c r="J51" i="17" s="1"/>
  <c r="A19" i="18"/>
  <c r="A9" i="18"/>
  <c r="A15" i="18"/>
  <c r="A11" i="18"/>
  <c r="A21" i="18"/>
  <c r="F175" i="17"/>
  <c r="G175" i="17" s="1"/>
  <c r="H175" i="17" s="1"/>
  <c r="F81" i="17"/>
  <c r="K51" i="17" l="1"/>
  <c r="L51" i="17" s="1"/>
  <c r="M51" i="17" s="1"/>
  <c r="N51" i="17" s="1"/>
  <c r="O51" i="17" s="1"/>
  <c r="P51" i="17" s="1"/>
  <c r="Q51" i="17" s="1"/>
  <c r="G81" i="17"/>
  <c r="I175" i="17"/>
  <c r="H81" i="17" l="1"/>
  <c r="I81" i="17" s="1"/>
  <c r="T19" i="1"/>
  <c r="O19" i="15"/>
  <c r="D19" i="15"/>
  <c r="C19" i="15"/>
  <c r="B19" i="15"/>
  <c r="AI4" i="15"/>
  <c r="AH4" i="15"/>
  <c r="AH19" i="15" s="1"/>
  <c r="Q4" i="15"/>
  <c r="P4" i="15"/>
  <c r="AI4" i="13"/>
  <c r="AH4" i="13"/>
  <c r="AH19" i="13" s="1"/>
  <c r="O19" i="12"/>
  <c r="N19" i="12"/>
  <c r="E19" i="12"/>
  <c r="D19" i="12"/>
  <c r="C19" i="12"/>
  <c r="AI4" i="12"/>
  <c r="AH4" i="12"/>
  <c r="AH19" i="12" s="1"/>
  <c r="Q4" i="12"/>
  <c r="P4" i="12"/>
  <c r="Q4" i="10"/>
  <c r="P4" i="10"/>
  <c r="M19" i="9"/>
  <c r="G19" i="9"/>
  <c r="F19" i="9"/>
  <c r="B19" i="9"/>
  <c r="AI4" i="9"/>
  <c r="AH4" i="9"/>
  <c r="AH19" i="9" s="1"/>
  <c r="O19" i="8"/>
  <c r="N19" i="8"/>
  <c r="M19" i="8"/>
  <c r="G19" i="8"/>
  <c r="F19" i="8"/>
  <c r="E19" i="8"/>
  <c r="D19" i="8"/>
  <c r="C19" i="8"/>
  <c r="B19" i="8"/>
  <c r="AI4" i="8"/>
  <c r="AH4" i="8"/>
  <c r="AH19" i="8" s="1"/>
  <c r="Q4" i="8"/>
  <c r="P4" i="8"/>
  <c r="AI4" i="7"/>
  <c r="AH4" i="7"/>
  <c r="AH19" i="7" s="1"/>
  <c r="Q4" i="7"/>
  <c r="P4" i="7"/>
  <c r="O19" i="6"/>
  <c r="N19" i="6"/>
  <c r="M19" i="6"/>
  <c r="G19" i="6"/>
  <c r="F19" i="6"/>
  <c r="E19" i="6"/>
  <c r="D19" i="6"/>
  <c r="C19" i="6"/>
  <c r="B19" i="6"/>
  <c r="AI4" i="6"/>
  <c r="AH4" i="6"/>
  <c r="AH19" i="6" s="1"/>
  <c r="AI4" i="5"/>
  <c r="AH4" i="5"/>
  <c r="AH19" i="5" s="1"/>
  <c r="Q4" i="5"/>
  <c r="P4" i="5"/>
  <c r="J81" i="17" l="1"/>
  <c r="P19" i="13"/>
  <c r="A12" i="18"/>
  <c r="B4" i="18" s="1"/>
  <c r="Q19" i="13"/>
  <c r="C162" i="17"/>
  <c r="C172" i="17"/>
  <c r="AI19" i="13"/>
  <c r="C202" i="17"/>
  <c r="C198" i="17"/>
  <c r="C203" i="17"/>
  <c r="AI19" i="10"/>
  <c r="AJ19" i="7"/>
  <c r="AH19" i="16"/>
  <c r="AI19" i="16"/>
  <c r="P19" i="16"/>
  <c r="Q19" i="16"/>
  <c r="P19" i="7"/>
  <c r="Q19" i="7"/>
  <c r="C170" i="17"/>
  <c r="C199" i="17"/>
  <c r="C168" i="17"/>
  <c r="C217" i="17"/>
  <c r="C219" i="17"/>
  <c r="C133" i="17"/>
  <c r="C134" i="17"/>
  <c r="C135" i="17"/>
  <c r="C137" i="17"/>
  <c r="C138" i="17"/>
  <c r="C139" i="17"/>
  <c r="C141" i="17"/>
  <c r="AL4" i="15"/>
  <c r="C84" i="17" s="1"/>
  <c r="AI19" i="5"/>
  <c r="C214" i="17"/>
  <c r="C215" i="17"/>
  <c r="C213" i="17"/>
  <c r="C221" i="17"/>
  <c r="C200" i="17"/>
  <c r="AM4" i="9"/>
  <c r="P19" i="5"/>
  <c r="Q19" i="5"/>
  <c r="P19" i="10"/>
  <c r="AL4" i="7"/>
  <c r="Q19" i="10"/>
  <c r="AI19" i="9"/>
  <c r="C166" i="17"/>
  <c r="C164" i="17"/>
  <c r="C206" i="17"/>
  <c r="C216" i="17"/>
  <c r="AJ4" i="12"/>
  <c r="AJ4" i="7"/>
  <c r="AJ4" i="13"/>
  <c r="AI19" i="12"/>
  <c r="AJ4" i="15"/>
  <c r="C220" i="17"/>
  <c r="AJ4" i="8"/>
  <c r="AJ4" i="6"/>
  <c r="AJ4" i="5"/>
  <c r="C204" i="17"/>
  <c r="AI19" i="15"/>
  <c r="AI19" i="8"/>
  <c r="AI19" i="6"/>
  <c r="C222" i="17"/>
  <c r="R4" i="10"/>
  <c r="R4" i="8"/>
  <c r="R4" i="5"/>
  <c r="C167" i="17"/>
  <c r="Q19" i="8"/>
  <c r="C218" i="17"/>
  <c r="C136" i="17"/>
  <c r="S4" i="8"/>
  <c r="AL4" i="8"/>
  <c r="C116" i="17" s="1"/>
  <c r="C129" i="17" s="1"/>
  <c r="AL4" i="6"/>
  <c r="Q19" i="15"/>
  <c r="R4" i="15"/>
  <c r="S4" i="15"/>
  <c r="C169" i="17"/>
  <c r="C165" i="17"/>
  <c r="Q19" i="12"/>
  <c r="R4" i="12"/>
  <c r="S4" i="12"/>
  <c r="AL4" i="12"/>
  <c r="AL19" i="12" s="1"/>
  <c r="E10" i="18" s="1"/>
  <c r="AL4" i="13"/>
  <c r="S4" i="10"/>
  <c r="AL4" i="10"/>
  <c r="C20" i="17" s="1"/>
  <c r="C36" i="17" s="1"/>
  <c r="C205" i="17"/>
  <c r="C201" i="17"/>
  <c r="P19" i="9"/>
  <c r="C197" i="17"/>
  <c r="R4" i="7"/>
  <c r="S4" i="7"/>
  <c r="Q19" i="6"/>
  <c r="S4" i="5"/>
  <c r="AL4" i="5"/>
  <c r="P19" i="15"/>
  <c r="AM4" i="15"/>
  <c r="AM4" i="13"/>
  <c r="P19" i="12"/>
  <c r="AM4" i="12"/>
  <c r="AM4" i="10"/>
  <c r="AJ4" i="9"/>
  <c r="Q19" i="9"/>
  <c r="AL4" i="9"/>
  <c r="C196" i="17" s="1"/>
  <c r="P19" i="8"/>
  <c r="AM4" i="8"/>
  <c r="AM4" i="7"/>
  <c r="P19" i="6"/>
  <c r="AM4" i="6"/>
  <c r="AM4" i="5"/>
  <c r="O19" i="4"/>
  <c r="N19" i="4"/>
  <c r="M19" i="4"/>
  <c r="G19" i="4"/>
  <c r="F19" i="4"/>
  <c r="E19" i="4"/>
  <c r="D19" i="4"/>
  <c r="C19" i="4"/>
  <c r="AI4" i="4"/>
  <c r="AH4" i="4"/>
  <c r="AH19" i="4" s="1"/>
  <c r="Q4" i="4"/>
  <c r="P4" i="4"/>
  <c r="AI4" i="3"/>
  <c r="AH4" i="3"/>
  <c r="AH19" i="3" s="1"/>
  <c r="Q4" i="3"/>
  <c r="P4" i="3"/>
  <c r="C209" i="17" l="1"/>
  <c r="C224" i="17"/>
  <c r="D15" i="18" s="1"/>
  <c r="AI19" i="3"/>
  <c r="K81" i="17"/>
  <c r="P19" i="3"/>
  <c r="Q19" i="3"/>
  <c r="R19" i="13"/>
  <c r="AM19" i="13"/>
  <c r="C140" i="17"/>
  <c r="AL19" i="13"/>
  <c r="E20" i="18" s="1"/>
  <c r="AM4" i="4"/>
  <c r="AJ19" i="10"/>
  <c r="AL4" i="3"/>
  <c r="AL19" i="16"/>
  <c r="AM19" i="16"/>
  <c r="R19" i="16"/>
  <c r="AM19" i="7"/>
  <c r="AL19" i="7"/>
  <c r="E11" i="18" s="1"/>
  <c r="C54" i="17"/>
  <c r="C68" i="17" s="1"/>
  <c r="AO4" i="7"/>
  <c r="AO4" i="10"/>
  <c r="AL19" i="10"/>
  <c r="E19" i="18" s="1"/>
  <c r="AM19" i="10"/>
  <c r="AJ19" i="6"/>
  <c r="AM19" i="12"/>
  <c r="AJ19" i="8"/>
  <c r="AJ4" i="3"/>
  <c r="AJ19" i="12"/>
  <c r="AM19" i="5"/>
  <c r="AL19" i="5"/>
  <c r="E21" i="18" s="1"/>
  <c r="AJ19" i="9"/>
  <c r="AM19" i="9"/>
  <c r="AM19" i="6"/>
  <c r="AJ19" i="13"/>
  <c r="AJ4" i="4"/>
  <c r="AJ19" i="5"/>
  <c r="AJ19" i="16"/>
  <c r="AJ19" i="15"/>
  <c r="AI19" i="4"/>
  <c r="AO4" i="8"/>
  <c r="R19" i="12"/>
  <c r="AM19" i="15"/>
  <c r="R19" i="8"/>
  <c r="AL19" i="9"/>
  <c r="E8" i="18" s="1"/>
  <c r="C132" i="17"/>
  <c r="C161" i="17"/>
  <c r="AL19" i="15"/>
  <c r="E14" i="18" s="1"/>
  <c r="C95" i="17"/>
  <c r="D14" i="18" s="1"/>
  <c r="R19" i="15"/>
  <c r="AO4" i="15"/>
  <c r="AM19" i="8"/>
  <c r="AL19" i="8"/>
  <c r="E12" i="18" s="1"/>
  <c r="C71" i="17"/>
  <c r="AL19" i="6"/>
  <c r="E9" i="18" s="1"/>
  <c r="R19" i="7"/>
  <c r="C39" i="17"/>
  <c r="R19" i="10"/>
  <c r="AO4" i="13"/>
  <c r="AO4" i="12"/>
  <c r="R19" i="6"/>
  <c r="AO4" i="6"/>
  <c r="AN4" i="6"/>
  <c r="AN4" i="8"/>
  <c r="R4" i="3"/>
  <c r="S4" i="3"/>
  <c r="R19" i="5"/>
  <c r="AO4" i="5"/>
  <c r="AN4" i="15"/>
  <c r="AN4" i="12"/>
  <c r="AN4" i="13"/>
  <c r="AN4" i="10"/>
  <c r="R19" i="9"/>
  <c r="AN4" i="7"/>
  <c r="AN4" i="5"/>
  <c r="P19" i="4"/>
  <c r="Q19" i="4"/>
  <c r="AN4" i="9"/>
  <c r="AO4" i="9"/>
  <c r="R4" i="4"/>
  <c r="S4" i="4"/>
  <c r="AL4" i="4"/>
  <c r="AM4" i="3"/>
  <c r="E19" i="1"/>
  <c r="F19" i="1"/>
  <c r="G19" i="1"/>
  <c r="H19" i="1"/>
  <c r="I19" i="1"/>
  <c r="O19" i="1"/>
  <c r="D19" i="1"/>
  <c r="C19" i="1"/>
  <c r="B19" i="1"/>
  <c r="AI4" i="1"/>
  <c r="AH4" i="1"/>
  <c r="AH19" i="1" s="1"/>
  <c r="H8" i="18" l="1"/>
  <c r="F8" i="18"/>
  <c r="F10" i="18"/>
  <c r="I10" i="18" s="1"/>
  <c r="H10" i="18"/>
  <c r="F9" i="18"/>
  <c r="H9" i="18"/>
  <c r="F12" i="18"/>
  <c r="H12" i="18"/>
  <c r="E15" i="18"/>
  <c r="H19" i="18"/>
  <c r="F19" i="18"/>
  <c r="H20" i="18"/>
  <c r="F20" i="18"/>
  <c r="F21" i="18"/>
  <c r="H21" i="18"/>
  <c r="F14" i="18"/>
  <c r="H14" i="18"/>
  <c r="F11" i="18"/>
  <c r="H11" i="18"/>
  <c r="F157" i="17"/>
  <c r="J157" i="17"/>
  <c r="N157" i="17"/>
  <c r="G157" i="17"/>
  <c r="K157" i="17"/>
  <c r="O157" i="17"/>
  <c r="H157" i="17"/>
  <c r="L157" i="17"/>
  <c r="P157" i="17"/>
  <c r="M157" i="17"/>
  <c r="Q157" i="17"/>
  <c r="L81" i="17"/>
  <c r="AM19" i="3"/>
  <c r="C98" i="17"/>
  <c r="AL19" i="3"/>
  <c r="E13" i="18" s="1"/>
  <c r="C143" i="17"/>
  <c r="D11" i="18"/>
  <c r="AN19" i="7"/>
  <c r="AN19" i="13"/>
  <c r="AN19" i="12"/>
  <c r="D12" i="18"/>
  <c r="AN19" i="10"/>
  <c r="C51" i="17"/>
  <c r="AN19" i="9"/>
  <c r="AN19" i="6"/>
  <c r="AJ19" i="4"/>
  <c r="AM19" i="4"/>
  <c r="AJ19" i="3"/>
  <c r="AN19" i="5"/>
  <c r="AJ4" i="1"/>
  <c r="AN19" i="16"/>
  <c r="C156" i="17"/>
  <c r="AN19" i="15"/>
  <c r="C81" i="17"/>
  <c r="D9" i="18" s="1"/>
  <c r="AI19" i="1"/>
  <c r="C4" i="17"/>
  <c r="AL19" i="4"/>
  <c r="E18" i="18" s="1"/>
  <c r="D19" i="18"/>
  <c r="AN19" i="8"/>
  <c r="D16" i="18"/>
  <c r="AO4" i="3"/>
  <c r="AN4" i="3"/>
  <c r="R19" i="3"/>
  <c r="R19" i="4"/>
  <c r="AO4" i="4"/>
  <c r="AN4" i="4"/>
  <c r="C151" i="17"/>
  <c r="C147" i="17"/>
  <c r="C149" i="17"/>
  <c r="C154" i="17"/>
  <c r="C155" i="17"/>
  <c r="C153" i="17"/>
  <c r="C150" i="17"/>
  <c r="C148" i="17"/>
  <c r="C152" i="17"/>
  <c r="AM4" i="1"/>
  <c r="J8" i="18" l="1"/>
  <c r="I8" i="18"/>
  <c r="E135" i="22"/>
  <c r="M18" i="18"/>
  <c r="J10" i="18"/>
  <c r="J9" i="18"/>
  <c r="I9" i="18"/>
  <c r="I12" i="18"/>
  <c r="J12" i="18"/>
  <c r="H13" i="18"/>
  <c r="F13" i="18"/>
  <c r="I19" i="18"/>
  <c r="J19" i="18"/>
  <c r="J20" i="18"/>
  <c r="I20" i="18"/>
  <c r="I11" i="18"/>
  <c r="J11" i="18"/>
  <c r="J14" i="18"/>
  <c r="I14" i="18"/>
  <c r="I21" i="18"/>
  <c r="J21" i="18"/>
  <c r="D21" i="18"/>
  <c r="H18" i="18"/>
  <c r="F18" i="18"/>
  <c r="E118" i="22"/>
  <c r="C17" i="17"/>
  <c r="D143" i="22"/>
  <c r="D9" i="22"/>
  <c r="D98" i="22"/>
  <c r="E64" i="22"/>
  <c r="E30" i="22"/>
  <c r="D59" i="22"/>
  <c r="D28" i="22"/>
  <c r="E163" i="22"/>
  <c r="D201" i="22"/>
  <c r="D160" i="22"/>
  <c r="E51" i="22"/>
  <c r="E20" i="22"/>
  <c r="E102" i="22"/>
  <c r="D82" i="22"/>
  <c r="D216" i="22"/>
  <c r="E147" i="22"/>
  <c r="D44" i="22"/>
  <c r="E176" i="22"/>
  <c r="D183" i="22"/>
  <c r="E192" i="22"/>
  <c r="D20" i="18"/>
  <c r="A17" i="18"/>
  <c r="M81" i="17"/>
  <c r="C113" i="17"/>
  <c r="AN19" i="3"/>
  <c r="AN19" i="4"/>
  <c r="AJ19" i="1"/>
  <c r="AM19" i="1"/>
  <c r="P19" i="1"/>
  <c r="AL4" i="1"/>
  <c r="C146" i="17" s="1"/>
  <c r="C158" i="17" s="1"/>
  <c r="D17" i="18" s="1"/>
  <c r="Q19" i="1"/>
  <c r="M17" i="18" l="1"/>
  <c r="M20" i="18"/>
  <c r="M14" i="18"/>
  <c r="M11" i="18"/>
  <c r="I13" i="18"/>
  <c r="J13" i="18"/>
  <c r="E88" i="22"/>
  <c r="M19" i="18"/>
  <c r="M21" i="18"/>
  <c r="M12" i="18"/>
  <c r="M13" i="18"/>
  <c r="M9" i="18"/>
  <c r="J18" i="18"/>
  <c r="I18" i="18"/>
  <c r="D127" i="22"/>
  <c r="D71" i="22"/>
  <c r="D158" i="22"/>
  <c r="E207" i="22"/>
  <c r="D128" i="22"/>
  <c r="E123" i="22"/>
  <c r="E157" i="22"/>
  <c r="D169" i="22"/>
  <c r="D190" i="22"/>
  <c r="D84" i="22"/>
  <c r="E197" i="22"/>
  <c r="D119" i="22"/>
  <c r="D133" i="22"/>
  <c r="D68" i="22"/>
  <c r="D22" i="22"/>
  <c r="E184" i="22"/>
  <c r="D39" i="22"/>
  <c r="D207" i="22"/>
  <c r="E90" i="22"/>
  <c r="D188" i="22"/>
  <c r="E84" i="22"/>
  <c r="D167" i="22"/>
  <c r="E18" i="22"/>
  <c r="E39" i="22"/>
  <c r="D213" i="22"/>
  <c r="E83" i="22"/>
  <c r="E139" i="22"/>
  <c r="D144" i="22"/>
  <c r="E60" i="22"/>
  <c r="E117" i="22"/>
  <c r="D204" i="22"/>
  <c r="E81" i="22"/>
  <c r="D25" i="22"/>
  <c r="E31" i="22"/>
  <c r="E67" i="22"/>
  <c r="E33" i="22"/>
  <c r="D78" i="22"/>
  <c r="E196" i="22"/>
  <c r="E131" i="22"/>
  <c r="D217" i="22"/>
  <c r="D165" i="22"/>
  <c r="E156" i="22"/>
  <c r="E35" i="22"/>
  <c r="D6" i="22"/>
  <c r="E95" i="22"/>
  <c r="E23" i="22"/>
  <c r="D12" i="22"/>
  <c r="E9" i="22"/>
  <c r="D72" i="22"/>
  <c r="E126" i="22"/>
  <c r="D89" i="22"/>
  <c r="E145" i="22"/>
  <c r="D176" i="22"/>
  <c r="D63" i="22"/>
  <c r="D145" i="22"/>
  <c r="D134" i="22"/>
  <c r="D24" i="22"/>
  <c r="E140" i="22"/>
  <c r="D189" i="22"/>
  <c r="D43" i="22"/>
  <c r="D211" i="22"/>
  <c r="D155" i="22"/>
  <c r="D47" i="22"/>
  <c r="D191" i="22"/>
  <c r="D151" i="22"/>
  <c r="D19" i="22"/>
  <c r="E129" i="22"/>
  <c r="E43" i="22"/>
  <c r="E10" i="22"/>
  <c r="E116" i="22"/>
  <c r="D48" i="22"/>
  <c r="D179" i="22"/>
  <c r="E120" i="22"/>
  <c r="D86" i="22"/>
  <c r="E7" i="22"/>
  <c r="D200" i="22"/>
  <c r="D16" i="22"/>
  <c r="E87" i="22"/>
  <c r="E14" i="22"/>
  <c r="E73" i="22"/>
  <c r="D15" i="22"/>
  <c r="D139" i="22"/>
  <c r="E177" i="22"/>
  <c r="D54" i="22"/>
  <c r="E167" i="22"/>
  <c r="E59" i="22"/>
  <c r="E180" i="22"/>
  <c r="D192" i="22"/>
  <c r="D23" i="22"/>
  <c r="E213" i="22"/>
  <c r="E217" i="22"/>
  <c r="E115" i="22"/>
  <c r="D51" i="22"/>
  <c r="E158" i="22"/>
  <c r="E76" i="22"/>
  <c r="D50" i="22"/>
  <c r="E199" i="22"/>
  <c r="E136" i="22"/>
  <c r="E152" i="22"/>
  <c r="E89" i="22"/>
  <c r="E187" i="22"/>
  <c r="E148" i="22"/>
  <c r="D172" i="22"/>
  <c r="E189" i="22"/>
  <c r="E119" i="22"/>
  <c r="E47" i="22"/>
  <c r="D132" i="22"/>
  <c r="D180" i="22"/>
  <c r="D94" i="22"/>
  <c r="D100" i="22"/>
  <c r="D185" i="22"/>
  <c r="D107" i="22"/>
  <c r="D40" i="22"/>
  <c r="E204" i="22"/>
  <c r="E96" i="22"/>
  <c r="D34" i="22"/>
  <c r="D195" i="22"/>
  <c r="D96" i="22"/>
  <c r="E174" i="22"/>
  <c r="E26" i="22"/>
  <c r="D150" i="22"/>
  <c r="D123" i="22"/>
  <c r="E206" i="22"/>
  <c r="D65" i="22"/>
  <c r="E203" i="22"/>
  <c r="D163" i="22"/>
  <c r="E191" i="22"/>
  <c r="E160" i="22"/>
  <c r="D203" i="22"/>
  <c r="E161" i="22"/>
  <c r="E133" i="22"/>
  <c r="E62" i="22"/>
  <c r="D67" i="22"/>
  <c r="E216" i="22"/>
  <c r="D152" i="22"/>
  <c r="D120" i="22"/>
  <c r="E24" i="22"/>
  <c r="D104" i="22"/>
  <c r="D136" i="22"/>
  <c r="E68" i="22"/>
  <c r="D80" i="22"/>
  <c r="D171" i="22"/>
  <c r="E40" i="22"/>
  <c r="D184" i="22"/>
  <c r="D32" i="22"/>
  <c r="D11" i="22"/>
  <c r="E208" i="22"/>
  <c r="D197" i="22"/>
  <c r="E150" i="22"/>
  <c r="D60" i="22"/>
  <c r="D70" i="22"/>
  <c r="D148" i="22"/>
  <c r="E181" i="22"/>
  <c r="D31" i="22"/>
  <c r="D129" i="22"/>
  <c r="E215" i="22"/>
  <c r="D159" i="22"/>
  <c r="E54" i="22"/>
  <c r="E173" i="22"/>
  <c r="E99" i="22"/>
  <c r="D115" i="22"/>
  <c r="E172" i="22"/>
  <c r="E80" i="22"/>
  <c r="E164" i="22"/>
  <c r="D124" i="22"/>
  <c r="D75" i="22"/>
  <c r="D58" i="22"/>
  <c r="D95" i="22"/>
  <c r="E11" i="22"/>
  <c r="D147" i="22"/>
  <c r="E108" i="22"/>
  <c r="D212" i="22"/>
  <c r="D102" i="22"/>
  <c r="D196" i="22"/>
  <c r="E137" i="22"/>
  <c r="E107" i="22"/>
  <c r="D35" i="22"/>
  <c r="E198" i="22"/>
  <c r="E28" i="22"/>
  <c r="D208" i="22"/>
  <c r="D117" i="22"/>
  <c r="E19" i="22"/>
  <c r="E195" i="22"/>
  <c r="D17" i="22"/>
  <c r="E36" i="22"/>
  <c r="E214" i="22"/>
  <c r="E52" i="22"/>
  <c r="E38" i="22"/>
  <c r="E153" i="22"/>
  <c r="D38" i="22"/>
  <c r="E46" i="22"/>
  <c r="E15" i="22"/>
  <c r="E97" i="22"/>
  <c r="D81" i="22"/>
  <c r="E86" i="22"/>
  <c r="E190" i="22"/>
  <c r="E132" i="22"/>
  <c r="E185" i="22"/>
  <c r="D173" i="22"/>
  <c r="D64" i="22"/>
  <c r="D166" i="22"/>
  <c r="D206" i="22"/>
  <c r="E48" i="22"/>
  <c r="E182" i="22"/>
  <c r="D125" i="22"/>
  <c r="E166" i="22"/>
  <c r="E75" i="22"/>
  <c r="D13" i="18"/>
  <c r="F158" i="17"/>
  <c r="G158" i="17" s="1"/>
  <c r="H158" i="17" s="1"/>
  <c r="I158" i="17" s="1"/>
  <c r="J158" i="17" s="1"/>
  <c r="D18" i="18"/>
  <c r="N81" i="17"/>
  <c r="R19" i="1"/>
  <c r="AL19" i="1"/>
  <c r="AO4" i="1"/>
  <c r="AN4" i="1"/>
  <c r="A20" i="18"/>
  <c r="J175" i="17"/>
  <c r="K175" i="17" s="1"/>
  <c r="L175" i="17" s="1"/>
  <c r="M175" i="17" s="1"/>
  <c r="N175" i="17" s="1"/>
  <c r="O175" i="17" s="1"/>
  <c r="P175" i="17" s="1"/>
  <c r="C171" i="17"/>
  <c r="D8" i="18"/>
  <c r="A163" i="17"/>
  <c r="C163" i="17"/>
  <c r="C175" i="17" s="1"/>
  <c r="D140" i="22" l="1"/>
  <c r="E143" i="22"/>
  <c r="Q175" i="17"/>
  <c r="R175" i="17" s="1"/>
  <c r="M10" i="18"/>
  <c r="F17" i="18"/>
  <c r="H17" i="18"/>
  <c r="K158" i="17"/>
  <c r="L158" i="17" s="1"/>
  <c r="M158" i="17" s="1"/>
  <c r="N158" i="17" s="1"/>
  <c r="O158" i="17" s="1"/>
  <c r="P158" i="17" s="1"/>
  <c r="Q158" i="17" s="1"/>
  <c r="R158" i="17" s="1"/>
  <c r="S158" i="17" s="1"/>
  <c r="T158" i="17" s="1"/>
  <c r="U158" i="17" s="1"/>
  <c r="V158" i="17" s="1"/>
  <c r="W158" i="17" s="1"/>
  <c r="X158" i="17" s="1"/>
  <c r="Y158" i="17" s="1"/>
  <c r="Z158" i="17" s="1"/>
  <c r="AA158" i="17" s="1"/>
  <c r="AB158" i="17" s="1"/>
  <c r="AC158" i="17" s="1"/>
  <c r="AD158" i="17" s="1"/>
  <c r="AN19" i="1"/>
  <c r="E17" i="18"/>
  <c r="E144" i="22"/>
  <c r="E71" i="22"/>
  <c r="D55" i="22"/>
  <c r="D131" i="22"/>
  <c r="D187" i="22"/>
  <c r="E201" i="22"/>
  <c r="E179" i="22"/>
  <c r="E155" i="22"/>
  <c r="D126" i="22"/>
  <c r="E212" i="22"/>
  <c r="D205" i="22"/>
  <c r="D164" i="22"/>
  <c r="D174" i="22"/>
  <c r="E121" i="22"/>
  <c r="E12" i="22"/>
  <c r="E72" i="22"/>
  <c r="E91" i="22"/>
  <c r="D14" i="22"/>
  <c r="D103" i="22"/>
  <c r="E57" i="22"/>
  <c r="E41" i="22"/>
  <c r="D46" i="22"/>
  <c r="E22" i="22"/>
  <c r="D79" i="22"/>
  <c r="D62" i="22"/>
  <c r="D30" i="22"/>
  <c r="E94" i="22"/>
  <c r="E92" i="22"/>
  <c r="D83" i="22"/>
  <c r="D10" i="22"/>
  <c r="O81" i="17"/>
  <c r="P81" i="17" s="1"/>
  <c r="Q81" i="17" s="1"/>
  <c r="S175" i="17"/>
  <c r="T175" i="17" s="1"/>
  <c r="U175" i="17" s="1"/>
  <c r="V175" i="17" s="1"/>
  <c r="A16" i="18"/>
  <c r="A14" i="18"/>
  <c r="L10" i="18" l="1"/>
  <c r="M15" i="18"/>
  <c r="E106" i="22"/>
  <c r="D141" i="22"/>
  <c r="D106" i="22"/>
  <c r="E104" i="22"/>
  <c r="I17" i="18"/>
  <c r="J17" i="18"/>
  <c r="L17" i="18"/>
  <c r="M16" i="18"/>
  <c r="M8" i="18"/>
  <c r="D91" i="22"/>
  <c r="E159" i="22"/>
  <c r="D149" i="22"/>
  <c r="E56" i="22"/>
  <c r="D175" i="22"/>
  <c r="E127" i="22"/>
  <c r="D88" i="22"/>
  <c r="E8" i="22"/>
  <c r="D118" i="22"/>
  <c r="D168" i="22"/>
  <c r="E74" i="22"/>
  <c r="D7" i="22"/>
  <c r="E32" i="22"/>
  <c r="D90" i="22"/>
  <c r="E193" i="22"/>
  <c r="D214" i="22"/>
  <c r="D156" i="22"/>
  <c r="E211" i="22"/>
  <c r="D193" i="22"/>
  <c r="E151" i="22"/>
  <c r="E209" i="22"/>
  <c r="D142" i="22"/>
  <c r="D135" i="22"/>
  <c r="D116" i="22"/>
  <c r="E124" i="22"/>
  <c r="D157" i="22"/>
  <c r="E188" i="22"/>
  <c r="D199" i="22"/>
  <c r="D137" i="22"/>
  <c r="E149" i="22"/>
  <c r="D10" i="18"/>
  <c r="E165" i="22"/>
  <c r="D198" i="22"/>
  <c r="E128" i="22"/>
  <c r="E125" i="22"/>
  <c r="D177" i="22"/>
  <c r="E141" i="22"/>
  <c r="E205" i="22"/>
  <c r="E169" i="22"/>
  <c r="E142" i="22"/>
  <c r="E168" i="22"/>
  <c r="E183" i="22"/>
  <c r="D215" i="22"/>
  <c r="E175" i="22"/>
  <c r="D153" i="22"/>
  <c r="D161" i="22"/>
  <c r="E171" i="22"/>
  <c r="E134" i="22"/>
  <c r="E200" i="22"/>
  <c r="D209" i="22"/>
  <c r="D121" i="22"/>
  <c r="D181" i="22"/>
  <c r="D182" i="22"/>
  <c r="D26" i="22"/>
  <c r="D33" i="22"/>
  <c r="E50" i="22"/>
  <c r="E44" i="22"/>
  <c r="D8" i="22"/>
  <c r="D41" i="22"/>
  <c r="E100" i="22"/>
  <c r="E78" i="22"/>
  <c r="D57" i="22"/>
  <c r="D20" i="22"/>
  <c r="D27" i="22"/>
  <c r="E6" i="22"/>
  <c r="E66" i="22"/>
  <c r="D99" i="22"/>
  <c r="D18" i="22"/>
  <c r="D52" i="22"/>
  <c r="D73" i="22"/>
  <c r="E65" i="22"/>
  <c r="D74" i="22"/>
  <c r="E105" i="22"/>
  <c r="D36" i="22"/>
  <c r="E79" i="22"/>
  <c r="E49" i="22"/>
  <c r="E70" i="22"/>
  <c r="D56" i="22"/>
  <c r="D105" i="22"/>
  <c r="E34" i="22"/>
  <c r="E16" i="22"/>
  <c r="D49" i="22"/>
  <c r="E103" i="22"/>
  <c r="D92" i="22"/>
  <c r="E17" i="22"/>
  <c r="E58" i="22"/>
  <c r="E27" i="22"/>
  <c r="E82" i="22"/>
  <c r="D66" i="22"/>
  <c r="D87" i="22"/>
  <c r="D108" i="22"/>
  <c r="E25" i="22"/>
  <c r="D76" i="22"/>
  <c r="E98" i="22"/>
  <c r="E55" i="22"/>
  <c r="D97" i="22"/>
  <c r="E42" i="22"/>
  <c r="E63" i="22"/>
  <c r="D42" i="22"/>
  <c r="W175" i="17"/>
  <c r="X175" i="17" s="1"/>
  <c r="Y175" i="17" l="1"/>
  <c r="Z175" i="17" s="1"/>
  <c r="AA175" i="17" s="1"/>
  <c r="AB175" i="17" s="1"/>
  <c r="AC175" i="17" s="1"/>
  <c r="AD175" i="17" s="1"/>
  <c r="R68" i="17"/>
  <c r="R36" i="17"/>
  <c r="R81" i="17"/>
  <c r="R51" i="17"/>
  <c r="S51" i="17" s="1"/>
  <c r="R17" i="17"/>
  <c r="T51" i="17" l="1"/>
  <c r="U51" i="17" s="1"/>
  <c r="V51" i="17" s="1"/>
  <c r="W51" i="17" s="1"/>
  <c r="X51" i="17" s="1"/>
  <c r="Y51" i="17" s="1"/>
  <c r="Z51" i="17" s="1"/>
  <c r="AA51" i="17" s="1"/>
  <c r="AB51" i="17" s="1"/>
  <c r="AC51" i="17" s="1"/>
  <c r="AD51" i="17" s="1"/>
  <c r="L21" i="18"/>
  <c r="S36" i="17"/>
  <c r="T36" i="17" s="1"/>
  <c r="U36" i="17" s="1"/>
  <c r="V36" i="17" s="1"/>
  <c r="W36" i="17" s="1"/>
  <c r="X36" i="17" s="1"/>
  <c r="Y36" i="17" s="1"/>
  <c r="Z36" i="17" s="1"/>
  <c r="AA36" i="17" s="1"/>
  <c r="AB36" i="17" s="1"/>
  <c r="AC36" i="17" s="1"/>
  <c r="AD36" i="17" s="1"/>
  <c r="S81" i="17"/>
  <c r="T81" i="17" s="1"/>
  <c r="U81" i="17" s="1"/>
  <c r="V81" i="17" s="1"/>
  <c r="W81" i="17" s="1"/>
  <c r="X81" i="17" s="1"/>
  <c r="Y81" i="17" s="1"/>
  <c r="Z81" i="17" s="1"/>
  <c r="AA81" i="17" s="1"/>
  <c r="AB81" i="17" s="1"/>
  <c r="AC81" i="17" s="1"/>
  <c r="AD81" i="17" s="1"/>
  <c r="L9" i="18"/>
  <c r="S17" i="17"/>
  <c r="T17" i="17" s="1"/>
  <c r="U17" i="17" s="1"/>
  <c r="V17" i="17" s="1"/>
  <c r="W17" i="17" s="1"/>
  <c r="X17" i="17" s="1"/>
  <c r="Y17" i="17" s="1"/>
  <c r="Z17" i="17" s="1"/>
  <c r="AA17" i="17" s="1"/>
  <c r="AB17" i="17" s="1"/>
  <c r="AC17" i="17" s="1"/>
  <c r="AD17" i="17" s="1"/>
  <c r="S68" i="17"/>
  <c r="T68" i="17" s="1"/>
  <c r="U68" i="17" s="1"/>
  <c r="V68" i="17" s="1"/>
  <c r="W68" i="17" s="1"/>
  <c r="X68" i="17" s="1"/>
  <c r="Y68" i="17" s="1"/>
  <c r="Z68" i="17" s="1"/>
  <c r="AA68" i="17" s="1"/>
  <c r="AB68" i="17" s="1"/>
  <c r="AC68" i="17" s="1"/>
  <c r="AD68" i="17" s="1"/>
  <c r="L11" i="18" l="1"/>
  <c r="L19" i="18"/>
  <c r="L18" i="18"/>
</calcChain>
</file>

<file path=xl/sharedStrings.xml><?xml version="1.0" encoding="utf-8"?>
<sst xmlns="http://schemas.openxmlformats.org/spreadsheetml/2006/main" count="1114" uniqueCount="375">
  <si>
    <t>Gemeentelijke Competitie</t>
  </si>
  <si>
    <t>Gespeeld</t>
  </si>
  <si>
    <t xml:space="preserve">      Ploeg</t>
  </si>
  <si>
    <t>Punten</t>
  </si>
  <si>
    <t>W</t>
  </si>
  <si>
    <t>Oude Glorie</t>
  </si>
  <si>
    <t>Horendonk</t>
  </si>
  <si>
    <t>Rooie Bal 1</t>
  </si>
  <si>
    <t>Wildert 2</t>
  </si>
  <si>
    <t>Rooie Bal 2</t>
  </si>
  <si>
    <t>Kerkuilen</t>
  </si>
  <si>
    <t>Molenheike</t>
  </si>
  <si>
    <t>Wildert 1</t>
  </si>
  <si>
    <t>Meeuwen 2</t>
  </si>
  <si>
    <t>Sen. Putte</t>
  </si>
  <si>
    <t>Rebelse Meeuwkes</t>
  </si>
  <si>
    <t>Meeuwen 1</t>
  </si>
  <si>
    <t>Uitslagen en evoluties zijn wekelijks te volgen op:</t>
  </si>
  <si>
    <t>Aantal</t>
  </si>
  <si>
    <t>Totaal</t>
  </si>
  <si>
    <t>wedstrijden</t>
  </si>
  <si>
    <t>punten</t>
  </si>
  <si>
    <t>HORENDONK</t>
  </si>
  <si>
    <t>KERKUILEN</t>
  </si>
  <si>
    <t>MEEUWEN 1</t>
  </si>
  <si>
    <t>MEEUWEN 2</t>
  </si>
  <si>
    <t>MOLENHEIKE</t>
  </si>
  <si>
    <t>NISPEN Gemeente</t>
  </si>
  <si>
    <t>OUDE GLORIE</t>
  </si>
  <si>
    <t>REBELSE MEEUWKES</t>
  </si>
  <si>
    <t>ROOIE BAL 1</t>
  </si>
  <si>
    <t>ROOIE BAL 2</t>
  </si>
  <si>
    <t>Sen. PUTTE</t>
  </si>
  <si>
    <t>WILDERT 1</t>
  </si>
  <si>
    <t>WILDERT 2</t>
  </si>
  <si>
    <t>1ste Ronde</t>
  </si>
  <si>
    <t>Datum</t>
  </si>
  <si>
    <t>Thuisploeg</t>
  </si>
  <si>
    <t>Bezoekers</t>
  </si>
  <si>
    <t>Sen Putte</t>
  </si>
  <si>
    <t>2de Ronde</t>
  </si>
  <si>
    <t>Jaartotalen</t>
  </si>
  <si>
    <t>Sterktegetal</t>
  </si>
  <si>
    <t>Wedstrijden                                                     1ste kompetitiehelft</t>
  </si>
  <si>
    <t>Totaal Punten</t>
  </si>
  <si>
    <t>Gespeelde wedstrijden</t>
  </si>
  <si>
    <t>Gemiddelde 1ste helft</t>
  </si>
  <si>
    <t>Sterktegetal 2de helft</t>
  </si>
  <si>
    <t>Wedstrijden                                                               2de kompetitiehelft</t>
  </si>
  <si>
    <t>Gemiddelde 2de helft</t>
  </si>
  <si>
    <t>Gemiddelde seizoen</t>
  </si>
  <si>
    <t>Ansems Ferre</t>
  </si>
  <si>
    <t xml:space="preserve">Brosens Jan      </t>
  </si>
  <si>
    <t>De Backer Jef</t>
  </si>
  <si>
    <t>Herreyers Remy</t>
  </si>
  <si>
    <t>Maas Guy</t>
  </si>
  <si>
    <t xml:space="preserve">Nelen Johan  </t>
  </si>
  <si>
    <t>Oerlemans Willy</t>
  </si>
  <si>
    <t>Siemons Jos</t>
  </si>
  <si>
    <t>Van Aert André</t>
  </si>
  <si>
    <t>BC KERKUILEN</t>
  </si>
  <si>
    <t>Wedstrijden                                                          1ste kompetitiehelft</t>
  </si>
  <si>
    <t>Wedstrijden                                                       2de kompetitiehelft</t>
  </si>
  <si>
    <t>De Kaey Piet</t>
  </si>
  <si>
    <t>Elst Stan</t>
  </si>
  <si>
    <t>Hectors Hugo</t>
  </si>
  <si>
    <t xml:space="preserve">Jacobis Martin </t>
  </si>
  <si>
    <t>Lambrechts Jef</t>
  </si>
  <si>
    <t>Naulaerts Rik</t>
  </si>
  <si>
    <t>Peeters Wies</t>
  </si>
  <si>
    <t>Pleysier Luc</t>
  </si>
  <si>
    <t xml:space="preserve">Quick Gerard </t>
  </si>
  <si>
    <t>Schrooyen Jef</t>
  </si>
  <si>
    <t>Uytdewilligen Hubert</t>
  </si>
  <si>
    <t>Van Oers John</t>
  </si>
  <si>
    <t>DE                MEEUWEN 1</t>
  </si>
  <si>
    <t>Wedstrijden                                                       1ste kompetitiehelft</t>
  </si>
  <si>
    <t>Wedstrijden                                                            2de kompetitiehelft</t>
  </si>
  <si>
    <t>Aerts Adri</t>
  </si>
  <si>
    <t>Bocken Jean Pierre</t>
  </si>
  <si>
    <t xml:space="preserve">Bocken Lambert  </t>
  </si>
  <si>
    <t>Goetschalkx Herman</t>
  </si>
  <si>
    <t>Meeusen Marc</t>
  </si>
  <si>
    <t>Van Zoest Teun</t>
  </si>
  <si>
    <t>Veraart Jos</t>
  </si>
  <si>
    <t>Vossen Filip</t>
  </si>
  <si>
    <t>DE                  MEEUWEN 2</t>
  </si>
  <si>
    <t>Wedstrijden                                                  1ste kompetitiehelft</t>
  </si>
  <si>
    <t>Wedstrijden                                                        2de kompetitiehelft</t>
  </si>
  <si>
    <t>De Backer Jerome</t>
  </si>
  <si>
    <t xml:space="preserve">Jacobs Hugo            </t>
  </si>
  <si>
    <t>Jacobs Willy</t>
  </si>
  <si>
    <t xml:space="preserve">Lambrechts Marc </t>
  </si>
  <si>
    <t>Lucassen Rini</t>
  </si>
  <si>
    <t xml:space="preserve">Present Fons </t>
  </si>
  <si>
    <t>Suykerbuyk Stan</t>
  </si>
  <si>
    <t>Van Dorst Alfons</t>
  </si>
  <si>
    <t>DE REBELSE MEEUWKES</t>
  </si>
  <si>
    <t>Wedstrijden                                                    1ste kompetitiehelft</t>
  </si>
  <si>
    <t>Wedstrijden                                                     2de kompetitiehelft</t>
  </si>
  <si>
    <t>Bove René</t>
  </si>
  <si>
    <t>Buggenhout Danny</t>
  </si>
  <si>
    <t>Deckx Achiel</t>
  </si>
  <si>
    <t>Herreygers Leon</t>
  </si>
  <si>
    <t>Loos Piet</t>
  </si>
  <si>
    <t xml:space="preserve">Quick Louis </t>
  </si>
  <si>
    <t>Reyssens Martin</t>
  </si>
  <si>
    <t xml:space="preserve">Schenk André </t>
  </si>
  <si>
    <t>Van Doren Hugo</t>
  </si>
  <si>
    <t>Van Hees Eduard</t>
  </si>
  <si>
    <t>Wedstrijden                                                      2de kompetitiehelft</t>
  </si>
  <si>
    <t>Dhooghe Jan</t>
  </si>
  <si>
    <t>Keuppens Marc</t>
  </si>
  <si>
    <t>Lambrechts Ferdy</t>
  </si>
  <si>
    <t>Nelen Marc</t>
  </si>
  <si>
    <t>Neys Jan</t>
  </si>
  <si>
    <t>Van Ginderen Jef</t>
  </si>
  <si>
    <t>Van Ginderen Willy</t>
  </si>
  <si>
    <t>Wedstrijden                                                    2de kompetitiehelft</t>
  </si>
  <si>
    <t>Bastiaensen Jan</t>
  </si>
  <si>
    <t>Botermans Jan</t>
  </si>
  <si>
    <t>Brouwers Vic</t>
  </si>
  <si>
    <t>Cappaert Ivan</t>
  </si>
  <si>
    <t xml:space="preserve">Kerstens Jac     </t>
  </si>
  <si>
    <t>Mens Jos</t>
  </si>
  <si>
    <t xml:space="preserve">Raats Antoon </t>
  </si>
  <si>
    <t>Uijdehaag Nico</t>
  </si>
  <si>
    <t xml:space="preserve"> </t>
  </si>
  <si>
    <t>Wedstrijden                                                   2de kompetitiehelft</t>
  </si>
  <si>
    <t xml:space="preserve">Aerden Carl  </t>
  </si>
  <si>
    <t xml:space="preserve">Beyers Jos    </t>
  </si>
  <si>
    <t>Beyers Roger</t>
  </si>
  <si>
    <t>Braat Guido</t>
  </si>
  <si>
    <t>Cleeren Guido</t>
  </si>
  <si>
    <t>Gommers Jac</t>
  </si>
  <si>
    <t>Jacobs Alfons</t>
  </si>
  <si>
    <t>Jacobs Frans</t>
  </si>
  <si>
    <t>Nelen Frans</t>
  </si>
  <si>
    <t xml:space="preserve">Somers Ludo </t>
  </si>
  <si>
    <t xml:space="preserve">Van Ginderen Ludo </t>
  </si>
  <si>
    <t>Van Overvelt Ludo</t>
  </si>
  <si>
    <t>Willemsen Willy</t>
  </si>
  <si>
    <t>BC Senioren   PUTTE</t>
  </si>
  <si>
    <t xml:space="preserve">Anthonissen Paul </t>
  </si>
  <si>
    <t>De Beukelaer Freddy</t>
  </si>
  <si>
    <t>Evers Henri</t>
  </si>
  <si>
    <t xml:space="preserve">Palinckx Fons </t>
  </si>
  <si>
    <t xml:space="preserve">Plompen Dirk </t>
  </si>
  <si>
    <t xml:space="preserve">Schaeken Pierre </t>
  </si>
  <si>
    <t>Van Den Bleeken Eddy</t>
  </si>
  <si>
    <t>Van Riel Eddie</t>
  </si>
  <si>
    <t>Verelst Gilbert</t>
  </si>
  <si>
    <t>Wolfcarius Jaques</t>
  </si>
  <si>
    <t>Wedstrijden                                                 1ste kompetitiehelft</t>
  </si>
  <si>
    <t>Aerts Jan</t>
  </si>
  <si>
    <t xml:space="preserve">Karremans Dries  </t>
  </si>
  <si>
    <t>Raeymakers Liliane</t>
  </si>
  <si>
    <t xml:space="preserve">Raeymakers Pierre </t>
  </si>
  <si>
    <t>Van Hooydonck René</t>
  </si>
  <si>
    <t>Van Oers Theo</t>
  </si>
  <si>
    <t>Vergouwen Willy</t>
  </si>
  <si>
    <t>Wedstrijden                                                         2de kompetitiehelft</t>
  </si>
  <si>
    <t>Lodewijckx Willy</t>
  </si>
  <si>
    <t>Ossenblok Ed</t>
  </si>
  <si>
    <t>Suykerbuyk Cis</t>
  </si>
  <si>
    <t>Veraart Swa</t>
  </si>
  <si>
    <t>Wedstrijden                                                            1ste kompetitiehelft</t>
  </si>
  <si>
    <t>Adriaansen Jan</t>
  </si>
  <si>
    <t>Brouwers Adri</t>
  </si>
  <si>
    <t>Denissens Frans</t>
  </si>
  <si>
    <t>Dries Louis</t>
  </si>
  <si>
    <t>Kerstens Marc</t>
  </si>
  <si>
    <t>Kerstens Ronald</t>
  </si>
  <si>
    <t xml:space="preserve">Konings Guido </t>
  </si>
  <si>
    <t>Sas Ronny</t>
  </si>
  <si>
    <t>Thijs Jef</t>
  </si>
  <si>
    <t xml:space="preserve">Aernouts Johan  </t>
  </si>
  <si>
    <t>Eestermans René</t>
  </si>
  <si>
    <t xml:space="preserve">Eijckholt Adrie              </t>
  </si>
  <si>
    <t xml:space="preserve">Francken Robert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</si>
  <si>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</si>
  <si>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</si>
  <si>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</si>
  <si>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</si>
  <si>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</si>
  <si>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</si>
  <si>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 xml:space="preserve">Bergmans Armand </t>
  </si>
  <si>
    <t>Beyers Armand</t>
  </si>
  <si>
    <t xml:space="preserve">Beyers Roger </t>
  </si>
  <si>
    <t xml:space="preserve">Binnemans Rene </t>
  </si>
  <si>
    <t>De Crom Ludo</t>
  </si>
  <si>
    <t>Geysen Louis</t>
  </si>
  <si>
    <t xml:space="preserve">Heyndrickx Alfons   </t>
  </si>
  <si>
    <t xml:space="preserve">Van Looveren Dirk </t>
  </si>
  <si>
    <t>Van Wesenbeeck Marcel</t>
  </si>
  <si>
    <t xml:space="preserve">Verhulst Adri     </t>
  </si>
  <si>
    <t>NISPEN Gem</t>
  </si>
  <si>
    <t>Sen PUTTE</t>
  </si>
  <si>
    <t>ingericht door de gemeentelijke seniorenraad van Essen.</t>
  </si>
  <si>
    <t>Spilbeekweg 4</t>
  </si>
  <si>
    <t>Essen</t>
  </si>
  <si>
    <t>0032 (0)3 235 70 36</t>
  </si>
  <si>
    <t>r.beyers@outlook.com</t>
  </si>
  <si>
    <t>gsm</t>
  </si>
  <si>
    <t>0032 (0)494 90 08 80</t>
  </si>
  <si>
    <t>De Meeuwen 1</t>
  </si>
  <si>
    <t>Gabriëls Johnny</t>
  </si>
  <si>
    <t>Moerkantbaan 81</t>
  </si>
  <si>
    <t>0032 (0)3 677.34.34</t>
  </si>
  <si>
    <t>Rodenbachlaan 2</t>
  </si>
  <si>
    <t>0032 (0)473 98 07 71</t>
  </si>
  <si>
    <t>filip.vossen@telenet.be</t>
  </si>
  <si>
    <t>De Meeuwen 2</t>
  </si>
  <si>
    <t>Kuiperstraat 1</t>
  </si>
  <si>
    <t>jan.dhooghe@telenet.be</t>
  </si>
  <si>
    <t>0032 (0)478 92 19 69</t>
  </si>
  <si>
    <t>Nispen (gemeentelijk)</t>
  </si>
  <si>
    <t>Burg. Kenisstraat 7</t>
  </si>
  <si>
    <t>0032 (0)494 66 28 65</t>
  </si>
  <si>
    <t>ivan.cappaert@telenet.be</t>
  </si>
  <si>
    <t>Bc Kerkuilen</t>
  </si>
  <si>
    <t>Koekoestraat 44</t>
  </si>
  <si>
    <t>0032 (0)3 667 45 72</t>
  </si>
  <si>
    <t>jefschrooyen@skynet.be</t>
  </si>
  <si>
    <t>eddievanriel@skynet.be</t>
  </si>
  <si>
    <t>De Rooie Bal 1</t>
  </si>
  <si>
    <t>De Rooie Bal 2</t>
  </si>
  <si>
    <t>Molenheike 4  bus 2</t>
  </si>
  <si>
    <t>0032 (0)479 34 92 96</t>
  </si>
  <si>
    <t>lodewijckxwilly@gmail.com</t>
  </si>
  <si>
    <t>Sint Janstraat 191</t>
  </si>
  <si>
    <t>0032 (0)3 677 22 87</t>
  </si>
  <si>
    <t>ludo.dries@telenet.be</t>
  </si>
  <si>
    <t>0032 (0)494 69 06 79</t>
  </si>
  <si>
    <t>Patrijzenlaan 4</t>
  </si>
  <si>
    <t>0032 (0)3 685 12 72</t>
  </si>
  <si>
    <t>vandenberghjacky@hotmail.com</t>
  </si>
  <si>
    <t>ingericht door de gemeentelijke seniorenraad van Essen</t>
  </si>
  <si>
    <t>Thuisspeeldag</t>
  </si>
  <si>
    <t>De Meeuwen</t>
  </si>
  <si>
    <t>Stationsstraat 90</t>
  </si>
  <si>
    <t>0032(0)3 667 21 96</t>
  </si>
  <si>
    <t>Maandag</t>
  </si>
  <si>
    <t>Dinsdag</t>
  </si>
  <si>
    <t>Donderdag</t>
  </si>
  <si>
    <t>Café Bostella</t>
  </si>
  <si>
    <t>Moerkantsebaan 196</t>
  </si>
  <si>
    <t>0032 (0)3 284 85 45</t>
  </si>
  <si>
    <t>Woensdag</t>
  </si>
  <si>
    <t>Café Arabieren</t>
  </si>
  <si>
    <t>Horendonk 263</t>
  </si>
  <si>
    <t>0032 (0)3 297 05 36</t>
  </si>
  <si>
    <t>Parochiecentrum</t>
  </si>
  <si>
    <t>Dreveneind 3</t>
  </si>
  <si>
    <t>0032 (0)3 677 08 37</t>
  </si>
  <si>
    <t>Café Volkshuis</t>
  </si>
  <si>
    <t>Stationsstraat 136</t>
  </si>
  <si>
    <t>0032 (0)3 667 59 27</t>
  </si>
  <si>
    <t>Nisipa</t>
  </si>
  <si>
    <t>Bergsebaan 8</t>
  </si>
  <si>
    <t>4709 AE</t>
  </si>
  <si>
    <t>Nispen</t>
  </si>
  <si>
    <t>NL</t>
  </si>
  <si>
    <t>0031 (0)165 36 54 37</t>
  </si>
  <si>
    <t>Putte</t>
  </si>
  <si>
    <t>t Kalf (dienstencentrum)</t>
  </si>
  <si>
    <t>Veldstraat 97</t>
  </si>
  <si>
    <t>Stabroek (Putte)</t>
  </si>
  <si>
    <t>0032 (0)3 605 42 55</t>
  </si>
  <si>
    <t>0032 (0)3 28485 45</t>
  </si>
  <si>
    <t>Vrijdag</t>
  </si>
  <si>
    <t>De Middel</t>
  </si>
  <si>
    <t>Elf Novemberstraat 2</t>
  </si>
  <si>
    <t>0032 (0)3 677 20 04</t>
  </si>
  <si>
    <t>Administratie</t>
  </si>
  <si>
    <t>(Gemeentelijke seniorenraad)</t>
  </si>
  <si>
    <t>Biljartverantwoordelijke</t>
  </si>
  <si>
    <t>Nolsebaan 71</t>
  </si>
  <si>
    <t>0032 (0)485 03 34 09</t>
  </si>
  <si>
    <t>frans.jacobs2@telenet.be</t>
  </si>
  <si>
    <t>Tornooileider</t>
  </si>
  <si>
    <t>Secretaris</t>
  </si>
  <si>
    <t>35ste  Gemeentelijk biljarttornooi ingericht door de Essense Seniorenraad  2025 - 2026</t>
  </si>
  <si>
    <t>% Nieuw/Oud 2025 - 2026</t>
  </si>
  <si>
    <t>Van Loon Marc</t>
  </si>
  <si>
    <r>
      <t xml:space="preserve">Arnouts Louis   </t>
    </r>
    <r>
      <rPr>
        <b/>
        <sz val="11"/>
        <color rgb="FFFF0000"/>
        <rFont val="Arial"/>
        <family val="2"/>
      </rPr>
      <t xml:space="preserve"> </t>
    </r>
  </si>
  <si>
    <t>35ste Gemeentelijk biljarttornooi</t>
  </si>
  <si>
    <t>van de Essense seniorenadviesraad  2025 - 2026</t>
  </si>
  <si>
    <t>Blad 2</t>
  </si>
  <si>
    <t>https://blog.seniorennet.be/GSE_Essen</t>
  </si>
  <si>
    <t>Nispen Gem.</t>
  </si>
  <si>
    <t>BC de Beek</t>
  </si>
  <si>
    <t>Feestzaaltje Gommeren</t>
  </si>
  <si>
    <t>Sint Jansstraat 155</t>
  </si>
  <si>
    <t>Sint Janstraat 9</t>
  </si>
  <si>
    <t>BC De BEEK</t>
  </si>
  <si>
    <t>BC DE BEEK</t>
  </si>
  <si>
    <t xml:space="preserve">Costermans Leo   </t>
  </si>
  <si>
    <t>Dictus Fred</t>
  </si>
  <si>
    <t xml:space="preserve">Donckers Johnny </t>
  </si>
  <si>
    <t>Goossen Winnie</t>
  </si>
  <si>
    <t xml:space="preserve">Mathyssen Guy  </t>
  </si>
  <si>
    <t>Swinnen Michel</t>
  </si>
  <si>
    <t>Lijst van thuislokalen van de deelnemende biljartverenigingen  2025 - 2026</t>
  </si>
  <si>
    <t>Rangschikking 2025 - 2026</t>
  </si>
  <si>
    <t>Spelerslijst   2025 - 2026       Gemeentelijk</t>
  </si>
  <si>
    <r>
      <t xml:space="preserve">Antonissen Gust     </t>
    </r>
    <r>
      <rPr>
        <b/>
        <sz val="11"/>
        <color rgb="FFFF0000"/>
        <rFont val="Arial"/>
        <family val="2"/>
      </rPr>
      <t xml:space="preserve"> </t>
    </r>
  </si>
  <si>
    <t xml:space="preserve">Gabriëls Johnny  </t>
  </si>
  <si>
    <t xml:space="preserve">De Roomer Jan    </t>
  </si>
  <si>
    <t xml:space="preserve">Schenk Stanny  </t>
  </si>
  <si>
    <t xml:space="preserve">Brauns Martin    </t>
  </si>
  <si>
    <r>
      <t xml:space="preserve">Poulus Marinus   </t>
    </r>
    <r>
      <rPr>
        <b/>
        <sz val="11"/>
        <color rgb="FFFF0000"/>
        <rFont val="Arial"/>
        <family val="2"/>
      </rPr>
      <t xml:space="preserve"> </t>
    </r>
  </si>
  <si>
    <t xml:space="preserve">Eyckmans Luc   </t>
  </si>
  <si>
    <t xml:space="preserve">Dictus Peter       </t>
  </si>
  <si>
    <t xml:space="preserve">Nelen Ronny       </t>
  </si>
  <si>
    <t xml:space="preserve">Kustermans Toon </t>
  </si>
  <si>
    <r>
      <t xml:space="preserve">Sarra-Ribo Jef     </t>
    </r>
    <r>
      <rPr>
        <b/>
        <sz val="11"/>
        <color rgb="FFFF0000"/>
        <rFont val="Arial"/>
        <family val="2"/>
      </rPr>
      <t xml:space="preserve"> </t>
    </r>
  </si>
  <si>
    <t xml:space="preserve">Vandersanden Lucien </t>
  </si>
  <si>
    <t>Brosens Luc</t>
  </si>
  <si>
    <t>Rode tekst : Wedstrijd omgewisseld</t>
  </si>
  <si>
    <t>Deckerslaan 6</t>
  </si>
  <si>
    <t>0032 (0)486 45 04 87</t>
  </si>
  <si>
    <t>Stationstraat 125/1</t>
  </si>
  <si>
    <t>0032 (0)477 44 15 54</t>
  </si>
  <si>
    <t>louis.quick@hotmail.com</t>
  </si>
  <si>
    <t>guy.maas@proximus.be</t>
  </si>
  <si>
    <t>0032 (0)497 45 75 10</t>
  </si>
  <si>
    <t>voorzitter</t>
  </si>
  <si>
    <t>Quick Louis</t>
  </si>
  <si>
    <t>armand.beyers@telenet.be</t>
  </si>
  <si>
    <t>0032 (0)495 82 83 83</t>
  </si>
  <si>
    <t>0032 (0)476 49 53 90</t>
  </si>
  <si>
    <t>Lijst van de voorzitters van de deelnemende biljartverenigingen   2025 - 2026</t>
  </si>
  <si>
    <t>Senioren    NISPEN Gemeente</t>
  </si>
  <si>
    <t>Laatst gewijzigd</t>
  </si>
  <si>
    <t xml:space="preserve">Vergouwen René </t>
  </si>
  <si>
    <t>Brouwers Gerard</t>
  </si>
  <si>
    <r>
      <t xml:space="preserve">Veraart Jef    </t>
    </r>
    <r>
      <rPr>
        <b/>
        <sz val="11"/>
        <color rgb="FFFF0000"/>
        <rFont val="Arial"/>
        <family val="2"/>
      </rPr>
      <t xml:space="preserve"> (ns)</t>
    </r>
  </si>
  <si>
    <t>Ertbrandstraat 227</t>
  </si>
  <si>
    <t>Kapellen</t>
  </si>
  <si>
    <r>
      <t xml:space="preserve">Vossen Ronny  </t>
    </r>
    <r>
      <rPr>
        <b/>
        <sz val="11"/>
        <color rgb="FFFF0000"/>
        <rFont val="Arial"/>
        <family val="2"/>
      </rPr>
      <t>[NS 20]</t>
    </r>
  </si>
  <si>
    <r>
      <t xml:space="preserve">Buijk Jan  </t>
    </r>
    <r>
      <rPr>
        <b/>
        <sz val="11"/>
        <color rgb="FFFF0000"/>
        <rFont val="Arial"/>
        <family val="2"/>
      </rPr>
      <t>[NS 55]</t>
    </r>
  </si>
  <si>
    <t>0032 (0)3 667 48 41</t>
  </si>
  <si>
    <t>biljart.gse@gmail.com</t>
  </si>
  <si>
    <t>Wedstrijduitslagen</t>
  </si>
  <si>
    <t>Grauwmans Rik</t>
  </si>
  <si>
    <t>Blauwe tekst : Niet normale (thuis)-speeldag</t>
  </si>
  <si>
    <r>
      <t xml:space="preserve">Van Oers Danny </t>
    </r>
    <r>
      <rPr>
        <b/>
        <sz val="11"/>
        <color rgb="FFFF0000"/>
        <rFont val="Arial"/>
        <family val="2"/>
      </rPr>
      <t xml:space="preserve"> [NS 50]</t>
    </r>
  </si>
  <si>
    <t>CLUB-KAMPIOEN</t>
  </si>
  <si>
    <t>Caramboles</t>
  </si>
  <si>
    <t>Groene tekst: wedstrijd verzet naar een andere week</t>
  </si>
  <si>
    <r>
      <t xml:space="preserve">Scholtis Vic  </t>
    </r>
    <r>
      <rPr>
        <b/>
        <sz val="11"/>
        <color rgb="FFFF0000"/>
        <rFont val="Arial"/>
        <family val="2"/>
      </rPr>
      <t xml:space="preserve">[NS 49] </t>
    </r>
  </si>
  <si>
    <t>NIEUW GEMIDDELDE</t>
  </si>
  <si>
    <t>WEDSTRIJDEN GESPEELD</t>
  </si>
  <si>
    <t xml:space="preserve">CONTROLE T/M RONDE </t>
  </si>
  <si>
    <t xml:space="preserve">CONTROLE PER RONDE </t>
  </si>
  <si>
    <t xml:space="preserve">Van Thillo Sis   </t>
  </si>
  <si>
    <r>
      <t xml:space="preserve">Wetzer Rik </t>
    </r>
    <r>
      <rPr>
        <b/>
        <sz val="11"/>
        <color rgb="FFFF0000"/>
        <rFont val="Arial"/>
        <family val="2"/>
      </rPr>
      <t xml:space="preserve">[NS 20] </t>
    </r>
  </si>
  <si>
    <r>
      <t xml:space="preserve">Klijn Toon </t>
    </r>
    <r>
      <rPr>
        <b/>
        <sz val="11"/>
        <color rgb="FFFF0000"/>
        <rFont val="Arial"/>
        <family val="2"/>
      </rPr>
      <t>[NS 20]</t>
    </r>
  </si>
  <si>
    <r>
      <t>Martens Gerrit</t>
    </r>
    <r>
      <rPr>
        <b/>
        <sz val="11"/>
        <color rgb="FF0000CC"/>
        <rFont val="Arial"/>
        <family val="2"/>
      </rPr>
      <t xml:space="preserve"> [OS]</t>
    </r>
  </si>
  <si>
    <r>
      <t xml:space="preserve">Konings Kamiel </t>
    </r>
    <r>
      <rPr>
        <b/>
        <sz val="11"/>
        <color rgb="FFFF0000"/>
        <rFont val="Arial"/>
        <family val="2"/>
      </rPr>
      <t>[NS 20]</t>
    </r>
  </si>
  <si>
    <r>
      <t>Peeters Hugo</t>
    </r>
    <r>
      <rPr>
        <b/>
        <sz val="11"/>
        <color rgb="FFFF0000"/>
        <rFont val="Arial"/>
        <family val="2"/>
      </rPr>
      <t xml:space="preserve"> [NS 36]</t>
    </r>
  </si>
  <si>
    <t xml:space="preserve">Hereygers Cis     </t>
  </si>
  <si>
    <t>Hereygers cis</t>
  </si>
  <si>
    <t>Etting 12</t>
  </si>
  <si>
    <t>0032 (0)486 73 96 13</t>
  </si>
  <si>
    <t>frans.hereygers@telenet.be</t>
  </si>
  <si>
    <t xml:space="preserve">   </t>
  </si>
  <si>
    <t xml:space="preserve">       </t>
  </si>
  <si>
    <r>
      <t xml:space="preserve">Nelen Jef  </t>
    </r>
    <r>
      <rPr>
        <b/>
        <sz val="11"/>
        <color rgb="FFFF0000"/>
        <rFont val="Arial"/>
        <family val="2"/>
      </rPr>
      <t>[NS 25]</t>
    </r>
  </si>
  <si>
    <r>
      <t>Present Marc</t>
    </r>
    <r>
      <rPr>
        <b/>
        <sz val="11"/>
        <color rgb="FFFF0000"/>
        <rFont val="Arial"/>
        <family val="2"/>
      </rPr>
      <t xml:space="preserve"> [NS 20]</t>
    </r>
  </si>
  <si>
    <r>
      <t xml:space="preserve">Van Ginneken Cyriel </t>
    </r>
    <r>
      <rPr>
        <b/>
        <sz val="10"/>
        <color rgb="FFFF0000"/>
        <rFont val="Arial"/>
        <family val="2"/>
      </rPr>
      <t>[NS 20]</t>
    </r>
  </si>
  <si>
    <t xml:space="preserve">  </t>
  </si>
  <si>
    <r>
      <t xml:space="preserve">Seymus Eddy </t>
    </r>
    <r>
      <rPr>
        <b/>
        <sz val="11"/>
        <color rgb="FFFF0000"/>
        <rFont val="Arial"/>
        <family val="2"/>
      </rPr>
      <t>(ns)</t>
    </r>
  </si>
  <si>
    <r>
      <t>Moerbeek Wilfried</t>
    </r>
    <r>
      <rPr>
        <b/>
        <sz val="11"/>
        <color rgb="FFFF0000"/>
        <rFont val="Arial"/>
        <family val="2"/>
      </rPr>
      <t xml:space="preserve"> (ns)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</si>
</sst>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"/>
    <numFmt numFmtId="165" formatCode="[$-F800]dddd\,\ mmmm\ dd\,\ yyyy"/>
    <numFmt numFmtId="166" formatCode="[$-813]dd\-mmm\-yy;@"/>
    <numFmt numFmtId="167" formatCode="d\-mm\-yyyy"/>
    <numFmt numFmtId="168" formatCode="0.00000000"/>
    <numFmt numFmtId="169" formatCode="#,##0.000"/>
  </numFmts>
  <fonts count="8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2"/>
      <color rgb="FF0000CC"/>
      <name val="Calibri"/>
      <family val="2"/>
      <scheme val="minor"/>
    </font>
    <font>
      <sz val="12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12"/>
      <color rgb="FFFF0000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12"/>
      <color rgb="FF0000CC"/>
      <name val="Arial"/>
      <family val="2"/>
    </font>
    <font>
      <sz val="10"/>
      <name val="Arial"/>
      <family val="2"/>
    </font>
    <font>
      <b/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00CC"/>
      <name val="Arial"/>
      <family val="2"/>
    </font>
    <font>
      <sz val="12"/>
      <name val="Calibri"/>
      <family val="2"/>
      <scheme val="minor"/>
    </font>
    <font>
      <sz val="12"/>
      <color rgb="FFFF0000"/>
      <name val="Arial"/>
      <family val="2"/>
    </font>
    <font>
      <b/>
      <sz val="14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0"/>
      <name val="Arial"/>
      <family val="2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21"/>
      <color theme="1"/>
      <name val="Bookman Old Style"/>
      <family val="1"/>
    </font>
    <font>
      <sz val="21"/>
      <color theme="1"/>
      <name val="Calibri"/>
      <family val="2"/>
      <scheme val="minor"/>
    </font>
    <font>
      <sz val="22"/>
      <name val="Bookman Old Style"/>
      <family val="1"/>
    </font>
    <font>
      <b/>
      <sz val="12"/>
      <color theme="9" tint="-0.249977111117893"/>
      <name val="Arial"/>
      <family val="2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4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00CC"/>
      <name val="Calibri"/>
      <family val="2"/>
      <scheme val="minor"/>
    </font>
    <font>
      <sz val="14"/>
      <color rgb="FF0000CC"/>
      <name val="Calibri"/>
      <family val="2"/>
      <scheme val="minor"/>
    </font>
    <font>
      <sz val="14"/>
      <color theme="1"/>
      <name val="Bookman Old Style"/>
      <family val="1"/>
    </font>
    <font>
      <sz val="14"/>
      <name val="Bookman Old Style"/>
      <family val="1"/>
    </font>
    <font>
      <sz val="14"/>
      <color rgb="FF333300"/>
      <name val="Calibri"/>
      <family val="2"/>
      <scheme val="minor"/>
    </font>
    <font>
      <sz val="14"/>
      <color rgb="FF333300"/>
      <name val="Bookman Old Style"/>
      <family val="1"/>
    </font>
    <font>
      <sz val="18"/>
      <color rgb="FF333300"/>
      <name val="Calibri"/>
      <family val="2"/>
      <scheme val="minor"/>
    </font>
    <font>
      <sz val="11"/>
      <color rgb="FF333300"/>
      <name val="Calibri"/>
      <family val="2"/>
      <scheme val="minor"/>
    </font>
    <font>
      <sz val="8"/>
      <color rgb="FF0000CC"/>
      <name val="Calibri"/>
      <family val="2"/>
      <scheme val="minor"/>
    </font>
    <font>
      <sz val="9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1"/>
      <color theme="0"/>
      <name val="Bookman Old Style"/>
      <family val="1"/>
    </font>
    <font>
      <sz val="11"/>
      <color rgb="FF008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0"/>
      <color rgb="FF00B0F0"/>
      <name val="Arial"/>
      <family val="2"/>
    </font>
    <font>
      <b/>
      <sz val="10"/>
      <color rgb="FFFF33CC"/>
      <name val="Arial"/>
      <family val="2"/>
    </font>
    <font>
      <b/>
      <sz val="10"/>
      <color rgb="FFFF0000"/>
      <name val="Arial"/>
      <family val="2"/>
    </font>
    <font>
      <b/>
      <sz val="12"/>
      <color rgb="FF008000"/>
      <name val="Calibri"/>
      <family val="2"/>
      <scheme val="minor"/>
    </font>
    <font>
      <sz val="11"/>
      <color rgb="FFFF33CC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339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0" fillId="0" borderId="0" xfId="0" applyFont="1"/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0" fontId="12" fillId="0" borderId="0" xfId="0" applyFont="1" applyAlignment="1">
      <alignment horizontal="center"/>
    </xf>
    <xf numFmtId="0" fontId="15" fillId="0" borderId="0" xfId="0" applyFont="1"/>
    <xf numFmtId="0" fontId="12" fillId="0" borderId="0" xfId="0" applyFont="1"/>
    <xf numFmtId="164" fontId="12" fillId="0" borderId="0" xfId="0" applyNumberFormat="1" applyFont="1" applyAlignment="1">
      <alignment horizontal="right"/>
    </xf>
    <xf numFmtId="164" fontId="16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8" fillId="0" borderId="0" xfId="0" applyFont="1"/>
    <xf numFmtId="0" fontId="4" fillId="0" borderId="0" xfId="0" applyFont="1"/>
    <xf numFmtId="0" fontId="17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19" fillId="0" borderId="0" xfId="1" applyAlignment="1">
      <alignment horizontal="left"/>
    </xf>
    <xf numFmtId="0" fontId="20" fillId="0" borderId="0" xfId="0" applyFont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3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20" fillId="0" borderId="0" xfId="0" applyFont="1" applyAlignment="1">
      <alignment horizontal="center"/>
    </xf>
    <xf numFmtId="1" fontId="0" fillId="0" borderId="38" xfId="0" applyNumberFormat="1" applyBorder="1" applyAlignment="1">
      <alignment horizontal="center"/>
    </xf>
    <xf numFmtId="0" fontId="21" fillId="0" borderId="0" xfId="0" applyFont="1"/>
    <xf numFmtId="0" fontId="19" fillId="0" borderId="0" xfId="1"/>
    <xf numFmtId="0" fontId="23" fillId="0" borderId="0" xfId="0" applyFont="1"/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0" fontId="22" fillId="0" borderId="0" xfId="0" applyFont="1"/>
    <xf numFmtId="0" fontId="23" fillId="0" borderId="0" xfId="0" quotePrefix="1" applyFont="1"/>
    <xf numFmtId="0" fontId="24" fillId="0" borderId="0" xfId="0" applyFont="1"/>
    <xf numFmtId="0" fontId="21" fillId="0" borderId="0" xfId="0" applyFont="1" applyAlignment="1">
      <alignment vertical="center"/>
    </xf>
    <xf numFmtId="0" fontId="0" fillId="2" borderId="8" xfId="0" applyFill="1" applyBorder="1"/>
    <xf numFmtId="0" fontId="8" fillId="2" borderId="25" xfId="0" applyFont="1" applyFill="1" applyBorder="1" applyAlignment="1">
      <alignment vertical="center"/>
    </xf>
    <xf numFmtId="0" fontId="25" fillId="2" borderId="19" xfId="0" applyFont="1" applyFill="1" applyBorder="1" applyAlignment="1" applyProtection="1">
      <alignment horizontal="center" vertical="center"/>
      <protection locked="0"/>
    </xf>
    <xf numFmtId="0" fontId="25" fillId="2" borderId="36" xfId="0" applyFont="1" applyFill="1" applyBorder="1" applyAlignment="1" applyProtection="1">
      <alignment horizontal="center" vertical="center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0" fontId="0" fillId="3" borderId="6" xfId="0" applyFill="1" applyBorder="1"/>
    <xf numFmtId="0" fontId="0" fillId="3" borderId="0" xfId="0" applyFill="1"/>
    <xf numFmtId="0" fontId="1" fillId="2" borderId="4" xfId="0" applyFont="1" applyFill="1" applyBorder="1"/>
    <xf numFmtId="0" fontId="0" fillId="2" borderId="17" xfId="0" applyFill="1" applyBorder="1"/>
    <xf numFmtId="0" fontId="0" fillId="2" borderId="0" xfId="0" applyFill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0" fillId="3" borderId="8" xfId="0" applyFill="1" applyBorder="1"/>
    <xf numFmtId="0" fontId="10" fillId="2" borderId="0" xfId="0" applyFont="1" applyFill="1"/>
    <xf numFmtId="0" fontId="10" fillId="3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6" fillId="0" borderId="0" xfId="0" applyFont="1"/>
    <xf numFmtId="0" fontId="9" fillId="0" borderId="0" xfId="0" applyFont="1" applyAlignment="1">
      <alignment horizontal="center"/>
    </xf>
    <xf numFmtId="165" fontId="26" fillId="0" borderId="0" xfId="0" applyNumberFormat="1" applyFont="1"/>
    <xf numFmtId="0" fontId="28" fillId="0" borderId="0" xfId="0" applyFont="1" applyAlignment="1">
      <alignment horizontal="center" vertical="center"/>
    </xf>
    <xf numFmtId="0" fontId="26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166" fontId="16" fillId="0" borderId="0" xfId="0" applyNumberFormat="1" applyFont="1" applyAlignment="1">
      <alignment vertical="center"/>
    </xf>
    <xf numFmtId="0" fontId="1" fillId="3" borderId="0" xfId="0" applyFont="1" applyFill="1" applyAlignment="1">
      <alignment horizontal="center"/>
    </xf>
    <xf numFmtId="164" fontId="30" fillId="0" borderId="0" xfId="0" applyNumberFormat="1" applyFont="1" applyAlignment="1">
      <alignment horizontal="center"/>
    </xf>
    <xf numFmtId="0" fontId="0" fillId="0" borderId="42" xfId="0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165" fontId="32" fillId="0" borderId="0" xfId="0" applyNumberFormat="1" applyFont="1"/>
    <xf numFmtId="165" fontId="32" fillId="0" borderId="0" xfId="0" applyNumberFormat="1" applyFont="1" applyAlignment="1">
      <alignment horizontal="right"/>
    </xf>
    <xf numFmtId="0" fontId="32" fillId="0" borderId="0" xfId="0" applyFont="1" applyAlignment="1">
      <alignment horizontal="center"/>
    </xf>
    <xf numFmtId="165" fontId="9" fillId="0" borderId="0" xfId="0" applyNumberFormat="1" applyFont="1" applyAlignment="1">
      <alignment horizontal="center"/>
    </xf>
    <xf numFmtId="0" fontId="33" fillId="0" borderId="0" xfId="0" applyFont="1"/>
    <xf numFmtId="0" fontId="0" fillId="3" borderId="5" xfId="0" applyFill="1" applyBorder="1"/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/>
    </xf>
    <xf numFmtId="164" fontId="32" fillId="0" borderId="0" xfId="0" applyNumberFormat="1" applyFont="1"/>
    <xf numFmtId="16" fontId="32" fillId="0" borderId="0" xfId="0" applyNumberFormat="1" applyFont="1" applyAlignment="1">
      <alignment horizontal="center"/>
    </xf>
    <xf numFmtId="0" fontId="32" fillId="0" borderId="0" xfId="0" applyFont="1"/>
    <xf numFmtId="0" fontId="35" fillId="0" borderId="0" xfId="0" applyFont="1" applyAlignment="1">
      <alignment horizontal="right"/>
    </xf>
    <xf numFmtId="0" fontId="30" fillId="0" borderId="0" xfId="0" applyFont="1"/>
    <xf numFmtId="0" fontId="34" fillId="0" borderId="0" xfId="0" applyFont="1" applyAlignment="1">
      <alignment horizontal="right"/>
    </xf>
    <xf numFmtId="0" fontId="30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16" fontId="33" fillId="0" borderId="0" xfId="0" applyNumberFormat="1" applyFont="1"/>
    <xf numFmtId="0" fontId="0" fillId="0" borderId="40" xfId="0" applyBorder="1"/>
    <xf numFmtId="0" fontId="21" fillId="0" borderId="0" xfId="0" applyFont="1" applyAlignment="1">
      <alignment horizontal="center"/>
    </xf>
    <xf numFmtId="0" fontId="11" fillId="0" borderId="0" xfId="0" applyFont="1"/>
    <xf numFmtId="0" fontId="5" fillId="0" borderId="0" xfId="0" applyFont="1" applyAlignment="1">
      <alignment horizontal="center"/>
    </xf>
    <xf numFmtId="165" fontId="38" fillId="0" borderId="0" xfId="0" applyNumberFormat="1" applyFont="1"/>
    <xf numFmtId="165" fontId="38" fillId="0" borderId="0" xfId="0" applyNumberFormat="1" applyFont="1" applyAlignment="1">
      <alignment horizontal="right"/>
    </xf>
    <xf numFmtId="165" fontId="26" fillId="0" borderId="0" xfId="0" applyNumberFormat="1" applyFont="1" applyAlignment="1">
      <alignment horizontal="right"/>
    </xf>
    <xf numFmtId="14" fontId="32" fillId="0" borderId="0" xfId="0" applyNumberFormat="1" applyFont="1" applyAlignment="1">
      <alignment horizontal="center"/>
    </xf>
    <xf numFmtId="0" fontId="38" fillId="0" borderId="0" xfId="0" applyFont="1" applyAlignment="1">
      <alignment horizontal="center"/>
    </xf>
    <xf numFmtId="1" fontId="0" fillId="0" borderId="23" xfId="0" applyNumberFormat="1" applyBorder="1" applyAlignment="1">
      <alignment horizontal="center" vertical="center"/>
    </xf>
    <xf numFmtId="1" fontId="0" fillId="0" borderId="24" xfId="0" applyNumberForma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/>
    </xf>
    <xf numFmtId="1" fontId="0" fillId="0" borderId="27" xfId="0" applyNumberFormat="1" applyBorder="1" applyAlignment="1">
      <alignment horizontal="center" vertical="center"/>
    </xf>
    <xf numFmtId="1" fontId="0" fillId="0" borderId="28" xfId="0" applyNumberFormat="1" applyBorder="1" applyAlignment="1">
      <alignment horizontal="center" vertical="center"/>
    </xf>
    <xf numFmtId="165" fontId="32" fillId="3" borderId="0" xfId="0" applyNumberFormat="1" applyFont="1" applyFill="1"/>
    <xf numFmtId="0" fontId="39" fillId="3" borderId="0" xfId="0" applyFont="1" applyFill="1"/>
    <xf numFmtId="0" fontId="39" fillId="2" borderId="0" xfId="0" applyFont="1" applyFill="1"/>
    <xf numFmtId="0" fontId="30" fillId="2" borderId="8" xfId="0" applyFont="1" applyFill="1" applyBorder="1"/>
    <xf numFmtId="0" fontId="40" fillId="2" borderId="19" xfId="0" applyFont="1" applyFill="1" applyBorder="1" applyAlignment="1" applyProtection="1">
      <alignment horizontal="center" vertical="center"/>
      <protection locked="0"/>
    </xf>
    <xf numFmtId="0" fontId="41" fillId="0" borderId="0" xfId="0" applyFont="1"/>
    <xf numFmtId="0" fontId="25" fillId="2" borderId="45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vertical="center"/>
    </xf>
    <xf numFmtId="0" fontId="8" fillId="0" borderId="43" xfId="0" applyFont="1" applyBorder="1" applyAlignment="1">
      <alignment vertical="center"/>
    </xf>
    <xf numFmtId="0" fontId="25" fillId="2" borderId="46" xfId="0" applyFont="1" applyFill="1" applyBorder="1" applyAlignment="1" applyProtection="1">
      <alignment horizontal="center" vertical="center"/>
      <protection locked="0"/>
    </xf>
    <xf numFmtId="0" fontId="0" fillId="2" borderId="40" xfId="0" applyFill="1" applyBorder="1"/>
    <xf numFmtId="0" fontId="0" fillId="0" borderId="34" xfId="0" applyBorder="1"/>
    <xf numFmtId="0" fontId="0" fillId="0" borderId="47" xfId="0" applyBorder="1" applyAlignment="1">
      <alignment horizontal="center"/>
    </xf>
    <xf numFmtId="0" fontId="30" fillId="0" borderId="5" xfId="0" applyFont="1" applyBorder="1"/>
    <xf numFmtId="0" fontId="30" fillId="0" borderId="32" xfId="0" applyFont="1" applyBorder="1" applyAlignment="1">
      <alignment horizontal="center"/>
    </xf>
    <xf numFmtId="1" fontId="30" fillId="0" borderId="32" xfId="0" applyNumberFormat="1" applyFont="1" applyBorder="1" applyAlignment="1">
      <alignment horizontal="center"/>
    </xf>
    <xf numFmtId="0" fontId="30" fillId="0" borderId="8" xfId="0" applyFont="1" applyBorder="1"/>
    <xf numFmtId="0" fontId="30" fillId="0" borderId="38" xfId="0" applyFont="1" applyBorder="1" applyAlignment="1">
      <alignment horizontal="center"/>
    </xf>
    <xf numFmtId="0" fontId="30" fillId="3" borderId="8" xfId="0" applyFont="1" applyFill="1" applyBorder="1"/>
    <xf numFmtId="1" fontId="30" fillId="0" borderId="38" xfId="0" applyNumberFormat="1" applyFont="1" applyBorder="1" applyAlignment="1">
      <alignment horizontal="center"/>
    </xf>
    <xf numFmtId="0" fontId="42" fillId="0" borderId="0" xfId="0" applyFont="1"/>
    <xf numFmtId="0" fontId="30" fillId="0" borderId="9" xfId="0" applyFont="1" applyBorder="1"/>
    <xf numFmtId="0" fontId="30" fillId="0" borderId="44" xfId="0" applyFont="1" applyBorder="1" applyAlignment="1">
      <alignment horizontal="center"/>
    </xf>
    <xf numFmtId="1" fontId="30" fillId="0" borderId="44" xfId="0" applyNumberFormat="1" applyFont="1" applyBorder="1" applyAlignment="1">
      <alignment horizontal="center"/>
    </xf>
    <xf numFmtId="1" fontId="30" fillId="0" borderId="0" xfId="0" applyNumberFormat="1" applyFont="1" applyAlignment="1">
      <alignment horizontal="center"/>
    </xf>
    <xf numFmtId="1" fontId="42" fillId="0" borderId="0" xfId="0" applyNumberFormat="1" applyFont="1" applyAlignment="1">
      <alignment horizontal="center"/>
    </xf>
    <xf numFmtId="0" fontId="15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164" fontId="15" fillId="0" borderId="0" xfId="0" applyNumberFormat="1" applyFont="1"/>
    <xf numFmtId="16" fontId="26" fillId="0" borderId="0" xfId="0" applyNumberFormat="1" applyFont="1" applyAlignment="1">
      <alignment horizontal="center"/>
    </xf>
    <xf numFmtId="0" fontId="32" fillId="3" borderId="0" xfId="0" applyFont="1" applyFill="1" applyAlignment="1">
      <alignment horizontal="center"/>
    </xf>
    <xf numFmtId="0" fontId="43" fillId="0" borderId="1" xfId="0" applyFont="1" applyBorder="1" applyAlignment="1">
      <alignment vertical="center"/>
    </xf>
    <xf numFmtId="0" fontId="14" fillId="0" borderId="48" xfId="0" applyFont="1" applyBorder="1" applyAlignment="1" applyProtection="1">
      <alignment horizontal="center" vertical="center"/>
      <protection locked="0"/>
    </xf>
    <xf numFmtId="0" fontId="14" fillId="0" borderId="49" xfId="0" applyFont="1" applyBorder="1" applyAlignment="1" applyProtection="1">
      <alignment horizontal="center" vertical="center"/>
      <protection locked="0"/>
    </xf>
    <xf numFmtId="0" fontId="14" fillId="0" borderId="50" xfId="0" applyFont="1" applyBorder="1" applyAlignment="1" applyProtection="1">
      <alignment horizontal="center" vertical="center"/>
      <protection locked="0"/>
    </xf>
    <xf numFmtId="0" fontId="14" fillId="0" borderId="51" xfId="0" applyFont="1" applyBorder="1" applyAlignment="1" applyProtection="1">
      <alignment horizontal="center" vertical="center"/>
      <protection locked="0"/>
    </xf>
    <xf numFmtId="0" fontId="14" fillId="0" borderId="52" xfId="0" applyFont="1" applyBorder="1" applyAlignment="1" applyProtection="1">
      <alignment horizontal="center" vertical="center"/>
      <protection locked="0"/>
    </xf>
    <xf numFmtId="0" fontId="14" fillId="0" borderId="53" xfId="0" applyFont="1" applyBorder="1" applyAlignment="1" applyProtection="1">
      <alignment horizontal="center" vertical="center"/>
      <protection locked="0"/>
    </xf>
    <xf numFmtId="0" fontId="14" fillId="0" borderId="54" xfId="0" applyFont="1" applyBorder="1" applyAlignment="1" applyProtection="1">
      <alignment horizontal="center" vertical="center"/>
      <protection locked="0"/>
    </xf>
    <xf numFmtId="0" fontId="14" fillId="0" borderId="55" xfId="0" applyFont="1" applyBorder="1" applyAlignment="1" applyProtection="1">
      <alignment horizontal="center" vertical="center"/>
      <protection locked="0"/>
    </xf>
    <xf numFmtId="0" fontId="14" fillId="0" borderId="56" xfId="0" applyFont="1" applyBorder="1" applyAlignment="1" applyProtection="1">
      <alignment horizontal="center" vertical="center"/>
      <protection locked="0"/>
    </xf>
    <xf numFmtId="0" fontId="41" fillId="0" borderId="0" xfId="0" applyFont="1" applyAlignment="1">
      <alignment horizontal="left"/>
    </xf>
    <xf numFmtId="165" fontId="46" fillId="0" borderId="0" xfId="0" applyNumberFormat="1" applyFont="1" applyAlignment="1">
      <alignment horizontal="right"/>
    </xf>
    <xf numFmtId="0" fontId="46" fillId="0" borderId="0" xfId="0" applyFont="1" applyAlignment="1">
      <alignment horizontal="center"/>
    </xf>
    <xf numFmtId="165" fontId="46" fillId="0" borderId="0" xfId="0" applyNumberFormat="1" applyFont="1"/>
    <xf numFmtId="0" fontId="12" fillId="0" borderId="38" xfId="0" applyFont="1" applyBorder="1" applyAlignment="1">
      <alignment horizontal="center"/>
    </xf>
    <xf numFmtId="0" fontId="13" fillId="0" borderId="38" xfId="0" applyFont="1" applyBorder="1" applyAlignment="1">
      <alignment horizontal="center"/>
    </xf>
    <xf numFmtId="1" fontId="12" fillId="0" borderId="38" xfId="0" applyNumberFormat="1" applyFont="1" applyBorder="1" applyAlignment="1">
      <alignment horizontal="center"/>
    </xf>
    <xf numFmtId="0" fontId="39" fillId="0" borderId="0" xfId="0" applyFont="1"/>
    <xf numFmtId="0" fontId="8" fillId="0" borderId="23" xfId="0" applyFont="1" applyBorder="1" applyAlignment="1">
      <alignment vertical="center"/>
    </xf>
    <xf numFmtId="0" fontId="25" fillId="2" borderId="57" xfId="0" applyFont="1" applyFill="1" applyBorder="1" applyAlignment="1" applyProtection="1">
      <alignment horizontal="center" vertical="center"/>
      <protection locked="0"/>
    </xf>
    <xf numFmtId="0" fontId="25" fillId="2" borderId="35" xfId="0" applyFont="1" applyFill="1" applyBorder="1" applyAlignment="1">
      <alignment horizontal="center" vertical="center"/>
    </xf>
    <xf numFmtId="0" fontId="25" fillId="2" borderId="11" xfId="0" applyFont="1" applyFill="1" applyBorder="1" applyAlignment="1" applyProtection="1">
      <alignment horizontal="center" vertical="center"/>
      <protection locked="0"/>
    </xf>
    <xf numFmtId="0" fontId="23" fillId="4" borderId="0" xfId="0" applyFont="1" applyFill="1"/>
    <xf numFmtId="0" fontId="23" fillId="4" borderId="0" xfId="0" applyFont="1" applyFill="1" applyAlignment="1">
      <alignment horizontal="center"/>
    </xf>
    <xf numFmtId="0" fontId="23" fillId="4" borderId="0" xfId="0" applyFont="1" applyFill="1" applyAlignment="1">
      <alignment horizontal="right"/>
    </xf>
    <xf numFmtId="0" fontId="19" fillId="4" borderId="0" xfId="1" applyFill="1"/>
    <xf numFmtId="0" fontId="0" fillId="4" borderId="0" xfId="0" applyFill="1"/>
    <xf numFmtId="0" fontId="45" fillId="5" borderId="0" xfId="0" applyFont="1" applyFill="1"/>
    <xf numFmtId="0" fontId="45" fillId="5" borderId="0" xfId="0" applyFont="1" applyFill="1" applyAlignment="1">
      <alignment horizontal="center"/>
    </xf>
    <xf numFmtId="0" fontId="45" fillId="5" borderId="0" xfId="0" applyFont="1" applyFill="1" applyAlignment="1">
      <alignment horizontal="right"/>
    </xf>
    <xf numFmtId="0" fontId="19" fillId="5" borderId="0" xfId="1" applyFill="1"/>
    <xf numFmtId="0" fontId="0" fillId="5" borderId="0" xfId="0" applyFill="1"/>
    <xf numFmtId="0" fontId="33" fillId="5" borderId="0" xfId="0" applyFont="1" applyFill="1"/>
    <xf numFmtId="0" fontId="0" fillId="4" borderId="0" xfId="0" applyFill="1" applyAlignment="1">
      <alignment horizontal="center"/>
    </xf>
    <xf numFmtId="0" fontId="23" fillId="5" borderId="0" xfId="0" applyFont="1" applyFill="1"/>
    <xf numFmtId="0" fontId="23" fillId="5" borderId="0" xfId="0" applyFont="1" applyFill="1" applyAlignment="1">
      <alignment horizontal="center"/>
    </xf>
    <xf numFmtId="0" fontId="23" fillId="5" borderId="0" xfId="0" applyFont="1" applyFill="1" applyAlignment="1">
      <alignment horizontal="right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right" vertical="center"/>
    </xf>
    <xf numFmtId="0" fontId="19" fillId="4" borderId="0" xfId="1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3" fillId="5" borderId="0" xfId="0" applyFont="1" applyFill="1" applyAlignment="1">
      <alignment vertical="center"/>
    </xf>
    <xf numFmtId="0" fontId="23" fillId="5" borderId="0" xfId="0" applyFont="1" applyFill="1" applyAlignment="1">
      <alignment horizontal="center" vertical="center"/>
    </xf>
    <xf numFmtId="0" fontId="23" fillId="5" borderId="0" xfId="0" applyFont="1" applyFill="1" applyAlignment="1">
      <alignment horizontal="right" vertical="center"/>
    </xf>
    <xf numFmtId="0" fontId="19" fillId="5" borderId="0" xfId="1" applyFill="1" applyAlignment="1">
      <alignment vertical="center"/>
    </xf>
    <xf numFmtId="0" fontId="23" fillId="4" borderId="0" xfId="0" applyFont="1" applyFill="1" applyAlignment="1">
      <alignment horizontal="center" vertical="center"/>
    </xf>
    <xf numFmtId="0" fontId="46" fillId="3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15" fillId="3" borderId="0" xfId="0" applyFont="1" applyFill="1"/>
    <xf numFmtId="0" fontId="12" fillId="0" borderId="40" xfId="0" applyFont="1" applyBorder="1"/>
    <xf numFmtId="0" fontId="13" fillId="0" borderId="40" xfId="0" applyFont="1" applyBorder="1"/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164" fontId="48" fillId="0" borderId="0" xfId="0" applyNumberFormat="1" applyFont="1" applyAlignment="1">
      <alignment horizontal="center"/>
    </xf>
    <xf numFmtId="165" fontId="46" fillId="3" borderId="0" xfId="0" applyNumberFormat="1" applyFont="1" applyFill="1" applyAlignment="1">
      <alignment horizontal="right"/>
    </xf>
    <xf numFmtId="0" fontId="31" fillId="0" borderId="0" xfId="0" applyFont="1"/>
    <xf numFmtId="0" fontId="31" fillId="0" borderId="0" xfId="0" applyFont="1" applyAlignment="1">
      <alignment horizontal="left"/>
    </xf>
    <xf numFmtId="167" fontId="25" fillId="0" borderId="0" xfId="0" applyNumberFormat="1" applyFont="1" applyAlignment="1">
      <alignment horizontal="center" vertical="top"/>
    </xf>
    <xf numFmtId="168" fontId="0" fillId="0" borderId="0" xfId="0" applyNumberFormat="1"/>
    <xf numFmtId="168" fontId="0" fillId="0" borderId="0" xfId="0" applyNumberFormat="1" applyAlignment="1">
      <alignment horizontal="left"/>
    </xf>
    <xf numFmtId="0" fontId="48" fillId="0" borderId="0" xfId="0" applyFont="1"/>
    <xf numFmtId="164" fontId="54" fillId="0" borderId="26" xfId="0" applyNumberFormat="1" applyFont="1" applyBorder="1" applyAlignment="1">
      <alignment horizontal="center" vertical="center"/>
    </xf>
    <xf numFmtId="0" fontId="53" fillId="0" borderId="0" xfId="0" applyFont="1"/>
    <xf numFmtId="0" fontId="57" fillId="0" borderId="0" xfId="0" applyFont="1" applyAlignment="1">
      <alignment horizontal="left"/>
    </xf>
    <xf numFmtId="0" fontId="12" fillId="0" borderId="0" xfId="0" applyFont="1" applyAlignment="1">
      <alignment horizontal="center" vertical="center"/>
    </xf>
    <xf numFmtId="0" fontId="58" fillId="0" borderId="0" xfId="0" applyFont="1" applyAlignment="1">
      <alignment horizontal="center"/>
    </xf>
    <xf numFmtId="165" fontId="58" fillId="0" borderId="0" xfId="0" applyNumberFormat="1" applyFont="1"/>
    <xf numFmtId="16" fontId="58" fillId="0" borderId="0" xfId="0" applyNumberFormat="1" applyFont="1" applyAlignment="1">
      <alignment horizontal="center"/>
    </xf>
    <xf numFmtId="0" fontId="61" fillId="0" borderId="0" xfId="0" applyFont="1"/>
    <xf numFmtId="165" fontId="58" fillId="0" borderId="0" xfId="0" applyNumberFormat="1" applyFont="1" applyAlignment="1">
      <alignment horizontal="right"/>
    </xf>
    <xf numFmtId="0" fontId="62" fillId="0" borderId="0" xfId="0" applyFont="1"/>
    <xf numFmtId="168" fontId="12" fillId="0" borderId="0" xfId="0" applyNumberFormat="1" applyFont="1"/>
    <xf numFmtId="0" fontId="63" fillId="0" borderId="0" xfId="0" applyFont="1"/>
    <xf numFmtId="168" fontId="13" fillId="0" borderId="0" xfId="0" applyNumberFormat="1" applyFont="1"/>
    <xf numFmtId="164" fontId="64" fillId="0" borderId="0" xfId="0" applyNumberFormat="1" applyFont="1"/>
    <xf numFmtId="0" fontId="64" fillId="0" borderId="0" xfId="0" applyFont="1"/>
    <xf numFmtId="0" fontId="65" fillId="0" borderId="0" xfId="0" applyFont="1"/>
    <xf numFmtId="0" fontId="66" fillId="0" borderId="0" xfId="0" applyFont="1"/>
    <xf numFmtId="0" fontId="67" fillId="0" borderId="0" xfId="0" applyFont="1"/>
    <xf numFmtId="0" fontId="67" fillId="0" borderId="0" xfId="0" applyFont="1" applyAlignment="1">
      <alignment horizontal="left"/>
    </xf>
    <xf numFmtId="0" fontId="68" fillId="0" borderId="0" xfId="0" applyFont="1"/>
    <xf numFmtId="0" fontId="69" fillId="0" borderId="0" xfId="0" applyFont="1"/>
    <xf numFmtId="168" fontId="70" fillId="0" borderId="0" xfId="0" applyNumberFormat="1" applyFont="1"/>
    <xf numFmtId="1" fontId="67" fillId="0" borderId="0" xfId="0" applyNumberFormat="1" applyFont="1" applyAlignment="1">
      <alignment horizontal="center"/>
    </xf>
    <xf numFmtId="164" fontId="67" fillId="0" borderId="0" xfId="0" applyNumberFormat="1" applyFont="1"/>
    <xf numFmtId="0" fontId="70" fillId="0" borderId="0" xfId="0" applyFont="1"/>
    <xf numFmtId="0" fontId="71" fillId="0" borderId="0" xfId="0" applyFont="1" applyAlignment="1">
      <alignment horizontal="center" vertical="center" wrapText="1"/>
    </xf>
    <xf numFmtId="0" fontId="71" fillId="0" borderId="0" xfId="0" applyFont="1" applyAlignment="1">
      <alignment horizontal="center" vertical="center" wrapText="1" shrinkToFit="1"/>
    </xf>
    <xf numFmtId="0" fontId="72" fillId="0" borderId="0" xfId="0" applyFont="1" applyAlignment="1">
      <alignment horizontal="center" vertical="center" wrapText="1"/>
    </xf>
    <xf numFmtId="1" fontId="73" fillId="0" borderId="35" xfId="0" applyNumberFormat="1" applyFont="1" applyBorder="1" applyAlignment="1" applyProtection="1">
      <alignment horizontal="center"/>
      <protection locked="0"/>
    </xf>
    <xf numFmtId="164" fontId="26" fillId="0" borderId="0" xfId="0" applyNumberFormat="1" applyFont="1" applyAlignment="1">
      <alignment horizontal="center" vertical="center"/>
    </xf>
    <xf numFmtId="164" fontId="74" fillId="0" borderId="0" xfId="0" applyNumberFormat="1" applyFont="1"/>
    <xf numFmtId="1" fontId="64" fillId="0" borderId="0" xfId="0" applyNumberFormat="1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48" fillId="0" borderId="0" xfId="0" applyFont="1" applyAlignment="1">
      <alignment horizontal="right"/>
    </xf>
    <xf numFmtId="0" fontId="13" fillId="3" borderId="8" xfId="0" applyFont="1" applyFill="1" applyBorder="1"/>
    <xf numFmtId="0" fontId="13" fillId="0" borderId="8" xfId="0" applyFont="1" applyBorder="1"/>
    <xf numFmtId="167" fontId="47" fillId="0" borderId="0" xfId="0" applyNumberFormat="1" applyFont="1" applyAlignment="1" applyProtection="1">
      <alignment horizontal="center"/>
      <protection locked="0"/>
    </xf>
    <xf numFmtId="164" fontId="75" fillId="0" borderId="0" xfId="0" applyNumberFormat="1" applyFont="1" applyAlignment="1">
      <alignment horizontal="right"/>
    </xf>
    <xf numFmtId="164" fontId="26" fillId="0" borderId="0" xfId="0" applyNumberFormat="1" applyFont="1"/>
    <xf numFmtId="0" fontId="76" fillId="0" borderId="0" xfId="0" applyFont="1" applyAlignment="1">
      <alignment horizontal="center"/>
    </xf>
    <xf numFmtId="164" fontId="77" fillId="0" borderId="0" xfId="0" applyNumberFormat="1" applyFont="1" applyAlignment="1">
      <alignment horizontal="right"/>
    </xf>
    <xf numFmtId="164" fontId="78" fillId="0" borderId="0" xfId="0" applyNumberFormat="1" applyFont="1" applyAlignment="1">
      <alignment horizontal="right"/>
    </xf>
    <xf numFmtId="0" fontId="12" fillId="0" borderId="6" xfId="0" applyFont="1" applyBorder="1" applyAlignment="1">
      <alignment horizontal="center"/>
    </xf>
    <xf numFmtId="0" fontId="76" fillId="0" borderId="6" xfId="0" applyFont="1" applyBorder="1" applyAlignment="1">
      <alignment horizontal="center"/>
    </xf>
    <xf numFmtId="0" fontId="79" fillId="0" borderId="52" xfId="0" applyFont="1" applyBorder="1" applyAlignment="1" applyProtection="1">
      <alignment horizontal="center" vertical="center"/>
      <protection locked="0"/>
    </xf>
    <xf numFmtId="0" fontId="80" fillId="0" borderId="52" xfId="0" applyFont="1" applyBorder="1" applyAlignment="1" applyProtection="1">
      <alignment horizontal="center" vertical="center"/>
      <protection locked="0"/>
    </xf>
    <xf numFmtId="0" fontId="80" fillId="0" borderId="49" xfId="0" applyFont="1" applyBorder="1" applyAlignment="1" applyProtection="1">
      <alignment horizontal="center" vertical="center"/>
      <protection locked="0"/>
    </xf>
    <xf numFmtId="0" fontId="11" fillId="0" borderId="25" xfId="0" applyFont="1" applyBorder="1" applyAlignment="1">
      <alignment vertical="center"/>
    </xf>
    <xf numFmtId="0" fontId="82" fillId="2" borderId="19" xfId="0" applyFont="1" applyFill="1" applyBorder="1" applyAlignment="1" applyProtection="1">
      <alignment horizontal="center" vertical="center"/>
      <protection locked="0"/>
    </xf>
    <xf numFmtId="0" fontId="12" fillId="0" borderId="8" xfId="0" applyFont="1" applyBorder="1"/>
    <xf numFmtId="0" fontId="75" fillId="0" borderId="38" xfId="0" applyFont="1" applyBorder="1" applyAlignment="1">
      <alignment horizontal="center"/>
    </xf>
    <xf numFmtId="1" fontId="75" fillId="0" borderId="38" xfId="0" applyNumberFormat="1" applyFont="1" applyBorder="1" applyAlignment="1">
      <alignment horizontal="center"/>
    </xf>
    <xf numFmtId="0" fontId="40" fillId="2" borderId="37" xfId="0" applyFont="1" applyFill="1" applyBorder="1" applyAlignment="1" applyProtection="1">
      <alignment horizontal="center" vertical="center"/>
      <protection locked="0"/>
    </xf>
    <xf numFmtId="0" fontId="12" fillId="3" borderId="8" xfId="0" applyFont="1" applyFill="1" applyBorder="1"/>
    <xf numFmtId="1" fontId="7" fillId="0" borderId="30" xfId="0" applyNumberFormat="1" applyFont="1" applyBorder="1" applyAlignment="1">
      <alignment horizontal="center" vertical="center"/>
    </xf>
    <xf numFmtId="0" fontId="80" fillId="0" borderId="51" xfId="0" applyFont="1" applyBorder="1" applyAlignment="1" applyProtection="1">
      <alignment horizontal="center" vertical="center"/>
      <protection locked="0"/>
    </xf>
    <xf numFmtId="164" fontId="83" fillId="0" borderId="0" xfId="0" applyNumberFormat="1" applyFont="1" applyAlignment="1">
      <alignment horizontal="right"/>
    </xf>
    <xf numFmtId="4" fontId="4" fillId="0" borderId="0" xfId="0" applyNumberFormat="1" applyFont="1" applyAlignment="1">
      <alignment horizontal="center"/>
    </xf>
    <xf numFmtId="4" fontId="0" fillId="0" borderId="0" xfId="0" applyNumberFormat="1"/>
    <xf numFmtId="169" fontId="26" fillId="0" borderId="0" xfId="0" applyNumberFormat="1" applyFont="1" applyAlignment="1">
      <alignment horizontal="center" vertical="center"/>
    </xf>
    <xf numFmtId="169" fontId="31" fillId="0" borderId="0" xfId="0" applyNumberFormat="1" applyFont="1" applyAlignment="1">
      <alignment horizontal="center"/>
    </xf>
    <xf numFmtId="169" fontId="18" fillId="0" borderId="0" xfId="0" applyNumberFormat="1" applyFont="1" applyAlignment="1">
      <alignment horizontal="center"/>
    </xf>
    <xf numFmtId="169" fontId="67" fillId="0" borderId="0" xfId="0" applyNumberFormat="1" applyFont="1" applyAlignment="1">
      <alignment horizontal="center"/>
    </xf>
    <xf numFmtId="0" fontId="69" fillId="0" borderId="0" xfId="0" applyFont="1" applyAlignment="1">
      <alignment horizontal="center"/>
    </xf>
    <xf numFmtId="0" fontId="55" fillId="0" borderId="0" xfId="0" applyFont="1" applyAlignment="1">
      <alignment horizontal="left" vertical="center"/>
    </xf>
    <xf numFmtId="0" fontId="56" fillId="0" borderId="0" xfId="0" applyFont="1" applyAlignment="1">
      <alignment horizontal="left" vertical="center"/>
    </xf>
    <xf numFmtId="0" fontId="5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2" fillId="0" borderId="0" xfId="0" applyFont="1" applyAlignment="1">
      <alignment horizontal="center" vertical="center"/>
    </xf>
    <xf numFmtId="0" fontId="4" fillId="6" borderId="0" xfId="0" applyFont="1" applyFill="1" applyAlignment="1" applyProtection="1">
      <alignment horizontal="center" vertical="center"/>
      <protection locked="0"/>
    </xf>
    <xf numFmtId="0" fontId="4" fillId="6" borderId="0" xfId="0" applyFont="1" applyFill="1" applyAlignment="1" applyProtection="1">
      <alignment vertical="center"/>
      <protection locked="0"/>
    </xf>
    <xf numFmtId="165" fontId="59" fillId="0" borderId="0" xfId="0" applyNumberFormat="1" applyFont="1" applyAlignment="1">
      <alignment horizontal="center"/>
    </xf>
    <xf numFmtId="0" fontId="60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1" xfId="0" applyFont="1" applyBorder="1" applyAlignment="1">
      <alignment horizontal="center" textRotation="90"/>
    </xf>
    <xf numFmtId="0" fontId="2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textRotation="90"/>
    </xf>
    <xf numFmtId="0" fontId="5" fillId="2" borderId="38" xfId="0" applyFont="1" applyFill="1" applyBorder="1" applyAlignment="1">
      <alignment horizontal="center" textRotation="9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34" xfId="0" applyFont="1" applyBorder="1" applyAlignment="1">
      <alignment horizontal="center" textRotation="90"/>
    </xf>
    <xf numFmtId="0" fontId="1" fillId="0" borderId="40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1" xfId="0" applyFont="1" applyBorder="1" applyAlignment="1">
      <alignment horizontal="center" textRotation="90"/>
    </xf>
    <xf numFmtId="0" fontId="1" fillId="0" borderId="32" xfId="0" applyFont="1" applyBorder="1" applyAlignment="1">
      <alignment horizontal="center" textRotation="90"/>
    </xf>
    <xf numFmtId="0" fontId="1" fillId="0" borderId="38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6" fillId="2" borderId="34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textRotation="90"/>
    </xf>
    <xf numFmtId="0" fontId="5" fillId="2" borderId="33" xfId="0" applyFont="1" applyFill="1" applyBorder="1" applyAlignment="1">
      <alignment horizontal="center" textRotation="90"/>
    </xf>
    <xf numFmtId="0" fontId="1" fillId="2" borderId="17" xfId="0" applyFont="1" applyFill="1" applyBorder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</cellXfs>
  <cellStyles count="2">
    <cellStyle name="Hyperlink" xfId="1" builtinId="8"/>
    <cellStyle name="Standaard" xfId="0" builtinId="0"/>
  </cellStyles>
  <dxfs count="106"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rgb="FF000000"/>
      </font>
    </dxf>
    <dxf>
      <font>
        <b val="0"/>
        <i val="0"/>
        <color rgb="FF0000CC"/>
      </font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8000"/>
      <color rgb="FFFF33CC"/>
      <color rgb="FF0000CC"/>
      <color rgb="FFFFFF99"/>
      <color rgb="FF333300"/>
      <color rgb="FF259325"/>
      <color rgb="FF00CC00"/>
      <color rgb="FFF8CBAD"/>
      <color rgb="FFC9FFE4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8" Type="http://schemas.openxmlformats.org/officeDocument/2006/relationships/hyperlink" Target="mailto:jan.dhooghe@telenet.be" TargetMode="External"/><Relationship Id="rId13" Type="http://schemas.openxmlformats.org/officeDocument/2006/relationships/printerSettings" Target="../printerSettings/printerSettings19.bin"/><Relationship Id="rId3" Type="http://schemas.openxmlformats.org/officeDocument/2006/relationships/hyperlink" Target="mailto:frans.hereygers@telenet.be" TargetMode="External"/><Relationship Id="rId7" Type="http://schemas.openxmlformats.org/officeDocument/2006/relationships/hyperlink" Target="mailto:vandenberghjacky@hotmail.com" TargetMode="External"/><Relationship Id="rId12" Type="http://schemas.openxmlformats.org/officeDocument/2006/relationships/hyperlink" Target="mailto:louis.quick@hotmail.com" TargetMode="External"/><Relationship Id="rId2" Type="http://schemas.openxmlformats.org/officeDocument/2006/relationships/hyperlink" Target="mailto:jefschrooyen@skynet.be" TargetMode="External"/><Relationship Id="rId1" Type="http://schemas.openxmlformats.org/officeDocument/2006/relationships/hyperlink" Target="mailto:r.beyers@outlook.com" TargetMode="External"/><Relationship Id="rId6" Type="http://schemas.openxmlformats.org/officeDocument/2006/relationships/hyperlink" Target="mailto:armand.beyers@telenet.be" TargetMode="External"/><Relationship Id="rId11" Type="http://schemas.openxmlformats.org/officeDocument/2006/relationships/hyperlink" Target="mailto:filip.vossen@telenet.be" TargetMode="External"/><Relationship Id="rId5" Type="http://schemas.openxmlformats.org/officeDocument/2006/relationships/hyperlink" Target="mailto:ivan.cappaert@telenet.be" TargetMode="External"/><Relationship Id="rId10" Type="http://schemas.openxmlformats.org/officeDocument/2006/relationships/hyperlink" Target="mailto:guy.maas@proximus.be" TargetMode="External"/><Relationship Id="rId4" Type="http://schemas.openxmlformats.org/officeDocument/2006/relationships/hyperlink" Target="mailto:ludo.dries@telenet.be" TargetMode="External"/><Relationship Id="rId9" Type="http://schemas.openxmlformats.org/officeDocument/2006/relationships/hyperlink" Target="mailto:lodewijckxwilly@gmail.com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20.bin"/><Relationship Id="rId4" Type="http://schemas.openxmlformats.org/officeDocument/2006/relationships/hyperlink" Target="mailto:biljart.gs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showGridLines="0" showRowColHeaders="0" tabSelected="1" zoomScaleNormal="100" workbookViewId="0">
      <selection activeCell="F8" sqref="F8"/>
    </sheetView>
  </sheetViews>
  <sheetFormatPr defaultRowHeight="14.4" x14ac:dyDescent="0.3"/>
  <cols>
    <col min="1" max="1" width="8.33203125" customWidth="1"/>
    <col min="2" max="2" width="7.33203125" style="47" customWidth="1"/>
    <col min="3" max="3" width="33.6640625" customWidth="1"/>
    <col min="4" max="4" width="16.6640625" style="282" customWidth="1"/>
    <col min="5" max="5" width="17" customWidth="1"/>
    <col min="6" max="6" width="10.109375" bestFit="1" customWidth="1"/>
    <col min="7" max="7" width="14.6640625" customWidth="1"/>
    <col min="8" max="8" width="10.109375" bestFit="1" customWidth="1"/>
    <col min="9" max="10" width="9.33203125" customWidth="1"/>
    <col min="11" max="11" width="0.88671875" customWidth="1"/>
    <col min="12" max="13" width="10.77734375" customWidth="1"/>
  </cols>
  <sheetData>
    <row r="1" spans="1:20" ht="17.25" customHeight="1" x14ac:dyDescent="0.3">
      <c r="A1" s="293">
        <v>0</v>
      </c>
      <c r="B1" s="288" t="s">
        <v>304</v>
      </c>
      <c r="C1" s="289"/>
      <c r="D1" s="289"/>
    </row>
    <row r="2" spans="1:20" ht="17.25" customHeight="1" x14ac:dyDescent="0.3">
      <c r="A2" s="294"/>
      <c r="B2" s="289"/>
      <c r="C2" s="289"/>
      <c r="D2" s="289"/>
      <c r="E2" s="227" t="s">
        <v>334</v>
      </c>
    </row>
    <row r="3" spans="1:20" ht="21" customHeight="1" x14ac:dyDescent="0.35">
      <c r="B3" s="290" t="s">
        <v>0</v>
      </c>
      <c r="C3" s="290"/>
      <c r="D3" s="291"/>
      <c r="E3" s="260">
        <v>46045</v>
      </c>
    </row>
    <row r="4" spans="1:20" ht="16.2" customHeight="1" x14ac:dyDescent="0.5">
      <c r="B4" s="292" t="str">
        <f>IF(A8=26,"EINDSTAND", "TUSSENSTAND"  )</f>
        <v>TUSSENSTAND</v>
      </c>
      <c r="C4" s="292"/>
      <c r="D4" s="292"/>
      <c r="E4" t="s">
        <v>372</v>
      </c>
      <c r="K4" s="46"/>
    </row>
    <row r="5" spans="1:20" ht="25.2" customHeight="1" thickBot="1" x14ac:dyDescent="0.55000000000000004">
      <c r="B5" s="292"/>
      <c r="C5" s="292"/>
      <c r="D5" s="292"/>
      <c r="E5" s="108"/>
      <c r="F5" s="108"/>
      <c r="G5" s="108"/>
      <c r="H5" s="108"/>
      <c r="I5" s="108"/>
      <c r="J5" s="108"/>
      <c r="K5" s="226"/>
      <c r="L5" s="251" t="s">
        <v>354</v>
      </c>
      <c r="M5" s="251" t="s">
        <v>355</v>
      </c>
      <c r="N5" s="108"/>
      <c r="O5" s="108"/>
    </row>
    <row r="6" spans="1:20" s="45" customFormat="1" ht="25.5" customHeight="1" thickBot="1" x14ac:dyDescent="0.5">
      <c r="B6" s="90" t="s">
        <v>1</v>
      </c>
      <c r="C6" s="48" t="s">
        <v>2</v>
      </c>
      <c r="D6" s="281" t="s">
        <v>3</v>
      </c>
      <c r="E6" s="244" t="s">
        <v>349</v>
      </c>
      <c r="F6" s="287" t="s">
        <v>348</v>
      </c>
      <c r="G6" s="287"/>
      <c r="H6" s="287"/>
      <c r="I6" s="249" t="s">
        <v>352</v>
      </c>
      <c r="J6" s="250" t="s">
        <v>353</v>
      </c>
      <c r="K6" s="235"/>
      <c r="L6" s="252">
        <v>16</v>
      </c>
      <c r="M6" s="252">
        <v>16</v>
      </c>
      <c r="N6" s="235"/>
      <c r="O6" s="235"/>
      <c r="P6" s="235"/>
      <c r="Q6" s="235"/>
      <c r="R6" s="235"/>
      <c r="S6" s="233"/>
      <c r="T6" s="233"/>
    </row>
    <row r="7" spans="1:20" s="221" customFormat="1" ht="6.75" customHeight="1" x14ac:dyDescent="0.3">
      <c r="B7" s="222"/>
      <c r="D7" s="282"/>
      <c r="E7" s="245"/>
      <c r="F7" s="245"/>
      <c r="G7" s="245"/>
      <c r="H7" s="245"/>
      <c r="I7" s="236"/>
      <c r="J7" s="236"/>
      <c r="K7" s="236"/>
      <c r="L7" s="236"/>
      <c r="M7" s="236" t="s">
        <v>367</v>
      </c>
      <c r="N7" s="236"/>
      <c r="O7" s="236"/>
      <c r="P7" s="236"/>
      <c r="Q7" s="236"/>
      <c r="R7" s="236"/>
      <c r="S7" s="234"/>
      <c r="T7" s="234"/>
    </row>
    <row r="8" spans="1:20" s="44" customFormat="1" ht="19.2" customHeight="1" x14ac:dyDescent="0.35">
      <c r="A8" s="218">
        <f>COUNTIF(Punten!$E$208:'Punten'!$AD$208,"&gt;0")</f>
        <v>16</v>
      </c>
      <c r="B8" s="219" t="s">
        <v>4</v>
      </c>
      <c r="C8" s="239" t="s">
        <v>8</v>
      </c>
      <c r="D8" s="284">
        <f>Punten!$C$209</f>
        <v>1056.7829999999999</v>
      </c>
      <c r="E8" s="246">
        <f>Wildert2!$AL$19</f>
        <v>4259</v>
      </c>
      <c r="F8" s="237" t="str">
        <f>INDEX(Wildert2!$A$4:$A$18,MATCH(MAX(Wildert2!$AO$4:$AO$18),Wildert2!$AO$4:$AO$18,0))</f>
        <v>Van Den Bergh Jacky</v>
      </c>
      <c r="G8" s="241"/>
      <c r="H8" s="247">
        <f>MAX(Wildert2!$AO$4:$AO$18)</f>
        <v>152.75229357798165</v>
      </c>
      <c r="I8" s="255">
        <f>VLOOKUP($F8,Wildert2!$A$4:$AO$18,40,0)</f>
        <v>166.5</v>
      </c>
      <c r="J8" s="256">
        <f>VLOOKUP($F8,Wildert2!$A$4:$AO$18,39,0)</f>
        <v>2</v>
      </c>
      <c r="K8" s="238"/>
      <c r="L8" s="283">
        <f>VLOOKUP($C8,Punten!$D$4:$AD$224,1+$L$6,0)</f>
        <v>1056.7830000000004</v>
      </c>
      <c r="M8" s="253">
        <f>VLOOKUP($C8,Punten!$C$4:$AD$224,2+$M$6,0)</f>
        <v>68.415000000000006</v>
      </c>
      <c r="N8" s="238"/>
      <c r="O8" s="238"/>
      <c r="P8" s="238"/>
      <c r="Q8" s="238"/>
      <c r="R8" s="238"/>
      <c r="S8" s="231"/>
      <c r="T8" s="231"/>
    </row>
    <row r="9" spans="1:20" s="44" customFormat="1" ht="20.100000000000001" customHeight="1" x14ac:dyDescent="0.35">
      <c r="A9" s="218">
        <f>COUNTIF(Punten!$E$80:'Punten'!$AD$80,"&gt;0")</f>
        <v>16</v>
      </c>
      <c r="B9" s="219" t="s">
        <v>4</v>
      </c>
      <c r="C9" s="239" t="s">
        <v>11</v>
      </c>
      <c r="D9" s="285">
        <f>Punten!$C$81</f>
        <v>982.90200000000004</v>
      </c>
      <c r="E9" s="246">
        <f>Molenheike!$AL$19</f>
        <v>3891</v>
      </c>
      <c r="F9" s="237" t="str">
        <f>INDEX(Molenheike!$A$4:$A$18,MATCH(MAX(Molenheike!$AO$4:$AO$18),Molenheike!$AO$4:$AO$18,0))</f>
        <v>Keuppens Marc</v>
      </c>
      <c r="G9" s="241"/>
      <c r="H9" s="247">
        <f>MAX(Molenheike!$AO$4:$AO$18)</f>
        <v>117.5</v>
      </c>
      <c r="I9" s="255">
        <f>VLOOKUP($F9,Molenheike!$A$4:$AO$18,40,0)</f>
        <v>35.25</v>
      </c>
      <c r="J9" s="256">
        <f>VLOOKUP($F9,Molenheike!$A$4:$AO$18,39,0)</f>
        <v>12</v>
      </c>
      <c r="K9" s="238"/>
      <c r="L9" s="283">
        <f>VLOOKUP($C9,Punten!$D$4:$AD$224,1+$L$6,0)</f>
        <v>982.90200000000004</v>
      </c>
      <c r="M9" s="253">
        <f>VLOOKUP($C9,Punten!$C$4:$AD$224,2+$M$6,0)</f>
        <v>62.715000000000003</v>
      </c>
      <c r="N9" s="238"/>
      <c r="O9" s="238"/>
      <c r="P9" s="238"/>
      <c r="Q9" s="238"/>
      <c r="R9" s="238"/>
      <c r="S9" s="231"/>
      <c r="T9" s="231"/>
    </row>
    <row r="10" spans="1:20" s="44" customFormat="1" ht="20.100000000000001" customHeight="1" x14ac:dyDescent="0.35">
      <c r="A10" s="218">
        <f>COUNTIF(Punten!E174:'Punten'!AD174,"&gt;0")</f>
        <v>16</v>
      </c>
      <c r="B10" s="219" t="s">
        <v>4</v>
      </c>
      <c r="C10" s="239" t="s">
        <v>14</v>
      </c>
      <c r="D10" s="285">
        <f>Punten!$C$175</f>
        <v>973.91600000000005</v>
      </c>
      <c r="E10" s="246">
        <f>Putte!$AL$19</f>
        <v>3139</v>
      </c>
      <c r="F10" s="237" t="str">
        <f>INDEX(Putte!$A$4:$A$18,MATCH(MAX(Putte!$AO$4:$AO$18),Putte!$AO$4:$AO$18,0))</f>
        <v>Van Den Bleeken Eddy</v>
      </c>
      <c r="G10" s="241"/>
      <c r="H10" s="247">
        <f>MAX(Putte!$AO$4:$AO$18)</f>
        <v>124.24242424242425</v>
      </c>
      <c r="I10" s="255">
        <f>VLOOKUP($F10,Putte!$A$4:$AO$18,40,0)</f>
        <v>27.333333333333332</v>
      </c>
      <c r="J10" s="256">
        <f>VLOOKUP($F10,Putte!$A$4:$AO$18,39,0)</f>
        <v>6</v>
      </c>
      <c r="K10" s="238"/>
      <c r="L10" s="283">
        <f>VLOOKUP($C10,Punten!$D$4:$AD$224,1+$L$6,0)</f>
        <v>973.91600000000005</v>
      </c>
      <c r="M10" s="253">
        <f>VLOOKUP($C10,Punten!$C$4:$AD$224,2+$M$6,0)</f>
        <v>50.820999999999998</v>
      </c>
      <c r="N10" s="238"/>
      <c r="O10" s="238"/>
      <c r="P10" s="238"/>
      <c r="Q10" s="238"/>
      <c r="R10" s="238"/>
      <c r="S10" s="231"/>
      <c r="T10" s="231"/>
    </row>
    <row r="11" spans="1:20" s="44" customFormat="1" ht="20.100000000000001" customHeight="1" x14ac:dyDescent="0.35">
      <c r="A11" s="241">
        <f>COUNTIF(Punten!$E$67:'Punten'!$AD$67,"&gt;0")</f>
        <v>16</v>
      </c>
      <c r="B11" s="242" t="s">
        <v>4</v>
      </c>
      <c r="C11" s="243" t="s">
        <v>13</v>
      </c>
      <c r="D11" s="286">
        <f>Punten!$C$68</f>
        <v>971.96500000000015</v>
      </c>
      <c r="E11" s="246">
        <f>Meeuwen2!$AL$19</f>
        <v>3507</v>
      </c>
      <c r="F11" s="237" t="str">
        <f>INDEX(Meeuwen2!$A$4:$A$18,MATCH(MAX(Meeuwen2!$AO$4:$AO$18),Meeuwen2!$AO$4:$AO$18,0))</f>
        <v>De Backer Jerome</v>
      </c>
      <c r="G11" s="248"/>
      <c r="H11" s="247">
        <f>MAX(Meeuwen2!$AO$4:$AO$18)</f>
        <v>121.65991902834008</v>
      </c>
      <c r="I11" s="255">
        <f>VLOOKUP($F11,Meeuwen2!$A$4:$AO$18,40,0)</f>
        <v>46.230769230769234</v>
      </c>
      <c r="J11" s="256">
        <f>VLOOKUP($F11,Meeuwen2!$A$4:$AO$18,39,0)</f>
        <v>13</v>
      </c>
      <c r="K11" s="238"/>
      <c r="L11" s="283">
        <f>VLOOKUP($C11,Punten!$D$4:$AD$224,1+$L$6,0)</f>
        <v>971.96500000000003</v>
      </c>
      <c r="M11" s="253">
        <f>VLOOKUP($C11,Punten!$C$4:$AD$224,2+$M$6,0)</f>
        <v>44.517000000000003</v>
      </c>
      <c r="N11" s="238"/>
      <c r="O11" s="238"/>
      <c r="P11" s="238"/>
      <c r="Q11" s="238"/>
      <c r="R11" s="238"/>
      <c r="S11" s="231"/>
      <c r="T11" s="231"/>
    </row>
    <row r="12" spans="1:20" s="44" customFormat="1" ht="20.100000000000001" customHeight="1" x14ac:dyDescent="0.35">
      <c r="A12" s="218">
        <f>COUNTIF(Punten!$E$128:'Punten'!$AD$128,"&gt;0")</f>
        <v>16</v>
      </c>
      <c r="B12" s="219" t="s">
        <v>4</v>
      </c>
      <c r="C12" s="239" t="s">
        <v>15</v>
      </c>
      <c r="D12" s="285">
        <f>Punten!$C$129</f>
        <v>966.8950000000001</v>
      </c>
      <c r="E12" s="246">
        <f>Meeuwkes!$AL$19</f>
        <v>3118.0001000000002</v>
      </c>
      <c r="F12" s="237" t="str">
        <f>INDEX(Meeuwkes!$A$4:$A$18,MATCH(MAX(Meeuwkes!$AO$4:$AO$18),Meeuwkes!$AO$4:$AO$18,0))</f>
        <v>Bove René</v>
      </c>
      <c r="G12" s="241"/>
      <c r="H12" s="247">
        <f>MAX(Meeuwkes!$AO$4:$AO$18)</f>
        <v>136.66666666666666</v>
      </c>
      <c r="I12" s="255">
        <f>VLOOKUP($F12,Meeuwkes!$A$4:$AO$18,40,0)</f>
        <v>27.333333333333332</v>
      </c>
      <c r="J12" s="256">
        <f>VLOOKUP($F12,Meeuwkes!$A$4:$AO$18,39,0)</f>
        <v>6</v>
      </c>
      <c r="K12" s="238"/>
      <c r="L12" s="283">
        <f>VLOOKUP($C12,Punten!$D$4:$AD$224,1+$L$6,0)</f>
        <v>966.89499999999987</v>
      </c>
      <c r="M12" s="253">
        <f>VLOOKUP($C12,Punten!$C$4:$AD$224,2+$M$6,0)</f>
        <v>47.131</v>
      </c>
      <c r="N12" s="238"/>
      <c r="O12" s="238"/>
      <c r="P12" s="238"/>
      <c r="Q12" s="238"/>
      <c r="R12" s="238"/>
      <c r="S12" s="231"/>
      <c r="T12" s="231"/>
    </row>
    <row r="13" spans="1:20" s="44" customFormat="1" ht="20.100000000000001" customHeight="1" x14ac:dyDescent="0.35">
      <c r="A13" s="218">
        <f>COUNTIF(Punten!E112:'Punten'!AD112,"&gt;0")</f>
        <v>16</v>
      </c>
      <c r="B13" s="219" t="s">
        <v>4</v>
      </c>
      <c r="C13" s="239" t="s">
        <v>5</v>
      </c>
      <c r="D13" s="285">
        <f>Punten!$C$113</f>
        <v>957.84299999999996</v>
      </c>
      <c r="E13" s="246">
        <f>Oudeglorie!$AL$19</f>
        <v>2904</v>
      </c>
      <c r="F13" s="237" t="str">
        <f>INDEX(Oudeglorie!$A$4:$A$18,MATCH(MAX(Oudeglorie!$AO$4:$AO$18),Oudeglorie!$AO$4:$AO$18,0))</f>
        <v xml:space="preserve">Aerden Carl  </v>
      </c>
      <c r="G13" s="241"/>
      <c r="H13" s="247">
        <f>MAX(Oudeglorie!$AO$4:$AO$18)</f>
        <v>118.22916666666667</v>
      </c>
      <c r="I13" s="255">
        <f>VLOOKUP($F13,Oudeglorie!$A$4:$AO$18,40,0)</f>
        <v>28.375</v>
      </c>
      <c r="J13" s="256">
        <f>VLOOKUP($F13,Oudeglorie!$A$4:$AO$18,39,0)</f>
        <v>8</v>
      </c>
      <c r="K13" s="238"/>
      <c r="L13" s="283">
        <f>VLOOKUP($C13,Punten!$D$4:$AD$224,1+$L$6,0)</f>
        <v>957.84300000000019</v>
      </c>
      <c r="M13" s="253">
        <f>VLOOKUP($C13,Punten!$C$4:$AD$224,2+$M$6,0)</f>
        <v>51.363000000000007</v>
      </c>
      <c r="N13" s="238"/>
      <c r="O13" s="238"/>
      <c r="P13" s="238"/>
      <c r="Q13" s="238"/>
      <c r="R13" s="238"/>
      <c r="S13" s="231"/>
      <c r="T13" s="231"/>
    </row>
    <row r="14" spans="1:20" s="44" customFormat="1" ht="20.100000000000001" customHeight="1" x14ac:dyDescent="0.35">
      <c r="A14" s="241">
        <f>COUNTIF(Punten!$E$94:'Punten'!$AD$94,"&gt;0")</f>
        <v>16</v>
      </c>
      <c r="B14" s="242" t="s">
        <v>4</v>
      </c>
      <c r="C14" s="243" t="s">
        <v>290</v>
      </c>
      <c r="D14" s="286">
        <f>Punten!$C$95</f>
        <v>949.947</v>
      </c>
      <c r="E14" s="246">
        <f>Nispen!$AL$19</f>
        <v>3145</v>
      </c>
      <c r="F14" s="237" t="str">
        <f>INDEX(Nispen!$A$4:$A$18,MATCH(MAX(Nispen!$AO$4:$AO$18),Nispen!$AO$4:$AO$18,0))</f>
        <v>Brouwers Vic</v>
      </c>
      <c r="G14" s="241"/>
      <c r="H14" s="247">
        <f>MAX(Nispen!$AO$4:$AO$18)</f>
        <v>111.86274509803921</v>
      </c>
      <c r="I14" s="255">
        <f>VLOOKUP($F14,Nispen!$A$4:$AO$18,40,0)</f>
        <v>76.066666666666663</v>
      </c>
      <c r="J14" s="256">
        <f>VLOOKUP($F14,Nispen!$A$4:$AO$18,39,0)</f>
        <v>15</v>
      </c>
      <c r="K14" s="238"/>
      <c r="L14" s="283">
        <f>VLOOKUP($C14,Punten!$D$4:$AD$224,1+$L$6,0)</f>
        <v>949.94699999999989</v>
      </c>
      <c r="M14" s="253">
        <f>VLOOKUP($C14,Punten!$C$4:$AD$224,2+$M$6,0)</f>
        <v>64.260999999999996</v>
      </c>
      <c r="N14" s="238"/>
      <c r="O14" s="238"/>
      <c r="P14" s="238"/>
      <c r="Q14" s="238"/>
      <c r="R14" s="238"/>
      <c r="S14" s="231"/>
      <c r="T14" s="231"/>
    </row>
    <row r="15" spans="1:20" s="44" customFormat="1" ht="20.100000000000001" customHeight="1" x14ac:dyDescent="0.35">
      <c r="A15" s="218">
        <f>COUNTIF(Punten!$E$223:'Punten'!$AD$223,"&gt;0")</f>
        <v>16</v>
      </c>
      <c r="B15" s="219" t="s">
        <v>4</v>
      </c>
      <c r="C15" s="239" t="s">
        <v>291</v>
      </c>
      <c r="D15" s="285">
        <f>Punten!$C$224</f>
        <v>941.47400000000005</v>
      </c>
      <c r="E15" s="246">
        <f>DeBeek!$AL$19</f>
        <v>3055</v>
      </c>
      <c r="F15" s="237" t="str">
        <f>INDEX(DeBeek!$A$4:$A$18,MATCH(MAX(DeBeek!$AO$4:$AO$18),DeBeek!$AO$4:$AO$18,0))</f>
        <v xml:space="preserve">Heyndrickx Alfons   </v>
      </c>
      <c r="G15" s="241"/>
      <c r="H15" s="247">
        <f>MAX(DeBeek!$AO$4:$AO$18)</f>
        <v>114.61538461538461</v>
      </c>
      <c r="I15" s="255">
        <f>VLOOKUP($F15,DeBeek!$A$4:$AO$18,40,0)</f>
        <v>29.8</v>
      </c>
      <c r="J15" s="256">
        <f>VLOOKUP($F15,DeBeek!$A$4:$AO$18,39,0)</f>
        <v>10</v>
      </c>
      <c r="K15" s="238"/>
      <c r="L15" s="283">
        <f>VLOOKUP($C15,Punten!$D$4:$AD$224,1+$L$6,0)</f>
        <v>941.47399999999993</v>
      </c>
      <c r="M15" s="253">
        <f>VLOOKUP($C15,Punten!$C$4:$AD$224,2+$M$6,0)</f>
        <v>58.847999999999999</v>
      </c>
      <c r="N15" s="238"/>
      <c r="O15" s="238"/>
      <c r="P15" s="238"/>
      <c r="Q15" s="238"/>
      <c r="R15" s="238"/>
      <c r="S15" s="231"/>
      <c r="T15" s="231"/>
    </row>
    <row r="16" spans="1:20" s="44" customFormat="1" ht="20.100000000000001" customHeight="1" x14ac:dyDescent="0.35">
      <c r="A16" s="218">
        <f>COUNTIF(Punten!$E$192:'Punten'!$AD$192,"&gt;0")</f>
        <v>16</v>
      </c>
      <c r="B16" s="219" t="s">
        <v>4</v>
      </c>
      <c r="C16" s="240" t="s">
        <v>12</v>
      </c>
      <c r="D16" s="284">
        <f>Punten!$C$193</f>
        <v>932.00199999999984</v>
      </c>
      <c r="E16" s="246">
        <f>Wildert1!$AL$19</f>
        <v>3240</v>
      </c>
      <c r="F16" s="237" t="str">
        <f>INDEX(Wildert1!$A$4:$A$18,MATCH(MAX(Wildert1!$AO$4:$AO$18),Wildert1!$AO$4:$AO$18,0))</f>
        <v xml:space="preserve">Konings Guido </v>
      </c>
      <c r="G16" s="241"/>
      <c r="H16" s="247">
        <f>MAX(Wildert1!$AO$4:$AO$18)</f>
        <v>126.78571428571428</v>
      </c>
      <c r="I16" s="255">
        <f>VLOOKUP($F16,Wildert1!$A$4:$AO$18,40,0)</f>
        <v>30.428571428571427</v>
      </c>
      <c r="J16" s="256">
        <f>VLOOKUP($F16,Wildert1!$A$4:$AO$18,39,0)</f>
        <v>7</v>
      </c>
      <c r="K16" s="238"/>
      <c r="L16" s="283">
        <f>VLOOKUP($C16,Punten!$D$4:$AD$224,1+$L$6,0)</f>
        <v>932.00199999999984</v>
      </c>
      <c r="M16" s="253">
        <f>VLOOKUP($C16,Punten!$C$4:$AD$224,2+$M$6,0)</f>
        <v>41.890999999999998</v>
      </c>
      <c r="N16" s="238"/>
      <c r="O16" s="238"/>
      <c r="P16" s="238"/>
      <c r="Q16" s="238"/>
      <c r="R16" s="238" t="s">
        <v>368</v>
      </c>
      <c r="S16" s="231"/>
      <c r="T16" s="231"/>
    </row>
    <row r="17" spans="1:20" s="44" customFormat="1" ht="20.100000000000001" customHeight="1" x14ac:dyDescent="0.35">
      <c r="A17" s="241">
        <f>COUNTIF(Punten!$E$157:'Punten'!$AD$157,"&gt;0")</f>
        <v>16</v>
      </c>
      <c r="B17" s="242" t="s">
        <v>4</v>
      </c>
      <c r="C17" s="243" t="s">
        <v>9</v>
      </c>
      <c r="D17" s="286">
        <f>Punten!$C$158</f>
        <v>930.44899999999996</v>
      </c>
      <c r="E17" s="246">
        <f>Rooiebal2!$AL$19</f>
        <v>2861</v>
      </c>
      <c r="F17" s="237" t="str">
        <f>INDEX(Rooiebal2!$A$4:$A$18,MATCH(MAX(Rooiebal2!$AO$4:$AO$18),Rooiebal2!$AO$4:$AO$18,0))</f>
        <v xml:space="preserve">Donckers Johnny </v>
      </c>
      <c r="G17" s="241"/>
      <c r="H17" s="247">
        <f>MAX(Rooiebal2!$AO$4:$AO$18)</f>
        <v>129</v>
      </c>
      <c r="I17" s="255">
        <f>VLOOKUP($F17,Rooiebal2!$A$4:$AO$18,40,0)</f>
        <v>32.25</v>
      </c>
      <c r="J17" s="256">
        <f>VLOOKUP($F17,Rooiebal2!$A$4:$AO$18,39,0)</f>
        <v>12</v>
      </c>
      <c r="K17" s="238"/>
      <c r="L17" s="283">
        <f>VLOOKUP($C17,Punten!$D$4:$AD$224,1+$L$6,0)</f>
        <v>930.44900000000007</v>
      </c>
      <c r="M17" s="253">
        <f>VLOOKUP($C17,Punten!$C$4:$AD$224,2+$M$6,0)</f>
        <v>56.927</v>
      </c>
      <c r="N17" s="238"/>
      <c r="O17" s="238"/>
      <c r="P17" s="238"/>
      <c r="Q17" s="238"/>
      <c r="R17" s="238"/>
      <c r="S17" s="231"/>
      <c r="T17" s="231"/>
    </row>
    <row r="18" spans="1:20" s="44" customFormat="1" ht="20.100000000000001" customHeight="1" x14ac:dyDescent="0.35">
      <c r="A18" s="218">
        <f>COUNTIF(Punten!$E$16:'Punten'!$AD$16,"&gt;0")</f>
        <v>16</v>
      </c>
      <c r="B18" s="219" t="s">
        <v>4</v>
      </c>
      <c r="C18" s="240" t="s">
        <v>6</v>
      </c>
      <c r="D18" s="285">
        <f>Punten!$C$17</f>
        <v>913.04500000000007</v>
      </c>
      <c r="E18" s="246">
        <f>Horendonk!$AL$19</f>
        <v>2480</v>
      </c>
      <c r="F18" s="237" t="str">
        <f>INDEX(Horendonk!$A$4:$A$18,MATCH(MAX(Horendonk!$AO$4:$AO$18),Horendonk!$AO$4:$AO$18,0))</f>
        <v>Veraart Jef     (ns)</v>
      </c>
      <c r="G18" s="241"/>
      <c r="H18" s="247">
        <f>MAX(Horendonk!$AO$4:$AO$18)</f>
        <v>122.22222222222223</v>
      </c>
      <c r="I18" s="255">
        <f>VLOOKUP($F18,Horendonk!$A$4:$AO$18,40,0)</f>
        <v>33</v>
      </c>
      <c r="J18" s="256">
        <f>VLOOKUP($F18,Horendonk!$A$4:$AO$18,39,0)</f>
        <v>2</v>
      </c>
      <c r="K18" s="238"/>
      <c r="L18" s="283">
        <f>VLOOKUP($C18,Punten!$D$4:$AD$224,1+$L$6,0)</f>
        <v>913.04499999999996</v>
      </c>
      <c r="M18" s="253">
        <f>VLOOKUP($C18,Punten!$C$4:$AD$224,2+$M$6,0)</f>
        <v>56.265999999999998</v>
      </c>
      <c r="N18" s="238"/>
      <c r="O18" s="238"/>
      <c r="P18" s="238"/>
      <c r="Q18" s="238"/>
      <c r="R18" s="238"/>
      <c r="S18" s="231"/>
      <c r="T18" s="231"/>
    </row>
    <row r="19" spans="1:20" s="44" customFormat="1" ht="20.100000000000001" customHeight="1" x14ac:dyDescent="0.35">
      <c r="A19" s="241">
        <f>COUNTIF(Punten!$E$35:'Punten'!$AD$35,"&gt;0")</f>
        <v>16</v>
      </c>
      <c r="B19" s="242" t="s">
        <v>4</v>
      </c>
      <c r="C19" s="240" t="s">
        <v>10</v>
      </c>
      <c r="D19" s="286">
        <f>Punten!$C$36</f>
        <v>901.85399999999981</v>
      </c>
      <c r="E19" s="246">
        <f>Kerkuilen!$AL$19</f>
        <v>4013</v>
      </c>
      <c r="F19" s="237" t="str">
        <f>INDEX(Kerkuilen!$A$4:$A$18,MATCH(MAX(Kerkuilen!$AO$4:$AO$18),Kerkuilen!$AO$4:$AO$18,0))</f>
        <v>De Kaey Piet</v>
      </c>
      <c r="G19" s="241"/>
      <c r="H19" s="247">
        <f>MAX(Kerkuilen!$AO$4:$AO$18)</f>
        <v>115.70512820512822</v>
      </c>
      <c r="I19" s="255">
        <f>VLOOKUP($F19,Kerkuilen!$A$4:$AO$18,40,0)</f>
        <v>60.166666666666664</v>
      </c>
      <c r="J19" s="256">
        <f>VLOOKUP($F19,Kerkuilen!$A$4:$AO$18,39,0)</f>
        <v>6</v>
      </c>
      <c r="K19" s="238"/>
      <c r="L19" s="283">
        <f>VLOOKUP($C19,Punten!$D$4:$AD$224,1+$L$6,0)</f>
        <v>901.85400000000016</v>
      </c>
      <c r="M19" s="253">
        <f>VLOOKUP($C19,Punten!$C$4:$AD$224,2+$M$6,0)</f>
        <v>64.763000000000005</v>
      </c>
      <c r="N19" s="238"/>
      <c r="O19" s="238"/>
      <c r="P19" s="238"/>
      <c r="Q19" s="238"/>
      <c r="R19" s="238"/>
      <c r="S19" s="231"/>
      <c r="T19" s="231"/>
    </row>
    <row r="20" spans="1:20" s="44" customFormat="1" ht="20.100000000000001" customHeight="1" x14ac:dyDescent="0.35">
      <c r="A20" s="241">
        <f>COUNTIF(Punten!$E$142:'Punten'!$AD$142,"&gt;0")</f>
        <v>16</v>
      </c>
      <c r="B20" s="242" t="s">
        <v>4</v>
      </c>
      <c r="C20" s="240" t="s">
        <v>7</v>
      </c>
      <c r="D20" s="286">
        <f>Punten!$C$143</f>
        <v>887.45900000000006</v>
      </c>
      <c r="E20" s="246">
        <f>Rooiebal1!$AL$19</f>
        <v>2649</v>
      </c>
      <c r="F20" s="237" t="str">
        <f>INDEX(Rooiebal1!$A$4:$A$18,MATCH(MAX(Rooiebal1!$AO$4:$AO$18),Rooiebal1!$AO$4:$AO$18,0))</f>
        <v xml:space="preserve">Raeymakers Pierre </v>
      </c>
      <c r="G20" s="241"/>
      <c r="H20" s="247">
        <f>MAX(Rooiebal1!$AO$4:$AO$18)</f>
        <v>143.47826086956522</v>
      </c>
      <c r="I20" s="255">
        <f>VLOOKUP($F20,Rooiebal1!$A$4:$AO$18,40,0)</f>
        <v>33</v>
      </c>
      <c r="J20" s="256">
        <f>VLOOKUP($F20,Rooiebal1!$A$4:$AO$18,39,0)</f>
        <v>2</v>
      </c>
      <c r="K20" s="238"/>
      <c r="L20" s="283">
        <f>VLOOKUP($C20,Punten!$D$4:$AD$224,1+$L$6,0)</f>
        <v>887.45900000000006</v>
      </c>
      <c r="M20" s="253">
        <f>VLOOKUP($C20,Punten!$C$4:$AD$224,2+$M$6,0)</f>
        <v>64.453000000000003</v>
      </c>
      <c r="N20" s="238"/>
      <c r="O20" s="238"/>
      <c r="P20" s="238"/>
      <c r="Q20" s="238"/>
      <c r="R20" s="238"/>
      <c r="S20" s="231"/>
      <c r="T20" s="231"/>
    </row>
    <row r="21" spans="1:20" ht="19.95" customHeight="1" x14ac:dyDescent="0.35">
      <c r="A21" s="241">
        <f>COUNTIF(Punten!$E$50:'Punten'!$AD$50,"&gt;0")</f>
        <v>16</v>
      </c>
      <c r="B21" s="242" t="s">
        <v>4</v>
      </c>
      <c r="C21" s="240" t="s">
        <v>16</v>
      </c>
      <c r="D21" s="286">
        <f>Punten!$C$51</f>
        <v>853.31799999999998</v>
      </c>
      <c r="E21" s="246">
        <f>Meeuwen1!$AL$19</f>
        <v>2488</v>
      </c>
      <c r="F21" s="237" t="str">
        <f>INDEX(Meeuwen1!$A$4:$A$18,MATCH(MAX(Meeuwen1!$AO$4:$AO$18),Meeuwen1!$AO$4:$AO$18,0))</f>
        <v>Vossen Filip</v>
      </c>
      <c r="G21" s="241"/>
      <c r="H21" s="247">
        <f>MAX(Meeuwen1!$AO$4:$AO$18)</f>
        <v>111.71875</v>
      </c>
      <c r="I21" s="255">
        <f>VLOOKUP($F21,Meeuwen1!$A$4:$AO$18,40,0)</f>
        <v>17.875</v>
      </c>
      <c r="J21" s="256">
        <f>VLOOKUP($F21,Meeuwen1!$A$4:$AO$18,39,0)</f>
        <v>8</v>
      </c>
      <c r="K21" s="35"/>
      <c r="L21" s="283">
        <f>VLOOKUP($C21,Punten!$D$4:$AD$224,1+$L$6,0)</f>
        <v>853.3180000000001</v>
      </c>
      <c r="M21" s="253">
        <f>VLOOKUP($C21,Punten!$C$4:$AD$224,2+$M$6,0)</f>
        <v>41.646999999999998</v>
      </c>
      <c r="N21" s="35"/>
      <c r="O21" s="35"/>
      <c r="P21" s="35"/>
      <c r="Q21" s="35"/>
      <c r="R21" s="35"/>
      <c r="S21" s="39"/>
      <c r="T21" s="39"/>
    </row>
    <row r="22" spans="1:20" ht="15" customHeight="1" x14ac:dyDescent="0.3">
      <c r="B22" s="112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9"/>
      <c r="T22" s="39"/>
    </row>
    <row r="23" spans="1:20" ht="15" customHeight="1" x14ac:dyDescent="0.3">
      <c r="B23" s="100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</row>
    <row r="24" spans="1:20" ht="15" customHeight="1" x14ac:dyDescent="0.3">
      <c r="B24" s="132"/>
      <c r="C24" s="39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</row>
    <row r="25" spans="1:20" ht="15" customHeight="1" x14ac:dyDescent="0.3">
      <c r="C25" s="35"/>
    </row>
    <row r="26" spans="1:20" ht="15" customHeight="1" x14ac:dyDescent="0.3"/>
    <row r="27" spans="1:20" x14ac:dyDescent="0.3">
      <c r="B27" s="47" t="s">
        <v>17</v>
      </c>
    </row>
    <row r="28" spans="1:20" x14ac:dyDescent="0.3">
      <c r="B28" s="49" t="s">
        <v>289</v>
      </c>
    </row>
  </sheetData>
  <sortState xmlns:xlrd2="http://schemas.microsoft.com/office/spreadsheetml/2017/richdata2" ref="A8:M21">
    <sortCondition descending="1" ref="D8:D21"/>
  </sortState>
  <mergeCells count="5">
    <mergeCell ref="F6:H6"/>
    <mergeCell ref="B1:D2"/>
    <mergeCell ref="B3:D3"/>
    <mergeCell ref="B4:D5"/>
    <mergeCell ref="A1:A2"/>
  </mergeCells>
  <conditionalFormatting sqref="A1:A2">
    <cfRule type="cellIs" dxfId="105" priority="5" operator="equal">
      <formula>0</formula>
    </cfRule>
  </conditionalFormatting>
  <conditionalFormatting sqref="C8">
    <cfRule type="expression" dxfId="104" priority="15">
      <formula>$A$1&lt;&gt;0</formula>
    </cfRule>
  </conditionalFormatting>
  <conditionalFormatting sqref="C21">
    <cfRule type="expression" dxfId="103" priority="4">
      <formula>$A$1&lt;&gt;1</formula>
    </cfRule>
  </conditionalFormatting>
  <conditionalFormatting sqref="E5:M21">
    <cfRule type="expression" dxfId="102" priority="7">
      <formula>$A$1&lt;1</formula>
    </cfRule>
  </conditionalFormatting>
  <conditionalFormatting sqref="E5:N21">
    <cfRule type="expression" dxfId="101" priority="3">
      <formula>$A$1&gt;2</formula>
    </cfRule>
  </conditionalFormatting>
  <conditionalFormatting sqref="L5:M21">
    <cfRule type="expression" dxfId="100" priority="2">
      <formula>$A$1&lt;2</formula>
    </cfRule>
  </conditionalFormatting>
  <hyperlinks>
    <hyperlink ref="B28" r:id="rId1" xr:uid="{00000000-0004-0000-0000-000000000000}"/>
  </hyperlinks>
  <pageMargins left="0.70866141732283472" right="0.59055118110236227" top="0.39370078740157483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239"/>
  <sheetViews>
    <sheetView showGridLines="0" zoomScale="107" zoomScaleNormal="100" workbookViewId="0">
      <selection activeCell="A45" sqref="A45"/>
    </sheetView>
  </sheetViews>
  <sheetFormatPr defaultRowHeight="15" customHeight="1" x14ac:dyDescent="0.3"/>
  <cols>
    <col min="1" max="1" width="11.5546875" style="27" customWidth="1"/>
    <col min="2" max="2" width="24.6640625" style="28" customWidth="1"/>
    <col min="3" max="3" width="12.5546875" style="27" customWidth="1"/>
    <col min="4" max="4" width="2.6640625" customWidth="1"/>
    <col min="5" max="17" width="8.33203125" style="43" customWidth="1"/>
    <col min="18" max="18" width="8.6640625" style="43" customWidth="1"/>
    <col min="19" max="19" width="8.33203125" style="43" customWidth="1"/>
    <col min="20" max="20" width="9.33203125" style="43" customWidth="1"/>
    <col min="21" max="30" width="9.33203125" customWidth="1"/>
  </cols>
  <sheetData>
    <row r="1" spans="1:30" s="7" customFormat="1" ht="15" customHeight="1" x14ac:dyDescent="0.3">
      <c r="A1" s="92" t="s">
        <v>18</v>
      </c>
      <c r="B1" s="30"/>
      <c r="C1" s="29" t="s">
        <v>19</v>
      </c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30" ht="15" customHeight="1" x14ac:dyDescent="0.3">
      <c r="A2" s="29" t="s">
        <v>20</v>
      </c>
      <c r="C2" s="29" t="s">
        <v>21</v>
      </c>
    </row>
    <row r="3" spans="1:30" ht="25.2" customHeight="1" x14ac:dyDescent="0.3">
      <c r="B3" s="31" t="s">
        <v>22</v>
      </c>
      <c r="E3" s="27">
        <v>1</v>
      </c>
      <c r="F3" s="27">
        <v>2</v>
      </c>
      <c r="G3" s="27">
        <v>3</v>
      </c>
      <c r="H3" s="27">
        <v>4</v>
      </c>
      <c r="I3" s="27">
        <v>5</v>
      </c>
      <c r="J3" s="27">
        <v>6</v>
      </c>
      <c r="K3" s="27">
        <v>7</v>
      </c>
      <c r="L3" s="27">
        <v>8</v>
      </c>
      <c r="M3" s="27">
        <v>9</v>
      </c>
      <c r="N3" s="27">
        <v>10</v>
      </c>
      <c r="O3" s="27">
        <v>11</v>
      </c>
      <c r="P3" s="27">
        <v>12</v>
      </c>
      <c r="Q3" s="27">
        <v>13</v>
      </c>
      <c r="R3" s="27">
        <v>14</v>
      </c>
      <c r="S3" s="27">
        <v>15</v>
      </c>
      <c r="T3" s="27">
        <v>16</v>
      </c>
      <c r="U3" s="27">
        <v>17</v>
      </c>
      <c r="V3" s="27">
        <v>18</v>
      </c>
      <c r="W3" s="27">
        <v>19</v>
      </c>
      <c r="X3" s="27">
        <v>20</v>
      </c>
      <c r="Y3" s="27">
        <v>21</v>
      </c>
      <c r="Z3" s="27">
        <v>22</v>
      </c>
      <c r="AA3" s="27">
        <v>23</v>
      </c>
      <c r="AB3" s="27">
        <v>24</v>
      </c>
      <c r="AC3" s="27">
        <v>25</v>
      </c>
      <c r="AD3" s="27">
        <v>26</v>
      </c>
    </row>
    <row r="4" spans="1:30" ht="15" customHeight="1" x14ac:dyDescent="0.3">
      <c r="A4" s="27">
        <f>IF(SUM(E4:AD4)=0,(" "),COUNTIF(E4:AD4,"&gt;0"))</f>
        <v>9</v>
      </c>
      <c r="B4" s="28" t="str">
        <f>Horendonk!A4</f>
        <v>Ansems Ferre</v>
      </c>
      <c r="C4" s="32">
        <f>IF(Horendonk!AL4=0," ",SUM(E4:AD4))</f>
        <v>105.262</v>
      </c>
      <c r="E4" s="36" t="str">
        <f>IF(Horendonk!C4=(""),(""),ROUND(Horendonk!C4/Horendonk!$B4*10,3))</f>
        <v/>
      </c>
      <c r="F4" s="36">
        <f>IF(Horendonk!D4=(""),(""),ROUND(Horendonk!D4/Horendonk!$B4*10,3))</f>
        <v>7.3680000000000003</v>
      </c>
      <c r="G4" s="36" t="str">
        <f>IF(Horendonk!E4=(""),(""),ROUND(Horendonk!E4/Horendonk!$B4*10,3))</f>
        <v/>
      </c>
      <c r="H4" s="36">
        <f>IF(Horendonk!F4=(""),(""),ROUND(Horendonk!F4/Horendonk!$B4*10,3))</f>
        <v>15.263</v>
      </c>
      <c r="I4" s="36">
        <f>IF(Horendonk!G4=(""),(""),ROUND(Horendonk!G4/Horendonk!$B4*10,3))</f>
        <v>13.683999999999999</v>
      </c>
      <c r="J4" s="36" t="str">
        <f>IF(Horendonk!H4=(""),(""),ROUND(Horendonk!H4/Horendonk!$B4*10,3))</f>
        <v/>
      </c>
      <c r="K4" s="36" t="str">
        <f>IF(Horendonk!I4=(""),(""),ROUND(Horendonk!I4/Horendonk!$B4*10,3))</f>
        <v/>
      </c>
      <c r="L4" s="36" t="str">
        <f>IF(Horendonk!J4=(""),(""),ROUND(Horendonk!J4/Horendonk!$B4*10,3))</f>
        <v/>
      </c>
      <c r="M4" s="36">
        <f>IF(Horendonk!K4=(""),(""),ROUND(Horendonk!K4/Horendonk!$B4*10,3))</f>
        <v>12.105</v>
      </c>
      <c r="N4" s="36" t="str">
        <f>IF(Horendonk!L4=(""),(""),ROUND(Horendonk!L4/Horendonk!$B4*10,3))</f>
        <v/>
      </c>
      <c r="O4" s="36">
        <f>IF(Horendonk!M4=(""),(""),ROUND(Horendonk!M4/Horendonk!$B4*10,3))</f>
        <v>10.526</v>
      </c>
      <c r="P4" s="36">
        <f>IF(Horendonk!N4=(""),(""),ROUND(Horendonk!N4/Horendonk!$B4*10,3))</f>
        <v>11.579000000000001</v>
      </c>
      <c r="Q4" s="36" t="str">
        <f>IF(Horendonk!O4=(""),(""),ROUND(Horendonk!O4/Horendonk!$B4*10,3))</f>
        <v/>
      </c>
      <c r="R4" s="36">
        <f>IF(Horendonk!U4=(""),(""),ROUND(Horendonk!U4/Horendonk!$T4*10,3))</f>
        <v>8.9469999999999992</v>
      </c>
      <c r="S4" s="36">
        <f>IF(Horendonk!V4=(""),(""),ROUND(Horendonk!V4/Horendonk!$T4*10,3))</f>
        <v>14.737</v>
      </c>
      <c r="T4" s="280">
        <f>IF(Horendonk!W4=(""),(""),ROUND(Horendonk!W4/Horendonk!$T4*10,3))</f>
        <v>11.053000000000001</v>
      </c>
      <c r="U4" s="36" t="str">
        <f>IF(Horendonk!X4=(""),(""),ROUND(Horendonk!X4/Horendonk!$T4*10,3))</f>
        <v/>
      </c>
      <c r="V4" s="36" t="str">
        <f>IF(Horendonk!Y4=(""),(""),ROUND(Horendonk!Y4/Horendonk!$T4*10,3))</f>
        <v/>
      </c>
      <c r="W4" s="36" t="str">
        <f>IF(Horendonk!Z4=(""),(""),ROUND(Horendonk!Z4/Horendonk!$T4*10,3))</f>
        <v/>
      </c>
      <c r="X4" s="36" t="str">
        <f>IF(Horendonk!AA4=(""),(""),ROUND(Horendonk!AA4/Horendonk!$T4*10,3))</f>
        <v/>
      </c>
      <c r="Y4" s="36" t="str">
        <f>IF(Horendonk!AB4=(""),(""),ROUND(Horendonk!AB4/Horendonk!$T4*10,3))</f>
        <v/>
      </c>
      <c r="Z4" s="36" t="str">
        <f>IF(Horendonk!AC4=(""),(""),ROUND(Horendonk!AC4/Horendonk!$T4*10,3))</f>
        <v/>
      </c>
      <c r="AA4" s="36" t="str">
        <f>IF(Horendonk!AD4=(""),(""),ROUND(Horendonk!AD4/Horendonk!$T4*10,3))</f>
        <v/>
      </c>
      <c r="AB4" s="36" t="str">
        <f>IF(Horendonk!AE4=(""),(""),ROUND(Horendonk!AE4/Horendonk!$T4*10,3))</f>
        <v/>
      </c>
      <c r="AC4" s="36" t="str">
        <f>IF(Horendonk!AF4=(""),(""),ROUND(Horendonk!AF4/Horendonk!$T4*10,3))</f>
        <v/>
      </c>
      <c r="AD4" s="36" t="str">
        <f>IF(Horendonk!AG4=(""),(""),ROUND(Horendonk!AG4/Horendonk!$T4*10,3))</f>
        <v/>
      </c>
    </row>
    <row r="5" spans="1:30" ht="15" customHeight="1" x14ac:dyDescent="0.3">
      <c r="A5" s="27">
        <f t="shared" ref="A5:A15" si="0">IF(SUM(E5:AD5)=0,(" "),COUNTIF(E5:AD5,"&gt;0"))</f>
        <v>5</v>
      </c>
      <c r="B5" s="28" t="str">
        <f>Horendonk!A5</f>
        <v xml:space="preserve">Arnouts Louis    </v>
      </c>
      <c r="C5" s="32">
        <f>IF(Horendonk!AL5=0," ",SUM(E5:AD5))</f>
        <v>47.715000000000003</v>
      </c>
      <c r="E5" s="36">
        <f>IF(Horendonk!C5=(""),(""),ROUND(Horendonk!C5/Horendonk!$B5*10,3))</f>
        <v>10.286</v>
      </c>
      <c r="F5" s="36" t="str">
        <f>IF(Horendonk!D5=(""),(""),ROUND(Horendonk!D5/Horendonk!$B5*10,3))</f>
        <v/>
      </c>
      <c r="G5" s="36" t="str">
        <f>IF(Horendonk!E5=(""),(""),ROUND(Horendonk!E5/Horendonk!$B5*10,3))</f>
        <v/>
      </c>
      <c r="H5" s="36" t="str">
        <f>IF(Horendonk!F5=(""),(""),ROUND(Horendonk!F5/Horendonk!$B5*10,3))</f>
        <v/>
      </c>
      <c r="I5" s="36" t="str">
        <f>IF(Horendonk!G5=(""),(""),ROUND(Horendonk!G5/Horendonk!$B5*10,3))</f>
        <v/>
      </c>
      <c r="J5" s="36" t="str">
        <f>IF(Horendonk!H5=(""),(""),ROUND(Horendonk!H5/Horendonk!$B5*10,3))</f>
        <v/>
      </c>
      <c r="K5" s="36">
        <f>IF(Horendonk!I5=(""),(""),ROUND(Horendonk!I5/Horendonk!$B5*10,3))</f>
        <v>11.143000000000001</v>
      </c>
      <c r="L5" s="36">
        <f>IF(Horendonk!J5=(""),(""),ROUND(Horendonk!J5/Horendonk!$B5*10,3))</f>
        <v>6.5709999999999997</v>
      </c>
      <c r="M5" s="36" t="str">
        <f>IF(Horendonk!K5=(""),(""),ROUND(Horendonk!K5/Horendonk!$B5*10,3))</f>
        <v/>
      </c>
      <c r="N5" s="36" t="str">
        <f>IF(Horendonk!L5=(""),(""),ROUND(Horendonk!L5/Horendonk!$B5*10,3))</f>
        <v/>
      </c>
      <c r="O5" s="36">
        <f>IF(Horendonk!M5=(""),(""),ROUND(Horendonk!M5/Horendonk!$B5*10,3))</f>
        <v>9.4290000000000003</v>
      </c>
      <c r="P5" s="36" t="str">
        <f>IF(Horendonk!N5=(""),(""),ROUND(Horendonk!N5/Horendonk!$B5*10,3))</f>
        <v/>
      </c>
      <c r="Q5" s="36">
        <f>IF(Horendonk!O5=(""),(""),ROUND(Horendonk!O5/Horendonk!$B5*10,3))</f>
        <v>10.286</v>
      </c>
      <c r="R5" s="36" t="str">
        <f>IF(Horendonk!U5=(""),(""),ROUND(Horendonk!U5/Horendonk!$T5*10,3))</f>
        <v/>
      </c>
      <c r="S5" s="36" t="str">
        <f>IF(Horendonk!V5=(""),(""),ROUND(Horendonk!V5/Horendonk!$T5*10,3))</f>
        <v/>
      </c>
      <c r="T5" s="36" t="str">
        <f>IF(Horendonk!W5=(""),(""),ROUND(Horendonk!W5/Horendonk!$T5*10,3))</f>
        <v/>
      </c>
      <c r="U5" s="36" t="str">
        <f>IF(Horendonk!X5=(""),(""),ROUND(Horendonk!X5/Horendonk!$T5*10,3))</f>
        <v/>
      </c>
      <c r="V5" s="36" t="str">
        <f>IF(Horendonk!Y5=(""),(""),ROUND(Horendonk!Y5/Horendonk!$T5*10,3))</f>
        <v/>
      </c>
      <c r="W5" s="36" t="str">
        <f>IF(Horendonk!Z5=(""),(""),ROUND(Horendonk!Z5/Horendonk!$T5*10,3))</f>
        <v/>
      </c>
      <c r="X5" s="36" t="str">
        <f>IF(Horendonk!AA5=(""),(""),ROUND(Horendonk!AA5/Horendonk!$T5*10,3))</f>
        <v/>
      </c>
      <c r="Y5" s="36" t="str">
        <f>IF(Horendonk!AB5=(""),(""),ROUND(Horendonk!AB5/Horendonk!$T5*10,3))</f>
        <v/>
      </c>
      <c r="Z5" s="36" t="str">
        <f>IF(Horendonk!AC5=(""),(""),ROUND(Horendonk!AC5/Horendonk!$T5*10,3))</f>
        <v/>
      </c>
      <c r="AA5" s="36" t="str">
        <f>IF(Horendonk!AD5=(""),(""),ROUND(Horendonk!AD5/Horendonk!$T5*10,3))</f>
        <v/>
      </c>
      <c r="AB5" s="36" t="str">
        <f>IF(Horendonk!AE5=(""),(""),ROUND(Horendonk!AE5/Horendonk!$T5*10,3))</f>
        <v/>
      </c>
      <c r="AC5" s="36" t="str">
        <f>IF(Horendonk!AF5=(""),(""),ROUND(Horendonk!AF5/Horendonk!$T5*10,3))</f>
        <v/>
      </c>
      <c r="AD5" s="36" t="str">
        <f>IF(Horendonk!AG5=(""),(""),ROUND(Horendonk!AG5/Horendonk!$T5*10,3))</f>
        <v/>
      </c>
    </row>
    <row r="6" spans="1:30" ht="15" customHeight="1" x14ac:dyDescent="0.3">
      <c r="A6" s="27" t="str">
        <f t="shared" si="0"/>
        <v xml:space="preserve"> </v>
      </c>
      <c r="B6" s="28" t="str">
        <f>Horendonk!A6</f>
        <v xml:space="preserve">Brosens Jan      </v>
      </c>
      <c r="C6" s="32" t="str">
        <f>IF(Horendonk!AL6=0," ",SUM(E6:AD6))</f>
        <v xml:space="preserve"> </v>
      </c>
      <c r="E6" s="36" t="str">
        <f>IF(Horendonk!C6=(""),(""),ROUND(Horendonk!C6/Horendonk!$B6*10,3))</f>
        <v/>
      </c>
      <c r="F6" s="36" t="str">
        <f>IF(Horendonk!D6=(""),(""),ROUND(Horendonk!D6/Horendonk!$B6*10,3))</f>
        <v/>
      </c>
      <c r="G6" s="36" t="str">
        <f>IF(Horendonk!E6=(""),(""),ROUND(Horendonk!E6/Horendonk!$B6*10,3))</f>
        <v/>
      </c>
      <c r="H6" s="36" t="str">
        <f>IF(Horendonk!F6=(""),(""),ROUND(Horendonk!F6/Horendonk!$B6*10,3))</f>
        <v/>
      </c>
      <c r="I6" s="36" t="str">
        <f>IF(Horendonk!G6=(""),(""),ROUND(Horendonk!G6/Horendonk!$B6*10,3))</f>
        <v/>
      </c>
      <c r="J6" s="36" t="str">
        <f>IF(Horendonk!H6=(""),(""),ROUND(Horendonk!H6/Horendonk!$B6*10,3))</f>
        <v/>
      </c>
      <c r="K6" s="36" t="str">
        <f>IF(Horendonk!I6=(""),(""),ROUND(Horendonk!I6/Horendonk!$B6*10,3))</f>
        <v/>
      </c>
      <c r="L6" s="36" t="str">
        <f>IF(Horendonk!J6=(""),(""),ROUND(Horendonk!J6/Horendonk!$B6*10,3))</f>
        <v/>
      </c>
      <c r="M6" s="36" t="str">
        <f>IF(Horendonk!K6=(""),(""),ROUND(Horendonk!K6/Horendonk!$B6*10,3))</f>
        <v/>
      </c>
      <c r="N6" s="36" t="str">
        <f>IF(Horendonk!L6=(""),(""),ROUND(Horendonk!L6/Horendonk!$B6*10,3))</f>
        <v/>
      </c>
      <c r="O6" s="36" t="str">
        <f>IF(Horendonk!M6=(""),(""),ROUND(Horendonk!M6/Horendonk!$B6*10,3))</f>
        <v/>
      </c>
      <c r="P6" s="36" t="str">
        <f>IF(Horendonk!N6=(""),(""),ROUND(Horendonk!N6/Horendonk!$B6*10,3))</f>
        <v/>
      </c>
      <c r="Q6" s="36" t="str">
        <f>IF(Horendonk!O6=(""),(""),ROUND(Horendonk!O6/Horendonk!$B6*10,3))</f>
        <v/>
      </c>
      <c r="R6" s="36" t="str">
        <f>IF(Horendonk!U6=(""),(""),ROUND(Horendonk!U6/Horendonk!$T6*10,3))</f>
        <v/>
      </c>
      <c r="S6" s="36" t="str">
        <f>IF(Horendonk!V6=(""),(""),ROUND(Horendonk!V6/Horendonk!$T6*10,3))</f>
        <v/>
      </c>
      <c r="T6" s="36" t="str">
        <f>IF(Horendonk!W6=(""),(""),ROUND(Horendonk!W6/Horendonk!$T6*10,3))</f>
        <v/>
      </c>
      <c r="U6" s="36" t="str">
        <f>IF(Horendonk!X6=(""),(""),ROUND(Horendonk!X6/Horendonk!$T6*10,3))</f>
        <v/>
      </c>
      <c r="V6" s="36" t="str">
        <f>IF(Horendonk!Y6=(""),(""),ROUND(Horendonk!Y6/Horendonk!$T6*10,3))</f>
        <v/>
      </c>
      <c r="W6" s="36" t="str">
        <f>IF(Horendonk!Z6=(""),(""),ROUND(Horendonk!Z6/Horendonk!$T6*10,3))</f>
        <v/>
      </c>
      <c r="X6" s="36" t="str">
        <f>IF(Horendonk!AA6=(""),(""),ROUND(Horendonk!AA6/Horendonk!$T6*10,3))</f>
        <v/>
      </c>
      <c r="Y6" s="36" t="str">
        <f>IF(Horendonk!AB6=(""),(""),ROUND(Horendonk!AB6/Horendonk!$T6*10,3))</f>
        <v/>
      </c>
      <c r="Z6" s="36" t="str">
        <f>IF(Horendonk!AC6=(""),(""),ROUND(Horendonk!AC6/Horendonk!$T6*10,3))</f>
        <v/>
      </c>
      <c r="AA6" s="36" t="str">
        <f>IF(Horendonk!AD6=(""),(""),ROUND(Horendonk!AD6/Horendonk!$T6*10,3))</f>
        <v/>
      </c>
      <c r="AB6" s="36" t="str">
        <f>IF(Horendonk!AE6=(""),(""),ROUND(Horendonk!AE6/Horendonk!$T6*10,3))</f>
        <v/>
      </c>
      <c r="AC6" s="36" t="str">
        <f>IF(Horendonk!AF6=(""),(""),ROUND(Horendonk!AF6/Horendonk!$T6*10,3))</f>
        <v/>
      </c>
      <c r="AD6" s="36" t="str">
        <f>IF(Horendonk!AG6=(""),(""),ROUND(Horendonk!AG6/Horendonk!$T6*10,3))</f>
        <v/>
      </c>
    </row>
    <row r="7" spans="1:30" ht="15" customHeight="1" x14ac:dyDescent="0.3">
      <c r="A7" s="27">
        <f t="shared" si="0"/>
        <v>11</v>
      </c>
      <c r="B7" s="28" t="str">
        <f>Horendonk!A7</f>
        <v>De Backer Jef</v>
      </c>
      <c r="C7" s="32">
        <f>IF(Horendonk!AL7=0," ",SUM(E7:AD7))</f>
        <v>109.22999999999999</v>
      </c>
      <c r="E7" s="36">
        <f>IF(Horendonk!C7=(""),(""),ROUND(Horendonk!C7/Horendonk!$B7*10,3))</f>
        <v>15.769</v>
      </c>
      <c r="F7" s="36" t="str">
        <f>IF(Horendonk!D7=(""),(""),ROUND(Horendonk!D7/Horendonk!$B7*10,3))</f>
        <v/>
      </c>
      <c r="G7" s="36">
        <f>IF(Horendonk!E7=(""),(""),ROUND(Horendonk!E7/Horendonk!$B7*10,3))</f>
        <v>6.923</v>
      </c>
      <c r="H7" s="36">
        <f>IF(Horendonk!F7=(""),(""),ROUND(Horendonk!F7/Horendonk!$B7*10,3))</f>
        <v>15.769</v>
      </c>
      <c r="I7" s="36">
        <f>IF(Horendonk!G7=(""),(""),ROUND(Horendonk!G7/Horendonk!$B7*10,3))</f>
        <v>9.2309999999999999</v>
      </c>
      <c r="J7" s="36" t="str">
        <f>IF(Horendonk!H7=(""),(""),ROUND(Horendonk!H7/Horendonk!$B7*10,3))</f>
        <v/>
      </c>
      <c r="K7" s="36" t="str">
        <f>IF(Horendonk!I7=(""),(""),ROUND(Horendonk!I7/Horendonk!$B7*10,3))</f>
        <v/>
      </c>
      <c r="L7" s="36">
        <f>IF(Horendonk!J7=(""),(""),ROUND(Horendonk!J7/Horendonk!$B7*10,3))</f>
        <v>9.2309999999999999</v>
      </c>
      <c r="M7" s="36">
        <f>IF(Horendonk!K7=(""),(""),ROUND(Horendonk!K7/Horendonk!$B7*10,3))</f>
        <v>7.3079999999999998</v>
      </c>
      <c r="N7" s="36">
        <f>IF(Horendonk!L7=(""),(""),ROUND(Horendonk!L7/Horendonk!$B7*10,3))</f>
        <v>6.5380000000000003</v>
      </c>
      <c r="O7" s="36" t="str">
        <f>IF(Horendonk!M7=(""),(""),ROUND(Horendonk!M7/Horendonk!$B7*10,3))</f>
        <v/>
      </c>
      <c r="P7" s="36">
        <f>IF(Horendonk!N7=(""),(""),ROUND(Horendonk!N7/Horendonk!$B7*10,3))</f>
        <v>6.5380000000000003</v>
      </c>
      <c r="Q7" s="36">
        <f>IF(Horendonk!O7=(""),(""),ROUND(Horendonk!O7/Horendonk!$B7*10,3))</f>
        <v>10</v>
      </c>
      <c r="R7" s="36">
        <f>IF(Horendonk!U7=(""),(""),ROUND(Horendonk!U7/Horendonk!$T7*10,3))</f>
        <v>12.692</v>
      </c>
      <c r="S7" s="36" t="str">
        <f>IF(Horendonk!V7=(""),(""),ROUND(Horendonk!V7/Horendonk!$T7*10,3))</f>
        <v/>
      </c>
      <c r="T7" s="280">
        <f>IF(Horendonk!W7=(""),(""),ROUND(Horendonk!W7/Horendonk!$T7*10,3))</f>
        <v>9.2309999999999999</v>
      </c>
      <c r="U7" s="36" t="str">
        <f>IF(Horendonk!X7=(""),(""),ROUND(Horendonk!X7/Horendonk!$T7*10,3))</f>
        <v/>
      </c>
      <c r="V7" s="36" t="str">
        <f>IF(Horendonk!Y7=(""),(""),ROUND(Horendonk!Y7/Horendonk!$T7*10,3))</f>
        <v/>
      </c>
      <c r="W7" s="36" t="str">
        <f>IF(Horendonk!Z7=(""),(""),ROUND(Horendonk!Z7/Horendonk!$T7*10,3))</f>
        <v/>
      </c>
      <c r="X7" s="36" t="str">
        <f>IF(Horendonk!AA7=(""),(""),ROUND(Horendonk!AA7/Horendonk!$T7*10,3))</f>
        <v/>
      </c>
      <c r="Y7" s="36" t="str">
        <f>IF(Horendonk!AB7=(""),(""),ROUND(Horendonk!AB7/Horendonk!$T7*10,3))</f>
        <v/>
      </c>
      <c r="Z7" s="36" t="str">
        <f>IF(Horendonk!AC7=(""),(""),ROUND(Horendonk!AC7/Horendonk!$T7*10,3))</f>
        <v/>
      </c>
      <c r="AA7" s="36" t="str">
        <f>IF(Horendonk!AD7=(""),(""),ROUND(Horendonk!AD7/Horendonk!$T7*10,3))</f>
        <v/>
      </c>
      <c r="AB7" s="36" t="str">
        <f>IF(Horendonk!AE7=(""),(""),ROUND(Horendonk!AE7/Horendonk!$T7*10,3))</f>
        <v/>
      </c>
      <c r="AC7" s="36" t="str">
        <f>IF(Horendonk!AF7=(""),(""),ROUND(Horendonk!AF7/Horendonk!$T7*10,3))</f>
        <v/>
      </c>
      <c r="AD7" s="36" t="str">
        <f>IF(Horendonk!AG7=(""),(""),ROUND(Horendonk!AG7/Horendonk!$T7*10,3))</f>
        <v/>
      </c>
    </row>
    <row r="8" spans="1:30" ht="15" customHeight="1" x14ac:dyDescent="0.3">
      <c r="A8" s="27">
        <f t="shared" si="0"/>
        <v>10</v>
      </c>
      <c r="B8" s="28" t="str">
        <f>Horendonk!A8</f>
        <v>Herreyers Remy</v>
      </c>
      <c r="C8" s="32">
        <f>IF(Horendonk!AL8=0," ",SUM(E8:AD8))</f>
        <v>74.789999999999992</v>
      </c>
      <c r="E8" s="36" t="str">
        <f>IF(Horendonk!C8=(""),(""),ROUND(Horendonk!C8/Horendonk!$B8*10,3))</f>
        <v/>
      </c>
      <c r="F8" s="36">
        <f>IF(Horendonk!D8=(""),(""),ROUND(Horendonk!D8/Horendonk!$B8*10,3))</f>
        <v>3.9580000000000002</v>
      </c>
      <c r="G8" s="36">
        <f>IF(Horendonk!E8=(""),(""),ROUND(Horendonk!E8/Horendonk!$B8*10,3))</f>
        <v>7.0830000000000002</v>
      </c>
      <c r="H8" s="36">
        <f>IF(Horendonk!F8=(""),(""),ROUND(Horendonk!F8/Horendonk!$B8*10,3))</f>
        <v>7.5</v>
      </c>
      <c r="I8" s="36" t="str">
        <f>IF(Horendonk!G8=(""),(""),ROUND(Horendonk!G8/Horendonk!$B8*10,3))</f>
        <v/>
      </c>
      <c r="J8" s="36">
        <f>IF(Horendonk!H8=(""),(""),ROUND(Horendonk!H8/Horendonk!$B8*10,3))</f>
        <v>6.875</v>
      </c>
      <c r="K8" s="36">
        <f>IF(Horendonk!I8=(""),(""),ROUND(Horendonk!I8/Horendonk!$B8*10,3))</f>
        <v>10.625</v>
      </c>
      <c r="L8" s="36" t="str">
        <f>IF(Horendonk!J8=(""),(""),ROUND(Horendonk!J8/Horendonk!$B8*10,3))</f>
        <v/>
      </c>
      <c r="M8" s="36" t="str">
        <f>IF(Horendonk!K8=(""),(""),ROUND(Horendonk!K8/Horendonk!$B8*10,3))</f>
        <v/>
      </c>
      <c r="N8" s="36">
        <f>IF(Horendonk!L8=(""),(""),ROUND(Horendonk!L8/Horendonk!$B8*10,3))</f>
        <v>7.0830000000000002</v>
      </c>
      <c r="O8" s="36" t="str">
        <f>IF(Horendonk!M8=(""),(""),ROUND(Horendonk!M8/Horendonk!$B8*10,3))</f>
        <v/>
      </c>
      <c r="P8" s="36">
        <f>IF(Horendonk!N8=(""),(""),ROUND(Horendonk!N8/Horendonk!$B8*10,3))</f>
        <v>10.625</v>
      </c>
      <c r="Q8" s="36">
        <f>IF(Horendonk!O8=(""),(""),ROUND(Horendonk!O8/Horendonk!$B8*10,3))</f>
        <v>10.625</v>
      </c>
      <c r="R8" s="36" t="str">
        <f>IF(Horendonk!U8=(""),(""),ROUND(Horendonk!U8/Horendonk!$T8*10,3))</f>
        <v/>
      </c>
      <c r="S8" s="36">
        <f>IF(Horendonk!V8=(""),(""),ROUND(Horendonk!V8/Horendonk!$T8*10,3))</f>
        <v>6.4580000000000002</v>
      </c>
      <c r="T8" s="280">
        <f>IF(Horendonk!W8=(""),(""),ROUND(Horendonk!W8/Horendonk!$T8*10,3))</f>
        <v>3.9580000000000002</v>
      </c>
      <c r="U8" s="36" t="str">
        <f>IF(Horendonk!X8=(""),(""),ROUND(Horendonk!X8/Horendonk!$T8*10,3))</f>
        <v/>
      </c>
      <c r="V8" s="36" t="str">
        <f>IF(Horendonk!Y8=(""),(""),ROUND(Horendonk!Y8/Horendonk!$T8*10,3))</f>
        <v/>
      </c>
      <c r="W8" s="36" t="str">
        <f>IF(Horendonk!Z8=(""),(""),ROUND(Horendonk!Z8/Horendonk!$T8*10,3))</f>
        <v/>
      </c>
      <c r="X8" s="36" t="str">
        <f>IF(Horendonk!AA8=(""),(""),ROUND(Horendonk!AA8/Horendonk!$T8*10,3))</f>
        <v/>
      </c>
      <c r="Y8" s="36" t="str">
        <f>IF(Horendonk!AB8=(""),(""),ROUND(Horendonk!AB8/Horendonk!$T8*10,3))</f>
        <v/>
      </c>
      <c r="Z8" s="36" t="str">
        <f>IF(Horendonk!AC8=(""),(""),ROUND(Horendonk!AC8/Horendonk!$T8*10,3))</f>
        <v/>
      </c>
      <c r="AA8" s="36" t="str">
        <f>IF(Horendonk!AD8=(""),(""),ROUND(Horendonk!AD8/Horendonk!$T8*10,3))</f>
        <v/>
      </c>
      <c r="AB8" s="36" t="str">
        <f>IF(Horendonk!AE8=(""),(""),ROUND(Horendonk!AE8/Horendonk!$T8*10,3))</f>
        <v/>
      </c>
      <c r="AC8" s="36" t="str">
        <f>IF(Horendonk!AF8=(""),(""),ROUND(Horendonk!AF8/Horendonk!$T8*10,3))</f>
        <v/>
      </c>
      <c r="AD8" s="36" t="str">
        <f>IF(Horendonk!AG8=(""),(""),ROUND(Horendonk!AG8/Horendonk!$T8*10,3))</f>
        <v/>
      </c>
    </row>
    <row r="9" spans="1:30" ht="15" customHeight="1" x14ac:dyDescent="0.3">
      <c r="A9" s="27">
        <f t="shared" si="0"/>
        <v>8</v>
      </c>
      <c r="B9" s="80" t="str">
        <f>Horendonk!A9</f>
        <v>Maas Guy</v>
      </c>
      <c r="C9" s="32">
        <f>IF(Horendonk!AL9=0," ",SUM(E9:AD9))</f>
        <v>67.600000000000009</v>
      </c>
      <c r="E9" s="36">
        <f>IF(Horendonk!C9=(""),(""),ROUND(Horendonk!C9/Horendonk!$B9*10,3))</f>
        <v>11.6</v>
      </c>
      <c r="F9" s="36" t="str">
        <f>IF(Horendonk!D9=(""),(""),ROUND(Horendonk!D9/Horendonk!$B9*10,3))</f>
        <v/>
      </c>
      <c r="G9" s="36" t="str">
        <f>IF(Horendonk!E9=(""),(""),ROUND(Horendonk!E9/Horendonk!$B9*10,3))</f>
        <v/>
      </c>
      <c r="H9" s="36">
        <f>IF(Horendonk!F9=(""),(""),ROUND(Horendonk!F9/Horendonk!$B9*10,3))</f>
        <v>6</v>
      </c>
      <c r="I9" s="36" t="str">
        <f>IF(Horendonk!G9=(""),(""),ROUND(Horendonk!G9/Horendonk!$B9*10,3))</f>
        <v/>
      </c>
      <c r="J9" s="36">
        <f>IF(Horendonk!H9=(""),(""),ROUND(Horendonk!H9/Horendonk!$B9*10,3))</f>
        <v>7.2</v>
      </c>
      <c r="K9" s="36">
        <f>IF(Horendonk!I9=(""),(""),ROUND(Horendonk!I9/Horendonk!$B9*10,3))</f>
        <v>6.8</v>
      </c>
      <c r="L9" s="36" t="str">
        <f>IF(Horendonk!J9=(""),(""),ROUND(Horendonk!J9/Horendonk!$B9*10,3))</f>
        <v/>
      </c>
      <c r="M9" s="36">
        <f>IF(Horendonk!K9=(""),(""),ROUND(Horendonk!K9/Horendonk!$B9*10,3))</f>
        <v>10.8</v>
      </c>
      <c r="N9" s="36" t="str">
        <f>IF(Horendonk!L9=(""),(""),ROUND(Horendonk!L9/Horendonk!$B9*10,3))</f>
        <v/>
      </c>
      <c r="O9" s="36">
        <f>IF(Horendonk!M9=(""),(""),ROUND(Horendonk!M9/Horendonk!$B9*10,3))</f>
        <v>5.6</v>
      </c>
      <c r="P9" s="36" t="str">
        <f>IF(Horendonk!N9=(""),(""),ROUND(Horendonk!N9/Horendonk!$B9*10,3))</f>
        <v/>
      </c>
      <c r="Q9" s="36" t="str">
        <f>IF(Horendonk!O9=(""),(""),ROUND(Horendonk!O9/Horendonk!$B9*10,3))</f>
        <v/>
      </c>
      <c r="R9" s="36">
        <f>IF(Horendonk!U9=(""),(""),ROUND(Horendonk!U9/Horendonk!$T9*10,3))</f>
        <v>10</v>
      </c>
      <c r="S9" s="36">
        <f>IF(Horendonk!V9=(""),(""),ROUND(Horendonk!V9/Horendonk!$T9*10,3))</f>
        <v>9.6</v>
      </c>
      <c r="T9" s="36" t="str">
        <f>IF(Horendonk!W9=(""),(""),ROUND(Horendonk!W9/Horendonk!$T9*10,3))</f>
        <v/>
      </c>
      <c r="U9" s="36" t="str">
        <f>IF(Horendonk!X9=(""),(""),ROUND(Horendonk!X9/Horendonk!$T9*10,3))</f>
        <v/>
      </c>
      <c r="V9" s="36" t="str">
        <f>IF(Horendonk!Y9=(""),(""),ROUND(Horendonk!Y9/Horendonk!$T9*10,3))</f>
        <v/>
      </c>
      <c r="W9" s="36" t="str">
        <f>IF(Horendonk!Z9=(""),(""),ROUND(Horendonk!Z9/Horendonk!$T9*10,3))</f>
        <v/>
      </c>
      <c r="X9" s="36" t="str">
        <f>IF(Horendonk!AA9=(""),(""),ROUND(Horendonk!AA9/Horendonk!$T9*10,3))</f>
        <v/>
      </c>
      <c r="Y9" s="36" t="str">
        <f>IF(Horendonk!AB9=(""),(""),ROUND(Horendonk!AB9/Horendonk!$T9*10,3))</f>
        <v/>
      </c>
      <c r="Z9" s="36" t="str">
        <f>IF(Horendonk!AC9=(""),(""),ROUND(Horendonk!AC9/Horendonk!$T9*10,3))</f>
        <v/>
      </c>
      <c r="AA9" s="36" t="str">
        <f>IF(Horendonk!AD9=(""),(""),ROUND(Horendonk!AD9/Horendonk!$T9*10,3))</f>
        <v/>
      </c>
      <c r="AB9" s="36" t="str">
        <f>IF(Horendonk!AE9=(""),(""),ROUND(Horendonk!AE9/Horendonk!$T9*10,3))</f>
        <v/>
      </c>
      <c r="AC9" s="36" t="str">
        <f>IF(Horendonk!AF9=(""),(""),ROUND(Horendonk!AF9/Horendonk!$T9*10,3))</f>
        <v/>
      </c>
      <c r="AD9" s="36" t="str">
        <f>IF(Horendonk!AG9=(""),(""),ROUND(Horendonk!AG9/Horendonk!$T9*10,3))</f>
        <v/>
      </c>
    </row>
    <row r="10" spans="1:30" ht="15" customHeight="1" x14ac:dyDescent="0.3">
      <c r="A10" s="27">
        <f t="shared" si="0"/>
        <v>9</v>
      </c>
      <c r="B10" s="28" t="str">
        <f>Horendonk!A10</f>
        <v xml:space="preserve">Nelen Johan  </v>
      </c>
      <c r="C10" s="32">
        <f>IF(Horendonk!AL10=0," ",SUM(E10:AD10))</f>
        <v>86.665999999999997</v>
      </c>
      <c r="E10" s="36" t="str">
        <f>IF(Horendonk!C10=(""),(""),ROUND(Horendonk!C10/Horendonk!$B10*10,3))</f>
        <v/>
      </c>
      <c r="F10" s="36">
        <f>IF(Horendonk!D10=(""),(""),ROUND(Horendonk!D10/Horendonk!$B10*10,3))</f>
        <v>9.3330000000000002</v>
      </c>
      <c r="G10" s="36">
        <f>IF(Horendonk!E10=(""),(""),ROUND(Horendonk!E10/Horendonk!$B10*10,3))</f>
        <v>9.3330000000000002</v>
      </c>
      <c r="H10" s="36" t="str">
        <f>IF(Horendonk!F10=(""),(""),ROUND(Horendonk!F10/Horendonk!$B10*10,3))</f>
        <v/>
      </c>
      <c r="I10" s="36">
        <f>IF(Horendonk!G10=(""),(""),ROUND(Horendonk!G10/Horendonk!$B10*10,3))</f>
        <v>6</v>
      </c>
      <c r="J10" s="36" t="str">
        <f>IF(Horendonk!H10=(""),(""),ROUND(Horendonk!H10/Horendonk!$B10*10,3))</f>
        <v/>
      </c>
      <c r="K10" s="36">
        <f>IF(Horendonk!I10=(""),(""),ROUND(Horendonk!I10/Horendonk!$B10*10,3))</f>
        <v>10.667</v>
      </c>
      <c r="L10" s="36" t="str">
        <f>IF(Horendonk!J10=(""),(""),ROUND(Horendonk!J10/Horendonk!$B10*10,3))</f>
        <v/>
      </c>
      <c r="M10" s="36">
        <f>IF(Horendonk!K10=(""),(""),ROUND(Horendonk!K10/Horendonk!$B10*10,3))</f>
        <v>13.333</v>
      </c>
      <c r="N10" s="36">
        <f>IF(Horendonk!L10=(""),(""),ROUND(Horendonk!L10/Horendonk!$B10*10,3))</f>
        <v>11.333</v>
      </c>
      <c r="O10" s="36" t="str">
        <f>IF(Horendonk!M10=(""),(""),ROUND(Horendonk!M10/Horendonk!$B10*10,3))</f>
        <v/>
      </c>
      <c r="P10" s="36">
        <f>IF(Horendonk!N10=(""),(""),ROUND(Horendonk!N10/Horendonk!$B10*10,3))</f>
        <v>10.667</v>
      </c>
      <c r="Q10" s="36">
        <f>IF(Horendonk!O10=(""),(""),ROUND(Horendonk!O10/Horendonk!$B10*10,3))</f>
        <v>8</v>
      </c>
      <c r="R10" s="36" t="str">
        <f>IF(Horendonk!U10=(""),(""),ROUND(Horendonk!U10/Horendonk!$T10*10,3))</f>
        <v/>
      </c>
      <c r="S10" s="36">
        <f>IF(Horendonk!V10=(""),(""),ROUND(Horendonk!V10/Horendonk!$T10*10,3))</f>
        <v>8</v>
      </c>
      <c r="T10" s="36" t="str">
        <f>IF(Horendonk!W10=(""),(""),ROUND(Horendonk!W10/Horendonk!$T10*10,3))</f>
        <v/>
      </c>
      <c r="U10" s="36" t="str">
        <f>IF(Horendonk!X10=(""),(""),ROUND(Horendonk!X10/Horendonk!$T10*10,3))</f>
        <v/>
      </c>
      <c r="V10" s="36" t="str">
        <f>IF(Horendonk!Y10=(""),(""),ROUND(Horendonk!Y10/Horendonk!$T10*10,3))</f>
        <v/>
      </c>
      <c r="W10" s="36" t="str">
        <f>IF(Horendonk!Z10=(""),(""),ROUND(Horendonk!Z10/Horendonk!$T10*10,3))</f>
        <v/>
      </c>
      <c r="X10" s="36" t="str">
        <f>IF(Horendonk!AA10=(""),(""),ROUND(Horendonk!AA10/Horendonk!$T10*10,3))</f>
        <v/>
      </c>
      <c r="Y10" s="36" t="str">
        <f>IF(Horendonk!AB10=(""),(""),ROUND(Horendonk!AB10/Horendonk!$T10*10,3))</f>
        <v/>
      </c>
      <c r="Z10" s="36" t="str">
        <f>IF(Horendonk!AC10=(""),(""),ROUND(Horendonk!AC10/Horendonk!$T10*10,3))</f>
        <v/>
      </c>
      <c r="AA10" s="36" t="str">
        <f>IF(Horendonk!AD10=(""),(""),ROUND(Horendonk!AD10/Horendonk!$T10*10,3))</f>
        <v/>
      </c>
      <c r="AB10" s="36" t="str">
        <f>IF(Horendonk!AE10=(""),(""),ROUND(Horendonk!AE10/Horendonk!$T10*10,3))</f>
        <v/>
      </c>
      <c r="AC10" s="36" t="str">
        <f>IF(Horendonk!AF10=(""),(""),ROUND(Horendonk!AF10/Horendonk!$T10*10,3))</f>
        <v/>
      </c>
      <c r="AD10" s="36" t="str">
        <f>IF(Horendonk!AG10=(""),(""),ROUND(Horendonk!AG10/Horendonk!$T10*10,3))</f>
        <v/>
      </c>
    </row>
    <row r="11" spans="1:30" ht="15" customHeight="1" x14ac:dyDescent="0.3">
      <c r="A11" s="27">
        <f t="shared" si="0"/>
        <v>11</v>
      </c>
      <c r="B11" s="28" t="str">
        <f>Horendonk!A11</f>
        <v>Oerlemans Willy</v>
      </c>
      <c r="C11" s="32">
        <f>IF(Horendonk!AL11=0," ",SUM(E11:AD11))</f>
        <v>94.287000000000006</v>
      </c>
      <c r="E11" s="36" t="str">
        <f>IF(Horendonk!C11=(""),(""),ROUND(Horendonk!C11/Horendonk!$B11*10,3))</f>
        <v/>
      </c>
      <c r="F11" s="36">
        <f>IF(Horendonk!D11=(""),(""),ROUND(Horendonk!D11/Horendonk!$B11*10,3))</f>
        <v>7.8570000000000002</v>
      </c>
      <c r="G11" s="36" t="str">
        <f>IF(Horendonk!E11=(""),(""),ROUND(Horendonk!E11/Horendonk!$B11*10,3))</f>
        <v/>
      </c>
      <c r="H11" s="36" t="str">
        <f>IF(Horendonk!F11=(""),(""),ROUND(Horendonk!F11/Horendonk!$B11*10,3))</f>
        <v/>
      </c>
      <c r="I11" s="36">
        <f>IF(Horendonk!G11=(""),(""),ROUND(Horendonk!G11/Horendonk!$B11*10,3))</f>
        <v>9.2859999999999996</v>
      </c>
      <c r="J11" s="36">
        <f>IF(Horendonk!H11=(""),(""),ROUND(Horendonk!H11/Horendonk!$B11*10,3))</f>
        <v>7.1429999999999998</v>
      </c>
      <c r="K11" s="36" t="str">
        <f>IF(Horendonk!I11=(""),(""),ROUND(Horendonk!I11/Horendonk!$B11*10,3))</f>
        <v/>
      </c>
      <c r="L11" s="36">
        <f>IF(Horendonk!J11=(""),(""),ROUND(Horendonk!J11/Horendonk!$B11*10,3))</f>
        <v>9.2859999999999996</v>
      </c>
      <c r="M11" s="36">
        <f>IF(Horendonk!K11=(""),(""),ROUND(Horendonk!K11/Horendonk!$B11*10,3))</f>
        <v>15</v>
      </c>
      <c r="N11" s="36">
        <f>IF(Horendonk!L11=(""),(""),ROUND(Horendonk!L11/Horendonk!$B11*10,3))</f>
        <v>6.4290000000000003</v>
      </c>
      <c r="O11" s="36">
        <f>IF(Horendonk!M11=(""),(""),ROUND(Horendonk!M11/Horendonk!$B11*10,3))</f>
        <v>9.2859999999999996</v>
      </c>
      <c r="P11" s="36" t="str">
        <f>IF(Horendonk!N11=(""),(""),ROUND(Horendonk!N11/Horendonk!$B11*10,3))</f>
        <v/>
      </c>
      <c r="Q11" s="36">
        <f>IF(Horendonk!O11=(""),(""),ROUND(Horendonk!O11/Horendonk!$B11*10,3))</f>
        <v>7.1429999999999998</v>
      </c>
      <c r="R11" s="280">
        <f>IF(Horendonk!U11=(""),(""),ROUND(Horendonk!U11/Horendonk!$T11*10,3))</f>
        <v>7.5</v>
      </c>
      <c r="S11" s="36">
        <f>IF(Horendonk!V11=(""),(""),ROUND(Horendonk!V11/Horendonk!$T11*10,3))</f>
        <v>7.5</v>
      </c>
      <c r="T11" s="280">
        <f>IF(Horendonk!W11=(""),(""),ROUND(Horendonk!W11/Horendonk!$T11*10,3))</f>
        <v>7.8570000000000002</v>
      </c>
      <c r="U11" s="36" t="str">
        <f>IF(Horendonk!X11=(""),(""),ROUND(Horendonk!X11/Horendonk!$T11*10,3))</f>
        <v/>
      </c>
      <c r="V11" s="36" t="str">
        <f>IF(Horendonk!Y11=(""),(""),ROUND(Horendonk!Y11/Horendonk!$T11*10,3))</f>
        <v/>
      </c>
      <c r="W11" s="36" t="str">
        <f>IF(Horendonk!Z11=(""),(""),ROUND(Horendonk!Z11/Horendonk!$T11*10,3))</f>
        <v/>
      </c>
      <c r="X11" s="36" t="str">
        <f>IF(Horendonk!AA11=(""),(""),ROUND(Horendonk!AA11/Horendonk!$T11*10,3))</f>
        <v/>
      </c>
      <c r="Y11" s="36" t="str">
        <f>IF(Horendonk!AB11=(""),(""),ROUND(Horendonk!AB11/Horendonk!$T11*10,3))</f>
        <v/>
      </c>
      <c r="Z11" s="36" t="str">
        <f>IF(Horendonk!AC11=(""),(""),ROUND(Horendonk!AC11/Horendonk!$T11*10,3))</f>
        <v/>
      </c>
      <c r="AA11" s="36" t="str">
        <f>IF(Horendonk!AD11=(""),(""),ROUND(Horendonk!AD11/Horendonk!$T11*10,3))</f>
        <v/>
      </c>
      <c r="AB11" s="36" t="str">
        <f>IF(Horendonk!AE11=(""),(""),ROUND(Horendonk!AE11/Horendonk!$T11*10,3))</f>
        <v/>
      </c>
      <c r="AC11" s="36" t="str">
        <f>IF(Horendonk!AF11=(""),(""),ROUND(Horendonk!AF11/Horendonk!$T11*10,3))</f>
        <v/>
      </c>
      <c r="AD11" s="36" t="str">
        <f>IF(Horendonk!AG11=(""),(""),ROUND(Horendonk!AG11/Horendonk!$T11*10,3))</f>
        <v/>
      </c>
    </row>
    <row r="12" spans="1:30" ht="15" customHeight="1" x14ac:dyDescent="0.3">
      <c r="A12" s="27">
        <f t="shared" si="0"/>
        <v>12</v>
      </c>
      <c r="B12" s="28" t="str">
        <f>Horendonk!A12</f>
        <v>Siemons Jos</v>
      </c>
      <c r="C12" s="32">
        <f>IF(Horendonk!AL12=0," ",SUM(E12:AD12))</f>
        <v>119.19999999999999</v>
      </c>
      <c r="E12" s="36">
        <f>IF(Horendonk!C12=(""),(""),ROUND(Horendonk!C12/Horendonk!$B12*10,3))</f>
        <v>12</v>
      </c>
      <c r="F12" s="36">
        <f>IF(Horendonk!D12=(""),(""),ROUND(Horendonk!D12/Horendonk!$B12*10,3))</f>
        <v>7.6</v>
      </c>
      <c r="G12" s="36">
        <f>IF(Horendonk!E12=(""),(""),ROUND(Horendonk!E12/Horendonk!$B12*10,3))</f>
        <v>8.8000000000000007</v>
      </c>
      <c r="H12" s="36">
        <f>IF(Horendonk!F12=(""),(""),ROUND(Horendonk!F12/Horendonk!$B12*10,3))</f>
        <v>19.2</v>
      </c>
      <c r="I12" s="36">
        <f>IF(Horendonk!G12=(""),(""),ROUND(Horendonk!G12/Horendonk!$B12*10,3))</f>
        <v>4.4000000000000004</v>
      </c>
      <c r="J12" s="36">
        <f>IF(Horendonk!H12=(""),(""),ROUND(Horendonk!H12/Horendonk!$B12*10,3))</f>
        <v>10</v>
      </c>
      <c r="K12" s="36" t="str">
        <f>IF(Horendonk!I12=(""),(""),ROUND(Horendonk!I12/Horendonk!$B12*10,3))</f>
        <v/>
      </c>
      <c r="L12" s="36">
        <f>IF(Horendonk!J12=(""),(""),ROUND(Horendonk!J12/Horendonk!$B12*10,3))</f>
        <v>9.1999999999999993</v>
      </c>
      <c r="M12" s="36">
        <f>IF(Horendonk!K12=(""),(""),ROUND(Horendonk!K12/Horendonk!$B12*10,3))</f>
        <v>9.1999999999999993</v>
      </c>
      <c r="N12" s="36">
        <f>IF(Horendonk!L12=(""),(""),ROUND(Horendonk!L12/Horendonk!$B12*10,3))</f>
        <v>12</v>
      </c>
      <c r="O12" s="36" t="str">
        <f>IF(Horendonk!M12=(""),(""),ROUND(Horendonk!M12/Horendonk!$B12*10,3))</f>
        <v/>
      </c>
      <c r="P12" s="36">
        <f>IF(Horendonk!N12=(""),(""),ROUND(Horendonk!N12/Horendonk!$B12*10,3))</f>
        <v>5.6</v>
      </c>
      <c r="Q12" s="36" t="str">
        <f>IF(Horendonk!O12=(""),(""),ROUND(Horendonk!O12/Horendonk!$B12*10,3))</f>
        <v/>
      </c>
      <c r="R12" s="36">
        <f>IF(Horendonk!U12=(""),(""),ROUND(Horendonk!U12/Horendonk!$T12*10,3))</f>
        <v>11.6</v>
      </c>
      <c r="S12" s="36">
        <f>IF(Horendonk!V12=(""),(""),ROUND(Horendonk!V12/Horendonk!$T12*10,3))</f>
        <v>9.6</v>
      </c>
      <c r="T12" s="36" t="str">
        <f>IF(Horendonk!W12=(""),(""),ROUND(Horendonk!W12/Horendonk!$T12*10,3))</f>
        <v/>
      </c>
      <c r="U12" s="36" t="str">
        <f>IF(Horendonk!X12=(""),(""),ROUND(Horendonk!X12/Horendonk!$T12*10,3))</f>
        <v/>
      </c>
      <c r="V12" s="36" t="str">
        <f>IF(Horendonk!Y12=(""),(""),ROUND(Horendonk!Y12/Horendonk!$T12*10,3))</f>
        <v/>
      </c>
      <c r="W12" s="36" t="str">
        <f>IF(Horendonk!Z12=(""),(""),ROUND(Horendonk!Z12/Horendonk!$T12*10,3))</f>
        <v/>
      </c>
      <c r="X12" s="36" t="str">
        <f>IF(Horendonk!AA12=(""),(""),ROUND(Horendonk!AA12/Horendonk!$T12*10,3))</f>
        <v/>
      </c>
      <c r="Y12" s="36" t="str">
        <f>IF(Horendonk!AB12=(""),(""),ROUND(Horendonk!AB12/Horendonk!$T12*10,3))</f>
        <v/>
      </c>
      <c r="Z12" s="36" t="str">
        <f>IF(Horendonk!AC12=(""),(""),ROUND(Horendonk!AC12/Horendonk!$T12*10,3))</f>
        <v/>
      </c>
      <c r="AA12" s="36" t="str">
        <f>IF(Horendonk!AD12=(""),(""),ROUND(Horendonk!AD12/Horendonk!$T12*10,3))</f>
        <v/>
      </c>
      <c r="AB12" s="36" t="str">
        <f>IF(Horendonk!AE12=(""),(""),ROUND(Horendonk!AE12/Horendonk!$T12*10,3))</f>
        <v/>
      </c>
      <c r="AC12" s="36" t="str">
        <f>IF(Horendonk!AF12=(""),(""),ROUND(Horendonk!AF12/Horendonk!$T12*10,3))</f>
        <v/>
      </c>
      <c r="AD12" s="36" t="str">
        <f>IF(Horendonk!AG12=(""),(""),ROUND(Horendonk!AG12/Horendonk!$T12*10,3))</f>
        <v/>
      </c>
    </row>
    <row r="13" spans="1:30" ht="15" customHeight="1" x14ac:dyDescent="0.3">
      <c r="A13" s="27">
        <f t="shared" si="0"/>
        <v>9</v>
      </c>
      <c r="B13" s="28" t="str">
        <f>Horendonk!A13</f>
        <v>Van Aert André</v>
      </c>
      <c r="C13" s="32">
        <f>IF(Horendonk!AL13=0," ",SUM(E13:AD13))</f>
        <v>85.516000000000005</v>
      </c>
      <c r="E13" s="36" t="str">
        <f>IF(Horendonk!C13=(""),(""),ROUND(Horendonk!C13/Horendonk!$B13*10,3))</f>
        <v/>
      </c>
      <c r="F13" s="36">
        <f>IF(Horendonk!D13=(""),(""),ROUND(Horendonk!D13/Horendonk!$B13*10,3))</f>
        <v>6.8970000000000002</v>
      </c>
      <c r="G13" s="36">
        <f>IF(Horendonk!E13=(""),(""),ROUND(Horendonk!E13/Horendonk!$B13*10,3))</f>
        <v>9.31</v>
      </c>
      <c r="H13" s="36">
        <f>IF(Horendonk!F13=(""),(""),ROUND(Horendonk!F13/Horendonk!$B13*10,3))</f>
        <v>10</v>
      </c>
      <c r="I13" s="36" t="str">
        <f>IF(Horendonk!G13=(""),(""),ROUND(Horendonk!G13/Horendonk!$B13*10,3))</f>
        <v/>
      </c>
      <c r="J13" s="36">
        <f>IF(Horendonk!H13=(""),(""),ROUND(Horendonk!H13/Horendonk!$B13*10,3))</f>
        <v>9.31</v>
      </c>
      <c r="K13" s="36" t="str">
        <f>IF(Horendonk!I13=(""),(""),ROUND(Horendonk!I13/Horendonk!$B13*10,3))</f>
        <v/>
      </c>
      <c r="L13" s="36">
        <f>IF(Horendonk!J13=(""),(""),ROUND(Horendonk!J13/Horendonk!$B13*10,3))</f>
        <v>13.448</v>
      </c>
      <c r="M13" s="36" t="str">
        <f>IF(Horendonk!K13=(""),(""),ROUND(Horendonk!K13/Horendonk!$B13*10,3))</f>
        <v/>
      </c>
      <c r="N13" s="36">
        <f>IF(Horendonk!L13=(""),(""),ROUND(Horendonk!L13/Horendonk!$B13*10,3))</f>
        <v>9.6549999999999994</v>
      </c>
      <c r="O13" s="36">
        <f>IF(Horendonk!M13=(""),(""),ROUND(Horendonk!M13/Horendonk!$B13*10,3))</f>
        <v>5.1719999999999997</v>
      </c>
      <c r="P13" s="36" t="str">
        <f>IF(Horendonk!N13=(""),(""),ROUND(Horendonk!N13/Horendonk!$B13*10,3))</f>
        <v/>
      </c>
      <c r="Q13" s="36">
        <f>IF(Horendonk!O13=(""),(""),ROUND(Horendonk!O13/Horendonk!$B13*10,3))</f>
        <v>11.034000000000001</v>
      </c>
      <c r="R13" s="36">
        <f>IF(Horendonk!U13=(""),(""),ROUND(Horendonk!U13/Horendonk!$T13*10,3))</f>
        <v>10.69</v>
      </c>
      <c r="S13" s="36" t="str">
        <f>IF(Horendonk!V13=(""),(""),ROUND(Horendonk!V13/Horendonk!$T13*10,3))</f>
        <v/>
      </c>
      <c r="T13" s="36" t="str">
        <f>IF(Horendonk!W13=(""),(""),ROUND(Horendonk!W13/Horendonk!$T13*10,3))</f>
        <v/>
      </c>
      <c r="U13" s="36" t="str">
        <f>IF(Horendonk!X13=(""),(""),ROUND(Horendonk!X13/Horendonk!$T13*10,3))</f>
        <v/>
      </c>
      <c r="V13" s="36" t="str">
        <f>IF(Horendonk!Y13=(""),(""),ROUND(Horendonk!Y13/Horendonk!$T13*10,3))</f>
        <v/>
      </c>
      <c r="W13" s="36" t="str">
        <f>IF(Horendonk!Z13=(""),(""),ROUND(Horendonk!Z13/Horendonk!$T13*10,3))</f>
        <v/>
      </c>
      <c r="X13" s="36" t="str">
        <f>IF(Horendonk!AA13=(""),(""),ROUND(Horendonk!AA13/Horendonk!$T13*10,3))</f>
        <v/>
      </c>
      <c r="Y13" s="36" t="str">
        <f>IF(Horendonk!AB13=(""),(""),ROUND(Horendonk!AB13/Horendonk!$T13*10,3))</f>
        <v/>
      </c>
      <c r="Z13" s="36" t="str">
        <f>IF(Horendonk!AC13=(""),(""),ROUND(Horendonk!AC13/Horendonk!$T13*10,3))</f>
        <v/>
      </c>
      <c r="AA13" s="36" t="str">
        <f>IF(Horendonk!AD13=(""),(""),ROUND(Horendonk!AD13/Horendonk!$T13*10,3))</f>
        <v/>
      </c>
      <c r="AB13" s="36" t="str">
        <f>IF(Horendonk!AE13=(""),(""),ROUND(Horendonk!AE13/Horendonk!$T13*10,3))</f>
        <v/>
      </c>
      <c r="AC13" s="36" t="str">
        <f>IF(Horendonk!AF13=(""),(""),ROUND(Horendonk!AF13/Horendonk!$T13*10,3))</f>
        <v/>
      </c>
      <c r="AD13" s="36" t="str">
        <f>IF(Horendonk!AG13=(""),(""),ROUND(Horendonk!AG13/Horendonk!$T13*10,3))</f>
        <v/>
      </c>
    </row>
    <row r="14" spans="1:30" ht="15" customHeight="1" x14ac:dyDescent="0.3">
      <c r="A14" s="27">
        <f t="shared" si="0"/>
        <v>2</v>
      </c>
      <c r="B14" s="38" t="str">
        <f>Horendonk!A14</f>
        <v>Veraart Jef     (ns)</v>
      </c>
      <c r="C14" s="32">
        <f>IF(Horendonk!AL14=0," ",SUM(E14:AD14))</f>
        <v>24.445</v>
      </c>
      <c r="E14" s="261">
        <f>IF(Horendonk!C14=(""),(""),ROUND(Horendonk!C14/27*10,3))</f>
        <v>12.593</v>
      </c>
      <c r="F14" s="36" t="str">
        <f>IF(Horendonk!D14=(""),(""),ROUND(Horendonk!D14/Horendonk!$B14*10,3))</f>
        <v/>
      </c>
      <c r="G14" s="36" t="str">
        <f>IF(Horendonk!E14=(""),(""),ROUND(Horendonk!E14/Horendonk!$B14*10,3))</f>
        <v/>
      </c>
      <c r="H14" s="36" t="str">
        <f>IF(Horendonk!F14=(""),(""),ROUND(Horendonk!F14/Horendonk!$B14*10,3))</f>
        <v/>
      </c>
      <c r="I14" s="36" t="str">
        <f>IF(Horendonk!G14=(""),(""),ROUND(Horendonk!G14/Horendonk!$B14*10,3))</f>
        <v/>
      </c>
      <c r="J14" s="36" t="str">
        <f>IF(Horendonk!H14=(""),(""),ROUND(Horendonk!H14/Horendonk!$B14*10,3))</f>
        <v/>
      </c>
      <c r="K14" s="261">
        <f>IF(Horendonk!I14=(""),(""),ROUND(Horendonk!I14/27*10,3))</f>
        <v>11.852</v>
      </c>
      <c r="L14" s="36" t="str">
        <f>IF(Horendonk!J14=(""),(""),ROUND(Horendonk!J14/Horendonk!$B14*10,3))</f>
        <v/>
      </c>
      <c r="M14" s="36" t="str">
        <f>IF(Horendonk!K14=(""),(""),ROUND(Horendonk!K14/Horendonk!$B14*10,3))</f>
        <v/>
      </c>
      <c r="N14" s="36" t="str">
        <f>IF(Horendonk!L14=(""),(""),ROUND(Horendonk!L14/Horendonk!$B14*10,3))</f>
        <v/>
      </c>
      <c r="O14" s="36" t="str">
        <f>IF(Horendonk!M14=(""),(""),ROUND(Horendonk!M14/Horendonk!$B14*10,3))</f>
        <v/>
      </c>
      <c r="P14" s="36" t="str">
        <f>IF(Horendonk!N14=(""),(""),ROUND(Horendonk!N14/Horendonk!$B14*10,3))</f>
        <v/>
      </c>
      <c r="Q14" s="36" t="str">
        <f>IF(Horendonk!O14=(""),(""),ROUND(Horendonk!O14/Horendonk!$B14*10,3))</f>
        <v/>
      </c>
      <c r="R14" s="36" t="str">
        <f>IF(Horendonk!U14=(""),(""),ROUND(Horendonk!U14/Horendonk!$T14*10,3))</f>
        <v/>
      </c>
      <c r="S14" s="36" t="str">
        <f>IF(Horendonk!V14=(""),(""),ROUND(Horendonk!V14/Horendonk!$T14*10,3))</f>
        <v/>
      </c>
      <c r="T14" s="36" t="str">
        <f>IF(Horendonk!W14=(""),(""),ROUND(Horendonk!W14/Horendonk!$T14*10,3))</f>
        <v/>
      </c>
      <c r="U14" s="36" t="str">
        <f>IF(Horendonk!X14=(""),(""),ROUND(Horendonk!X14/Horendonk!$T14*10,3))</f>
        <v/>
      </c>
      <c r="V14" s="36" t="str">
        <f>IF(Horendonk!Y14=(""),(""),ROUND(Horendonk!Y14/Horendonk!$T14*10,3))</f>
        <v/>
      </c>
      <c r="W14" s="36" t="str">
        <f>IF(Horendonk!Z14=(""),(""),ROUND(Horendonk!Z14/Horendonk!$T14*10,3))</f>
        <v/>
      </c>
      <c r="X14" s="36" t="str">
        <f>IF(Horendonk!AA14=(""),(""),ROUND(Horendonk!AA14/Horendonk!$T14*10,3))</f>
        <v/>
      </c>
      <c r="Y14" s="36" t="str">
        <f>IF(Horendonk!AB14=(""),(""),ROUND(Horendonk!AB14/Horendonk!$T14*10,3))</f>
        <v/>
      </c>
      <c r="Z14" s="36" t="str">
        <f>IF(Horendonk!AC14=(""),(""),ROUND(Horendonk!AC14/Horendonk!$T14*10,3))</f>
        <v/>
      </c>
      <c r="AA14" s="36" t="str">
        <f>IF(Horendonk!AD14=(""),(""),ROUND(Horendonk!AD14/Horendonk!$T14*10,3))</f>
        <v/>
      </c>
      <c r="AB14" s="36" t="str">
        <f>IF(Horendonk!AE14=(""),(""),ROUND(Horendonk!AE14/Horendonk!$T14*10,3))</f>
        <v/>
      </c>
      <c r="AC14" s="36" t="str">
        <f>IF(Horendonk!AF14=(""),(""),ROUND(Horendonk!AF14/Horendonk!$T14*10,3))</f>
        <v/>
      </c>
      <c r="AD14" s="36" t="str">
        <f>IF(Horendonk!AG14=(""),(""),ROUND(Horendonk!AG14/Horendonk!$T14*10,3))</f>
        <v/>
      </c>
    </row>
    <row r="15" spans="1:30" ht="15" customHeight="1" x14ac:dyDescent="0.3">
      <c r="A15" s="27">
        <f t="shared" si="0"/>
        <v>10</v>
      </c>
      <c r="B15" s="81" t="str">
        <f>Horendonk!A15</f>
        <v xml:space="preserve">Vergouwen René </v>
      </c>
      <c r="C15" s="32">
        <f>IF(Horendonk!AL15=0," ",SUM(E15:AD15))</f>
        <v>98.334000000000003</v>
      </c>
      <c r="E15" s="36">
        <f>IF(Horendonk!C15=(""),(""),ROUND(Horendonk!C15/Horendonk!$B15*10,3))</f>
        <v>9</v>
      </c>
      <c r="F15" s="36" t="str">
        <f>IF(Horendonk!D15=(""),(""),ROUND(Horendonk!D15/Horendonk!$B15*10,3))</f>
        <v/>
      </c>
      <c r="G15" s="36">
        <f>IF(Horendonk!E15=(""),(""),ROUND(Horendonk!E15/Horendonk!$B15*10,3))</f>
        <v>8</v>
      </c>
      <c r="H15" s="36" t="str">
        <f>IF(Horendonk!F15=(""),(""),ROUND(Horendonk!F15/Horendonk!$B15*10,3))</f>
        <v/>
      </c>
      <c r="I15" s="36">
        <f>IF(Horendonk!G15=(""),(""),ROUND(Horendonk!G15/Horendonk!$B15*10,3))</f>
        <v>2</v>
      </c>
      <c r="J15" s="36">
        <f>IF(Horendonk!H15=(""),(""),ROUND(Horendonk!H15/Horendonk!$B15*10,3))</f>
        <v>13</v>
      </c>
      <c r="K15" s="36">
        <f>IF(Horendonk!I15=(""),(""),ROUND(Horendonk!I15/Horendonk!$B15*10,3))</f>
        <v>9.6669999999999998</v>
      </c>
      <c r="L15" s="36">
        <f>IF(Horendonk!J15=(""),(""),ROUND(Horendonk!J15/Horendonk!$B15*10,3))</f>
        <v>13</v>
      </c>
      <c r="M15" s="36" t="str">
        <f>IF(Horendonk!K15=(""),(""),ROUND(Horendonk!K15/Horendonk!$B15*10,3))</f>
        <v/>
      </c>
      <c r="N15" s="36" t="str">
        <f>IF(Horendonk!L15=(""),(""),ROUND(Horendonk!L15/Horendonk!$B15*10,3))</f>
        <v/>
      </c>
      <c r="O15" s="36">
        <f>IF(Horendonk!M15=(""),(""),ROUND(Horendonk!M15/Horendonk!$B15*10,3))</f>
        <v>12</v>
      </c>
      <c r="P15" s="36">
        <f>IF(Horendonk!N15=(""),(""),ROUND(Horendonk!N15/Horendonk!$B15*10,3))</f>
        <v>9.6669999999999998</v>
      </c>
      <c r="Q15" s="36" t="str">
        <f>IF(Horendonk!O15=(""),(""),ROUND(Horendonk!O15/Horendonk!$B15*10,3))</f>
        <v/>
      </c>
      <c r="R15" s="36">
        <f>IF(Horendonk!U15=(""),(""),ROUND(Horendonk!U15/Horendonk!$T15*10,3))</f>
        <v>5.3330000000000002</v>
      </c>
      <c r="S15" s="36" t="str">
        <f>IF(Horendonk!V15=(""),(""),ROUND(Horendonk!V15/Horendonk!$T15*10,3))</f>
        <v/>
      </c>
      <c r="T15" s="280">
        <f>IF(Horendonk!W15=(""),(""),ROUND(Horendonk!W15/Horendonk!$T15*10,3))</f>
        <v>16.667000000000002</v>
      </c>
      <c r="U15" s="36" t="str">
        <f>IF(Horendonk!X15=(""),(""),ROUND(Horendonk!X15/Horendonk!$T15*10,3))</f>
        <v/>
      </c>
      <c r="V15" s="36" t="str">
        <f>IF(Horendonk!Y15=(""),(""),ROUND(Horendonk!Y15/Horendonk!$T15*10,3))</f>
        <v/>
      </c>
      <c r="W15" s="36" t="str">
        <f>IF(Horendonk!Z15=(""),(""),ROUND(Horendonk!Z15/Horendonk!$T15*10,3))</f>
        <v/>
      </c>
      <c r="X15" s="36" t="str">
        <f>IF(Horendonk!AA15=(""),(""),ROUND(Horendonk!AA15/Horendonk!$T15*10,3))</f>
        <v/>
      </c>
      <c r="Y15" s="36" t="str">
        <f>IF(Horendonk!AB15=(""),(""),ROUND(Horendonk!AB15/Horendonk!$T15*10,3))</f>
        <v/>
      </c>
      <c r="Z15" s="36" t="str">
        <f>IF(Horendonk!AC15=(""),(""),ROUND(Horendonk!AC15/Horendonk!$T15*10,3))</f>
        <v/>
      </c>
      <c r="AA15" s="36" t="str">
        <f>IF(Horendonk!AD15=(""),(""),ROUND(Horendonk!AD15/Horendonk!$T15*10,3))</f>
        <v/>
      </c>
      <c r="AB15" s="36" t="str">
        <f>IF(Horendonk!AE15=(""),(""),ROUND(Horendonk!AE15/Horendonk!$T15*10,3))</f>
        <v/>
      </c>
      <c r="AC15" s="36" t="str">
        <f>IF(Horendonk!AF15=(""),(""),ROUND(Horendonk!AF15/Horendonk!$T15*10,3))</f>
        <v/>
      </c>
      <c r="AD15" s="36" t="str">
        <f>IF(Horendonk!AG15=(""),(""),ROUND(Horendonk!AG15/Horendonk!$T15*10,3))</f>
        <v/>
      </c>
    </row>
    <row r="16" spans="1:30" ht="24" customHeight="1" x14ac:dyDescent="0.3">
      <c r="C16" s="214" t="str">
        <f>B3</f>
        <v>HORENDONK</v>
      </c>
      <c r="D16" s="223"/>
      <c r="E16" s="36">
        <f t="shared" ref="E16:AD16" si="1">IF(SUM(E4:E15)=0,(" "),SUM(E4:E15))</f>
        <v>71.248000000000005</v>
      </c>
      <c r="F16" s="36">
        <f t="shared" si="1"/>
        <v>43.012999999999998</v>
      </c>
      <c r="G16" s="36">
        <f t="shared" si="1"/>
        <v>49.448999999999998</v>
      </c>
      <c r="H16" s="36">
        <f t="shared" si="1"/>
        <v>73.731999999999999</v>
      </c>
      <c r="I16" s="36">
        <f t="shared" si="1"/>
        <v>44.600999999999999</v>
      </c>
      <c r="J16" s="36">
        <f t="shared" si="1"/>
        <v>53.527999999999999</v>
      </c>
      <c r="K16" s="36">
        <f t="shared" si="1"/>
        <v>60.754000000000005</v>
      </c>
      <c r="L16" s="36">
        <f t="shared" si="1"/>
        <v>60.735999999999997</v>
      </c>
      <c r="M16" s="36">
        <f t="shared" si="1"/>
        <v>67.745999999999995</v>
      </c>
      <c r="N16" s="36">
        <f t="shared" si="1"/>
        <v>53.038000000000004</v>
      </c>
      <c r="O16" s="36">
        <f t="shared" si="1"/>
        <v>52.012999999999998</v>
      </c>
      <c r="P16" s="36">
        <f t="shared" si="1"/>
        <v>54.676000000000002</v>
      </c>
      <c r="Q16" s="36">
        <f t="shared" si="1"/>
        <v>57.088000000000001</v>
      </c>
      <c r="R16" s="36">
        <f>IF(SUM(R4:R15)=0,(" "),SUM(R4:R15))-R11</f>
        <v>59.262</v>
      </c>
      <c r="S16" s="36">
        <f t="shared" si="1"/>
        <v>55.895000000000003</v>
      </c>
      <c r="T16" s="36">
        <f>IF(SUM(T4:T15)=0,(" "),SUM(T4:T15))+R11</f>
        <v>56.265999999999998</v>
      </c>
      <c r="U16" s="36" t="str">
        <f t="shared" si="1"/>
        <v xml:space="preserve"> </v>
      </c>
      <c r="V16" s="36" t="str">
        <f t="shared" si="1"/>
        <v xml:space="preserve"> </v>
      </c>
      <c r="W16" s="36" t="str">
        <f t="shared" si="1"/>
        <v xml:space="preserve"> </v>
      </c>
      <c r="X16" s="36" t="str">
        <f t="shared" si="1"/>
        <v xml:space="preserve"> </v>
      </c>
      <c r="Y16" s="36" t="str">
        <f t="shared" si="1"/>
        <v xml:space="preserve"> </v>
      </c>
      <c r="Z16" s="36" t="str">
        <f t="shared" si="1"/>
        <v xml:space="preserve"> </v>
      </c>
      <c r="AA16" s="36" t="str">
        <f t="shared" si="1"/>
        <v xml:space="preserve"> </v>
      </c>
      <c r="AB16" s="36" t="str">
        <f t="shared" si="1"/>
        <v xml:space="preserve"> </v>
      </c>
      <c r="AC16" s="36" t="str">
        <f t="shared" si="1"/>
        <v xml:space="preserve"> </v>
      </c>
      <c r="AD16" s="36" t="str">
        <f t="shared" si="1"/>
        <v xml:space="preserve"> </v>
      </c>
    </row>
    <row r="17" spans="1:30" s="39" customFormat="1" ht="15" customHeight="1" x14ac:dyDescent="0.35">
      <c r="A17" s="37"/>
      <c r="B17" s="38"/>
      <c r="C17" s="41">
        <f>SUM(C4:C15)</f>
        <v>913.04500000000007</v>
      </c>
      <c r="D17" s="223" t="str">
        <f>B3</f>
        <v>HORENDONK</v>
      </c>
      <c r="E17" s="40">
        <f>SUM(E4:E15)</f>
        <v>71.248000000000005</v>
      </c>
      <c r="F17" s="40">
        <f t="shared" ref="F17" si="2">IF(F16=(" "),(" "),E17+F16)</f>
        <v>114.261</v>
      </c>
      <c r="G17" s="40">
        <f t="shared" ref="G17" si="3">IF(G16=(" "),(" "),F17+G16)</f>
        <v>163.70999999999998</v>
      </c>
      <c r="H17" s="40">
        <f t="shared" ref="H17" si="4">IF(H16=(" "),(" "),G17+H16)</f>
        <v>237.44199999999998</v>
      </c>
      <c r="I17" s="40">
        <f t="shared" ref="I17" si="5">IF(I16=(" "),(" "),H17+I16)</f>
        <v>282.04300000000001</v>
      </c>
      <c r="J17" s="40">
        <f t="shared" ref="J17" si="6">IF(J16=(" "),(" "),I17+J16)</f>
        <v>335.57100000000003</v>
      </c>
      <c r="K17" s="40">
        <f t="shared" ref="K17" si="7">IF(K16=(" "),(" "),J17+K16)</f>
        <v>396.32500000000005</v>
      </c>
      <c r="L17" s="40">
        <f t="shared" ref="L17" si="8">IF(L16=(" "),(" "),K17+L16)</f>
        <v>457.06100000000004</v>
      </c>
      <c r="M17" s="40">
        <f t="shared" ref="M17" si="9">IF(M16=(" "),(" "),L17+M16)</f>
        <v>524.80700000000002</v>
      </c>
      <c r="N17" s="40">
        <f t="shared" ref="N17" si="10">IF(N16=(" "),(" "),M17+N16)</f>
        <v>577.84500000000003</v>
      </c>
      <c r="O17" s="40">
        <f t="shared" ref="O17" si="11">IF(O16=(" "),(" "),N17+O16)</f>
        <v>629.85800000000006</v>
      </c>
      <c r="P17" s="40">
        <f t="shared" ref="P17" si="12">IF(P16=(" "),(" "),O17+P16)</f>
        <v>684.53400000000011</v>
      </c>
      <c r="Q17" s="40">
        <f t="shared" ref="Q17" si="13">IF(Q16=(" "),(" "),P17+Q16)</f>
        <v>741.62200000000007</v>
      </c>
      <c r="R17" s="40">
        <f t="shared" ref="R17" si="14">IF(R16=(" "),(" "),Q17+R16)</f>
        <v>800.88400000000001</v>
      </c>
      <c r="S17" s="40">
        <f t="shared" ref="S17" si="15">IF(S16=(" "),(" "),R17+S16)</f>
        <v>856.779</v>
      </c>
      <c r="T17" s="40">
        <f t="shared" ref="T17" si="16">IF(T16=(" "),(" "),S17+T16)</f>
        <v>913.04499999999996</v>
      </c>
      <c r="U17" s="40" t="str">
        <f t="shared" ref="U17" si="17">IF(U16=(" "),(" "),T17+U16)</f>
        <v xml:space="preserve"> </v>
      </c>
      <c r="V17" s="40" t="str">
        <f t="shared" ref="V17" si="18">IF(V16=(" "),(" "),U17+V16)</f>
        <v xml:space="preserve"> </v>
      </c>
      <c r="W17" s="40" t="str">
        <f t="shared" ref="W17" si="19">IF(W16=(" "),(" "),V17+W16)</f>
        <v xml:space="preserve"> </v>
      </c>
      <c r="X17" s="40" t="str">
        <f t="shared" ref="X17" si="20">IF(X16=(" "),(" "),W17+X16)</f>
        <v xml:space="preserve"> </v>
      </c>
      <c r="Y17" s="40" t="str">
        <f t="shared" ref="Y17" si="21">IF(Y16=(" "),(" "),X17+Y16)</f>
        <v xml:space="preserve"> </v>
      </c>
      <c r="Z17" s="40" t="str">
        <f t="shared" ref="Z17" si="22">IF(Z16=(" "),(" "),Y17+Z16)</f>
        <v xml:space="preserve"> </v>
      </c>
      <c r="AA17" s="40" t="str">
        <f t="shared" ref="AA17" si="23">IF(AA16=(" "),(" "),Z17+AA16)</f>
        <v xml:space="preserve"> </v>
      </c>
      <c r="AB17" s="40" t="str">
        <f t="shared" ref="AB17" si="24">IF(AB16=(" "),(" "),AA17+AB16)</f>
        <v xml:space="preserve"> </v>
      </c>
      <c r="AC17" s="40" t="str">
        <f t="shared" ref="AC17" si="25">IF(AC16=(" "),(" "),AB17+AC16)</f>
        <v xml:space="preserve"> </v>
      </c>
      <c r="AD17" s="40" t="str">
        <f t="shared" ref="AD17" si="26">IF(AD16=(" "),(" "),AC17+AD16)</f>
        <v xml:space="preserve"> </v>
      </c>
    </row>
    <row r="18" spans="1:30" ht="25.2" customHeight="1" x14ac:dyDescent="0.3"/>
    <row r="19" spans="1:30" ht="15" customHeight="1" x14ac:dyDescent="0.3">
      <c r="B19" s="31" t="s">
        <v>23</v>
      </c>
      <c r="E19" s="27">
        <v>1</v>
      </c>
      <c r="F19" s="27">
        <v>2</v>
      </c>
      <c r="G19" s="27">
        <v>3</v>
      </c>
      <c r="H19" s="27">
        <v>4</v>
      </c>
      <c r="I19" s="263">
        <v>5</v>
      </c>
      <c r="J19" s="27">
        <v>6</v>
      </c>
      <c r="K19" s="27">
        <v>7</v>
      </c>
      <c r="L19" s="27">
        <v>8</v>
      </c>
      <c r="M19" s="27">
        <v>9</v>
      </c>
      <c r="N19" s="27">
        <v>10</v>
      </c>
      <c r="O19" s="27">
        <v>11</v>
      </c>
      <c r="P19" s="27">
        <v>12</v>
      </c>
      <c r="Q19" s="27">
        <v>13</v>
      </c>
      <c r="R19" s="27">
        <v>14</v>
      </c>
      <c r="S19" s="27">
        <v>15</v>
      </c>
      <c r="T19" s="27">
        <v>16</v>
      </c>
      <c r="U19" s="27">
        <v>17</v>
      </c>
      <c r="V19" s="27">
        <v>18</v>
      </c>
      <c r="W19" s="27">
        <v>19</v>
      </c>
      <c r="X19" s="27">
        <v>20</v>
      </c>
      <c r="Y19" s="27">
        <v>21</v>
      </c>
      <c r="Z19" s="27">
        <v>22</v>
      </c>
      <c r="AA19" s="27">
        <v>23</v>
      </c>
      <c r="AB19" s="27">
        <v>24</v>
      </c>
      <c r="AC19" s="27">
        <v>25</v>
      </c>
      <c r="AD19" s="27">
        <v>26</v>
      </c>
    </row>
    <row r="20" spans="1:30" ht="15" customHeight="1" x14ac:dyDescent="0.3">
      <c r="A20" s="27">
        <f t="shared" ref="A20:A33" si="27">IF(SUM(E20:AD20)=0,(" "),COUNTIF(E20:AD20,"&gt;0"))</f>
        <v>7</v>
      </c>
      <c r="B20" s="28" t="str">
        <f>Kerkuilen!A4</f>
        <v xml:space="preserve">Antonissen Gust      </v>
      </c>
      <c r="C20" s="32">
        <f>IF(Kerkuilen!AL4=0," ",SUM(E20:AD20))</f>
        <v>73.225999999999999</v>
      </c>
      <c r="E20" s="36" t="str">
        <f>IF(Kerkuilen!C4=(""),(""),ROUND(Kerkuilen!C4/Kerkuilen!$B4*10,3))</f>
        <v/>
      </c>
      <c r="F20" s="36" t="str">
        <f>IF(Kerkuilen!D4=(""),(""),ROUND(Kerkuilen!D4/Kerkuilen!$B4*10,3))</f>
        <v/>
      </c>
      <c r="G20" s="36" t="str">
        <f>IF(Kerkuilen!E4=(""),(""),ROUND(Kerkuilen!E4/Kerkuilen!$B4*10,3))</f>
        <v/>
      </c>
      <c r="H20" s="36" t="str">
        <f>IF(Kerkuilen!F4=(""),(""),ROUND(Kerkuilen!F4/Kerkuilen!$B4*10,3))</f>
        <v/>
      </c>
      <c r="I20" s="36">
        <f>IF(Kerkuilen!G4=(""),(""),ROUND(Kerkuilen!G4/Kerkuilen!$B4*10,3))</f>
        <v>2.903</v>
      </c>
      <c r="J20" s="36" t="str">
        <f>IF(Kerkuilen!H4=(""),(""),ROUND(Kerkuilen!H4/Kerkuilen!$B4*10,3))</f>
        <v/>
      </c>
      <c r="K20" s="36">
        <f>IF(Kerkuilen!I4=(""),(""),ROUND(Kerkuilen!I4/Kerkuilen!$B4*10,3))</f>
        <v>10.968</v>
      </c>
      <c r="L20" s="36">
        <f>IF(Kerkuilen!J4=(""),(""),ROUND(Kerkuilen!J4/Kerkuilen!$B4*10,3))</f>
        <v>7.4189999999999996</v>
      </c>
      <c r="M20" s="36">
        <f>IF(Kerkuilen!K4=(""),(""),ROUND(Kerkuilen!K4/Kerkuilen!$B4*10,3))</f>
        <v>12.257999999999999</v>
      </c>
      <c r="N20" s="36" t="str">
        <f>IF(Kerkuilen!L4=(""),(""),ROUND(Kerkuilen!L4/Kerkuilen!$B4*10,3))</f>
        <v/>
      </c>
      <c r="O20" s="36">
        <f>IF(Kerkuilen!M4=(""),(""),ROUND(Kerkuilen!M4/Kerkuilen!$B4*10,3))</f>
        <v>17.742000000000001</v>
      </c>
      <c r="P20" s="36" t="str">
        <f>IF(Kerkuilen!N4=(""),(""),ROUND(Kerkuilen!N4/Kerkuilen!$B4*10,3))</f>
        <v/>
      </c>
      <c r="Q20" s="36">
        <f>IF(Kerkuilen!O4=(""),(""),ROUND(Kerkuilen!O4/Kerkuilen!$B4*10,3))</f>
        <v>11.613</v>
      </c>
      <c r="R20" s="36">
        <f>IF(Kerkuilen!U4=(""),(""),ROUND(Kerkuilen!U4/Kerkuilen!$T4*10,3))</f>
        <v>10.323</v>
      </c>
      <c r="S20" s="36" t="str">
        <f>IF(Kerkuilen!V4=(""),(""),ROUND(Kerkuilen!V4/Kerkuilen!$T4*10,3))</f>
        <v/>
      </c>
      <c r="T20" s="36" t="str">
        <f>IF(Kerkuilen!W4=(""),(""),ROUND(Kerkuilen!W4/Kerkuilen!$T4*10,3))</f>
        <v/>
      </c>
      <c r="U20" s="36" t="str">
        <f>IF(Kerkuilen!X4=(""),(""),ROUND(Kerkuilen!X4/Kerkuilen!$T4*10,3))</f>
        <v/>
      </c>
      <c r="V20" s="36" t="str">
        <f>IF(Kerkuilen!Y4=(""),(""),ROUND(Kerkuilen!Y4/Kerkuilen!$T4*10,3))</f>
        <v/>
      </c>
      <c r="W20" s="36" t="str">
        <f>IF(Kerkuilen!Z4=(""),(""),ROUND(Kerkuilen!Z4/Kerkuilen!$T4*10,3))</f>
        <v/>
      </c>
      <c r="X20" s="36" t="str">
        <f>IF(Kerkuilen!AA4=(""),(""),ROUND(Kerkuilen!AA4/Kerkuilen!$T4*10,3))</f>
        <v/>
      </c>
      <c r="Y20" s="36" t="str">
        <f>IF(Kerkuilen!AB4=(""),(""),ROUND(Kerkuilen!AB4/Kerkuilen!$T4*10,3))</f>
        <v/>
      </c>
      <c r="Z20" s="36" t="str">
        <f>IF(Kerkuilen!AC4=(""),(""),ROUND(Kerkuilen!AC4/Kerkuilen!$T4*10,3))</f>
        <v/>
      </c>
      <c r="AA20" s="36" t="str">
        <f>IF(Kerkuilen!AD4=(""),(""),ROUND(Kerkuilen!AD4/Kerkuilen!$T4*10,3))</f>
        <v/>
      </c>
      <c r="AB20" s="36" t="str">
        <f>IF(Kerkuilen!AE4=(""),(""),ROUND(Kerkuilen!AE4/Kerkuilen!$T4*10,3))</f>
        <v/>
      </c>
      <c r="AC20" s="36" t="str">
        <f>IF(Kerkuilen!AF4=(""),(""),ROUND(Kerkuilen!AF4/Kerkuilen!$T4*10,3))</f>
        <v/>
      </c>
      <c r="AD20" s="36" t="str">
        <f>IF(Kerkuilen!AG4=(""),(""),ROUND(Kerkuilen!AG4/Kerkuilen!$T4*10,3))</f>
        <v/>
      </c>
    </row>
    <row r="21" spans="1:30" ht="15" customHeight="1" x14ac:dyDescent="0.3">
      <c r="A21" s="27">
        <f t="shared" si="27"/>
        <v>6</v>
      </c>
      <c r="B21" s="28" t="str">
        <f>Kerkuilen!A5</f>
        <v>De Kaey Piet</v>
      </c>
      <c r="C21" s="32">
        <f>IF(Kerkuilen!AL5=0," ",SUM(E21:AD21))</f>
        <v>69.423999999999992</v>
      </c>
      <c r="E21" s="36" t="str">
        <f>IF(Kerkuilen!C5=(""),(""),ROUND(Kerkuilen!C5/Kerkuilen!$B5*10,3))</f>
        <v/>
      </c>
      <c r="F21" s="36" t="str">
        <f>IF(Kerkuilen!D5=(""),(""),ROUND(Kerkuilen!D5/Kerkuilen!$B5*10,3))</f>
        <v/>
      </c>
      <c r="G21" s="36">
        <f>IF(Kerkuilen!E5=(""),(""),ROUND(Kerkuilen!E5/Kerkuilen!$B5*10,3))</f>
        <v>10.385</v>
      </c>
      <c r="H21" s="36">
        <f>IF(Kerkuilen!F5=(""),(""),ROUND(Kerkuilen!F5/Kerkuilen!$B5*10,3))</f>
        <v>13.269</v>
      </c>
      <c r="I21" s="36" t="str">
        <f>IF(Kerkuilen!G5=(""),(""),ROUND(Kerkuilen!G5/Kerkuilen!$B5*10,3))</f>
        <v/>
      </c>
      <c r="J21" s="36" t="str">
        <f>IF(Kerkuilen!H5=(""),(""),ROUND(Kerkuilen!H5/Kerkuilen!$B5*10,3))</f>
        <v/>
      </c>
      <c r="K21" s="36" t="str">
        <f>IF(Kerkuilen!I5=(""),(""),ROUND(Kerkuilen!I5/Kerkuilen!$B5*10,3))</f>
        <v/>
      </c>
      <c r="L21" s="36" t="str">
        <f>IF(Kerkuilen!J5=(""),(""),ROUND(Kerkuilen!J5/Kerkuilen!$B5*10,3))</f>
        <v/>
      </c>
      <c r="M21" s="36">
        <f>IF(Kerkuilen!K5=(""),(""),ROUND(Kerkuilen!K5/Kerkuilen!$B5*10,3))</f>
        <v>7.8849999999999998</v>
      </c>
      <c r="N21" s="36" t="str">
        <f>IF(Kerkuilen!L5=(""),(""),ROUND(Kerkuilen!L5/Kerkuilen!$B5*10,3))</f>
        <v/>
      </c>
      <c r="O21" s="36">
        <f>IF(Kerkuilen!M5=(""),(""),ROUND(Kerkuilen!M5/Kerkuilen!$B5*10,3))</f>
        <v>10.577</v>
      </c>
      <c r="P21" s="36" t="str">
        <f>IF(Kerkuilen!N5=(""),(""),ROUND(Kerkuilen!N5/Kerkuilen!$B5*10,3))</f>
        <v/>
      </c>
      <c r="Q21" s="36" t="str">
        <f>IF(Kerkuilen!O5=(""),(""),ROUND(Kerkuilen!O5/Kerkuilen!$B5*10,3))</f>
        <v/>
      </c>
      <c r="R21" s="36">
        <f>IF(Kerkuilen!U5=(""),(""),ROUND(Kerkuilen!U5/Kerkuilen!$T5*10,3))</f>
        <v>13.654</v>
      </c>
      <c r="S21" s="36" t="str">
        <f>IF(Kerkuilen!V5=(""),(""),ROUND(Kerkuilen!V5/Kerkuilen!$T5*10,3))</f>
        <v/>
      </c>
      <c r="T21" s="36">
        <f>IF(Kerkuilen!W5=(""),(""),ROUND(Kerkuilen!W5/Kerkuilen!$T5*10,3))</f>
        <v>13.654</v>
      </c>
      <c r="U21" s="36" t="str">
        <f>IF(Kerkuilen!X5=(""),(""),ROUND(Kerkuilen!X5/Kerkuilen!$T5*10,3))</f>
        <v/>
      </c>
      <c r="V21" s="36" t="str">
        <f>IF(Kerkuilen!Y5=(""),(""),ROUND(Kerkuilen!Y5/Kerkuilen!$T5*10,3))</f>
        <v/>
      </c>
      <c r="W21" s="36" t="str">
        <f>IF(Kerkuilen!Z5=(""),(""),ROUND(Kerkuilen!Z5/Kerkuilen!$T5*10,3))</f>
        <v/>
      </c>
      <c r="X21" s="36" t="str">
        <f>IF(Kerkuilen!AA5=(""),(""),ROUND(Kerkuilen!AA5/Kerkuilen!$T5*10,3))</f>
        <v/>
      </c>
      <c r="Y21" s="36" t="str">
        <f>IF(Kerkuilen!AB5=(""),(""),ROUND(Kerkuilen!AB5/Kerkuilen!$T5*10,3))</f>
        <v/>
      </c>
      <c r="Z21" s="36" t="str">
        <f>IF(Kerkuilen!AC5=(""),(""),ROUND(Kerkuilen!AC5/Kerkuilen!$T5*10,3))</f>
        <v/>
      </c>
      <c r="AA21" s="36" t="str">
        <f>IF(Kerkuilen!AD5=(""),(""),ROUND(Kerkuilen!AD5/Kerkuilen!$T5*10,3))</f>
        <v/>
      </c>
      <c r="AB21" s="36" t="str">
        <f>IF(Kerkuilen!AE5=(""),(""),ROUND(Kerkuilen!AE5/Kerkuilen!$T5*10,3))</f>
        <v/>
      </c>
      <c r="AC21" s="36" t="str">
        <f>IF(Kerkuilen!AF5=(""),(""),ROUND(Kerkuilen!AF5/Kerkuilen!$T5*10,3))</f>
        <v/>
      </c>
      <c r="AD21" s="36" t="str">
        <f>IF(Kerkuilen!AG5=(""),(""),ROUND(Kerkuilen!AG5/Kerkuilen!$T5*10,3))</f>
        <v/>
      </c>
    </row>
    <row r="22" spans="1:30" ht="15" customHeight="1" x14ac:dyDescent="0.3">
      <c r="A22" s="27">
        <f t="shared" si="27"/>
        <v>4</v>
      </c>
      <c r="B22" s="28" t="str">
        <f>Kerkuilen!A6</f>
        <v>Elst Stan</v>
      </c>
      <c r="C22" s="32">
        <f>IF(Kerkuilen!AL6=0," ",SUM(E22:AD22))</f>
        <v>33.570999999999998</v>
      </c>
      <c r="E22" s="36" t="str">
        <f>IF(Kerkuilen!C6=(""),(""),ROUND(Kerkuilen!C6/Kerkuilen!$B6*10,3))</f>
        <v/>
      </c>
      <c r="F22" s="36" t="str">
        <f>IF(Kerkuilen!D6=(""),(""),ROUND(Kerkuilen!D6/Kerkuilen!$B6*10,3))</f>
        <v/>
      </c>
      <c r="G22" s="36">
        <f>IF(Kerkuilen!E6=(""),(""),ROUND(Kerkuilen!E6/Kerkuilen!$B6*10,3))</f>
        <v>7.1429999999999998</v>
      </c>
      <c r="H22" s="36" t="str">
        <f>IF(Kerkuilen!F6=(""),(""),ROUND(Kerkuilen!F6/Kerkuilen!$B6*10,3))</f>
        <v/>
      </c>
      <c r="I22" s="36" t="str">
        <f>IF(Kerkuilen!G6=(""),(""),ROUND(Kerkuilen!G6/Kerkuilen!$B6*10,3))</f>
        <v/>
      </c>
      <c r="J22" s="36">
        <f>IF(Kerkuilen!H6=(""),(""),ROUND(Kerkuilen!H6/Kerkuilen!$B6*10,3))</f>
        <v>10.714</v>
      </c>
      <c r="K22" s="36" t="str">
        <f>IF(Kerkuilen!I6=(""),(""),ROUND(Kerkuilen!I6/Kerkuilen!$B6*10,3))</f>
        <v/>
      </c>
      <c r="L22" s="36" t="str">
        <f>IF(Kerkuilen!J6=(""),(""),ROUND(Kerkuilen!J6/Kerkuilen!$B6*10,3))</f>
        <v/>
      </c>
      <c r="M22" s="36" t="str">
        <f>IF(Kerkuilen!K6=(""),(""),ROUND(Kerkuilen!K6/Kerkuilen!$B6*10,3))</f>
        <v/>
      </c>
      <c r="N22" s="36" t="str">
        <f>IF(Kerkuilen!L6=(""),(""),ROUND(Kerkuilen!L6/Kerkuilen!$B6*10,3))</f>
        <v/>
      </c>
      <c r="O22" s="36">
        <f>IF(Kerkuilen!M6=(""),(""),ROUND(Kerkuilen!M6/Kerkuilen!$B6*10,3))</f>
        <v>8.0950000000000006</v>
      </c>
      <c r="P22" s="36" t="str">
        <f>IF(Kerkuilen!N6=(""),(""),ROUND(Kerkuilen!N6/Kerkuilen!$B6*10,3))</f>
        <v/>
      </c>
      <c r="Q22" s="36" t="str">
        <f>IF(Kerkuilen!O6=(""),(""),ROUND(Kerkuilen!O6/Kerkuilen!$B6*10,3))</f>
        <v/>
      </c>
      <c r="R22" s="36" t="str">
        <f>IF(Kerkuilen!U6=(""),(""),ROUND(Kerkuilen!U6/Kerkuilen!$T6*10,3))</f>
        <v/>
      </c>
      <c r="S22" s="36" t="str">
        <f>IF(Kerkuilen!V6=(""),(""),ROUND(Kerkuilen!V6/Kerkuilen!$T6*10,3))</f>
        <v/>
      </c>
      <c r="T22" s="36">
        <f>IF(Kerkuilen!W6=(""),(""),ROUND(Kerkuilen!W6/Kerkuilen!$T6*10,3))</f>
        <v>7.6189999999999998</v>
      </c>
      <c r="U22" s="36" t="str">
        <f>IF(Kerkuilen!X6=(""),(""),ROUND(Kerkuilen!X6/Kerkuilen!$T6*10,3))</f>
        <v/>
      </c>
      <c r="V22" s="36" t="str">
        <f>IF(Kerkuilen!Y6=(""),(""),ROUND(Kerkuilen!Y6/Kerkuilen!$T6*10,3))</f>
        <v/>
      </c>
      <c r="W22" s="36" t="str">
        <f>IF(Kerkuilen!Z6=(""),(""),ROUND(Kerkuilen!Z6/Kerkuilen!$T6*10,3))</f>
        <v/>
      </c>
      <c r="X22" s="36" t="str">
        <f>IF(Kerkuilen!AA6=(""),(""),ROUND(Kerkuilen!AA6/Kerkuilen!$T6*10,3))</f>
        <v/>
      </c>
      <c r="Y22" s="36" t="str">
        <f>IF(Kerkuilen!AB6=(""),(""),ROUND(Kerkuilen!AB6/Kerkuilen!$T6*10,3))</f>
        <v/>
      </c>
      <c r="Z22" s="36" t="str">
        <f>IF(Kerkuilen!AC6=(""),(""),ROUND(Kerkuilen!AC6/Kerkuilen!$T6*10,3))</f>
        <v/>
      </c>
      <c r="AA22" s="36" t="str">
        <f>IF(Kerkuilen!AD6=(""),(""),ROUND(Kerkuilen!AD6/Kerkuilen!$T6*10,3))</f>
        <v/>
      </c>
      <c r="AB22" s="36" t="str">
        <f>IF(Kerkuilen!AE6=(""),(""),ROUND(Kerkuilen!AE6/Kerkuilen!$T6*10,3))</f>
        <v/>
      </c>
      <c r="AC22" s="36" t="str">
        <f>IF(Kerkuilen!AF6=(""),(""),ROUND(Kerkuilen!AF6/Kerkuilen!$T6*10,3))</f>
        <v/>
      </c>
      <c r="AD22" s="36" t="str">
        <f>IF(Kerkuilen!AG6=(""),(""),ROUND(Kerkuilen!AG6/Kerkuilen!$T6*10,3))</f>
        <v/>
      </c>
    </row>
    <row r="23" spans="1:30" ht="15" customHeight="1" x14ac:dyDescent="0.3">
      <c r="A23" s="27">
        <f t="shared" si="27"/>
        <v>2</v>
      </c>
      <c r="B23" s="28" t="str">
        <f>Kerkuilen!A7</f>
        <v>Hectors Hugo</v>
      </c>
      <c r="C23" s="32">
        <f>IF(Kerkuilen!AL7=0," ",SUM(E23:AD23))</f>
        <v>17.777999999999999</v>
      </c>
      <c r="E23" s="36" t="str">
        <f>IF(Kerkuilen!C7=(""),(""),ROUND(Kerkuilen!C7/Kerkuilen!$B7*10,3))</f>
        <v/>
      </c>
      <c r="F23" s="36" t="str">
        <f>IF(Kerkuilen!D7=(""),(""),ROUND(Kerkuilen!D7/Kerkuilen!$B7*10,3))</f>
        <v/>
      </c>
      <c r="G23" s="36" t="str">
        <f>IF(Kerkuilen!E7=(""),(""),ROUND(Kerkuilen!E7/Kerkuilen!$B7*10,3))</f>
        <v/>
      </c>
      <c r="H23" s="36" t="str">
        <f>IF(Kerkuilen!F7=(""),(""),ROUND(Kerkuilen!F7/Kerkuilen!$B7*10,3))</f>
        <v/>
      </c>
      <c r="I23" s="36" t="str">
        <f>IF(Kerkuilen!G7=(""),(""),ROUND(Kerkuilen!G7/Kerkuilen!$B7*10,3))</f>
        <v/>
      </c>
      <c r="J23" s="36">
        <f>IF(Kerkuilen!H7=(""),(""),ROUND(Kerkuilen!H7/Kerkuilen!$B7*10,3))</f>
        <v>6.6669999999999998</v>
      </c>
      <c r="K23" s="36" t="str">
        <f>IF(Kerkuilen!I7=(""),(""),ROUND(Kerkuilen!I7/Kerkuilen!$B7*10,3))</f>
        <v/>
      </c>
      <c r="L23" s="36" t="str">
        <f>IF(Kerkuilen!J7=(""),(""),ROUND(Kerkuilen!J7/Kerkuilen!$B7*10,3))</f>
        <v/>
      </c>
      <c r="M23" s="36" t="str">
        <f>IF(Kerkuilen!K7=(""),(""),ROUND(Kerkuilen!K7/Kerkuilen!$B7*10,3))</f>
        <v/>
      </c>
      <c r="N23" s="36" t="str">
        <f>IF(Kerkuilen!L7=(""),(""),ROUND(Kerkuilen!L7/Kerkuilen!$B7*10,3))</f>
        <v/>
      </c>
      <c r="O23" s="36" t="str">
        <f>IF(Kerkuilen!M7=(""),(""),ROUND(Kerkuilen!M7/Kerkuilen!$B7*10,3))</f>
        <v/>
      </c>
      <c r="P23" s="36">
        <f>IF(Kerkuilen!N7=(""),(""),ROUND(Kerkuilen!N7/Kerkuilen!$B7*10,3))</f>
        <v>11.111000000000001</v>
      </c>
      <c r="Q23" s="36" t="str">
        <f>IF(Kerkuilen!O7=(""),(""),ROUND(Kerkuilen!O7/Kerkuilen!$B7*10,3))</f>
        <v/>
      </c>
      <c r="R23" s="36" t="str">
        <f>IF(Kerkuilen!U7=(""),(""),ROUND(Kerkuilen!U7/Kerkuilen!$T7*10,3))</f>
        <v/>
      </c>
      <c r="S23" s="36" t="str">
        <f>IF(Kerkuilen!V7=(""),(""),ROUND(Kerkuilen!V7/Kerkuilen!$T7*10,3))</f>
        <v/>
      </c>
      <c r="T23" s="36" t="str">
        <f>IF(Kerkuilen!W7=(""),(""),ROUND(Kerkuilen!W7/Kerkuilen!$T7*10,3))</f>
        <v/>
      </c>
      <c r="U23" s="36" t="str">
        <f>IF(Kerkuilen!X7=(""),(""),ROUND(Kerkuilen!X7/Kerkuilen!$T7*10,3))</f>
        <v/>
      </c>
      <c r="V23" s="36" t="str">
        <f>IF(Kerkuilen!Y7=(""),(""),ROUND(Kerkuilen!Y7/Kerkuilen!$T7*10,3))</f>
        <v/>
      </c>
      <c r="W23" s="36" t="str">
        <f>IF(Kerkuilen!Z7=(""),(""),ROUND(Kerkuilen!Z7/Kerkuilen!$T7*10,3))</f>
        <v/>
      </c>
      <c r="X23" s="36" t="str">
        <f>IF(Kerkuilen!AA7=(""),(""),ROUND(Kerkuilen!AA7/Kerkuilen!$T7*10,3))</f>
        <v/>
      </c>
      <c r="Y23" s="36" t="str">
        <f>IF(Kerkuilen!AB7=(""),(""),ROUND(Kerkuilen!AB7/Kerkuilen!$T7*10,3))</f>
        <v/>
      </c>
      <c r="Z23" s="36" t="str">
        <f>IF(Kerkuilen!AC7=(""),(""),ROUND(Kerkuilen!AC7/Kerkuilen!$T7*10,3))</f>
        <v/>
      </c>
      <c r="AA23" s="36" t="str">
        <f>IF(Kerkuilen!AD7=(""),(""),ROUND(Kerkuilen!AD7/Kerkuilen!$T7*10,3))</f>
        <v/>
      </c>
      <c r="AB23" s="36" t="str">
        <f>IF(Kerkuilen!AE7=(""),(""),ROUND(Kerkuilen!AE7/Kerkuilen!$T7*10,3))</f>
        <v/>
      </c>
      <c r="AC23" s="36" t="str">
        <f>IF(Kerkuilen!AF7=(""),(""),ROUND(Kerkuilen!AF7/Kerkuilen!$T7*10,3))</f>
        <v/>
      </c>
      <c r="AD23" s="36" t="str">
        <f>IF(Kerkuilen!AG7=(""),(""),ROUND(Kerkuilen!AG7/Kerkuilen!$T7*10,3))</f>
        <v/>
      </c>
    </row>
    <row r="24" spans="1:30" ht="15" customHeight="1" x14ac:dyDescent="0.3">
      <c r="A24" s="27">
        <f t="shared" si="27"/>
        <v>4</v>
      </c>
      <c r="B24" s="28" t="str">
        <f>Kerkuilen!A8</f>
        <v xml:space="preserve">Jacobis Martin </v>
      </c>
      <c r="C24" s="32">
        <f>IF(Kerkuilen!AL8=0," ",SUM(E24:AD24))</f>
        <v>36.4</v>
      </c>
      <c r="E24" s="36" t="str">
        <f>IF(Kerkuilen!C8=(""),(""),ROUND(Kerkuilen!C8/Kerkuilen!$B8*10,3))</f>
        <v/>
      </c>
      <c r="F24" s="36" t="str">
        <f>IF(Kerkuilen!D8=(""),(""),ROUND(Kerkuilen!D8/Kerkuilen!$B8*10,3))</f>
        <v/>
      </c>
      <c r="G24" s="36" t="str">
        <f>IF(Kerkuilen!E8=(""),(""),ROUND(Kerkuilen!E8/Kerkuilen!$B8*10,3))</f>
        <v/>
      </c>
      <c r="H24" s="36" t="str">
        <f>IF(Kerkuilen!F8=(""),(""),ROUND(Kerkuilen!F8/Kerkuilen!$B8*10,3))</f>
        <v/>
      </c>
      <c r="I24" s="36" t="str">
        <f>IF(Kerkuilen!G8=(""),(""),ROUND(Kerkuilen!G8/Kerkuilen!$B8*10,3))</f>
        <v/>
      </c>
      <c r="J24" s="36" t="str">
        <f>IF(Kerkuilen!H8=(""),(""),ROUND(Kerkuilen!H8/Kerkuilen!$B8*10,3))</f>
        <v/>
      </c>
      <c r="K24" s="36">
        <f>IF(Kerkuilen!I8=(""),(""),ROUND(Kerkuilen!I8/Kerkuilen!$B8*10,3))</f>
        <v>7.2</v>
      </c>
      <c r="L24" s="36" t="str">
        <f>IF(Kerkuilen!J8=(""),(""),ROUND(Kerkuilen!J8/Kerkuilen!$B8*10,3))</f>
        <v/>
      </c>
      <c r="M24" s="36">
        <f>IF(Kerkuilen!K8=(""),(""),ROUND(Kerkuilen!K8/Kerkuilen!$B8*10,3))</f>
        <v>12.8</v>
      </c>
      <c r="N24" s="36">
        <f>IF(Kerkuilen!L8=(""),(""),ROUND(Kerkuilen!L8/Kerkuilen!$B8*10,3))</f>
        <v>10</v>
      </c>
      <c r="O24" s="36" t="str">
        <f>IF(Kerkuilen!M8=(""),(""),ROUND(Kerkuilen!M8/Kerkuilen!$B8*10,3))</f>
        <v/>
      </c>
      <c r="P24" s="36" t="str">
        <f>IF(Kerkuilen!N8=(""),(""),ROUND(Kerkuilen!N8/Kerkuilen!$B8*10,3))</f>
        <v/>
      </c>
      <c r="Q24" s="36" t="str">
        <f>IF(Kerkuilen!O8=(""),(""),ROUND(Kerkuilen!O8/Kerkuilen!$B8*10,3))</f>
        <v/>
      </c>
      <c r="R24" s="36" t="str">
        <f>IF(Kerkuilen!U8=(""),(""),ROUND(Kerkuilen!U8/Kerkuilen!$T8*10,3))</f>
        <v/>
      </c>
      <c r="S24" s="36">
        <f>IF(Kerkuilen!V8=(""),(""),ROUND(Kerkuilen!V8/Kerkuilen!$T8*10,3))</f>
        <v>6.4</v>
      </c>
      <c r="T24" s="36" t="str">
        <f>IF(Kerkuilen!W8=(""),(""),ROUND(Kerkuilen!W8/Kerkuilen!$T8*10,3))</f>
        <v/>
      </c>
      <c r="U24" s="36" t="str">
        <f>IF(Kerkuilen!X8=(""),(""),ROUND(Kerkuilen!X8/Kerkuilen!$T8*10,3))</f>
        <v/>
      </c>
      <c r="V24" s="36" t="str">
        <f>IF(Kerkuilen!Y8=(""),(""),ROUND(Kerkuilen!Y8/Kerkuilen!$T8*10,3))</f>
        <v/>
      </c>
      <c r="W24" s="36" t="str">
        <f>IF(Kerkuilen!Z8=(""),(""),ROUND(Kerkuilen!Z8/Kerkuilen!$T8*10,3))</f>
        <v/>
      </c>
      <c r="X24" s="36" t="str">
        <f>IF(Kerkuilen!AA8=(""),(""),ROUND(Kerkuilen!AA8/Kerkuilen!$T8*10,3))</f>
        <v/>
      </c>
      <c r="Y24" s="36" t="str">
        <f>IF(Kerkuilen!AB8=(""),(""),ROUND(Kerkuilen!AB8/Kerkuilen!$T8*10,3))</f>
        <v/>
      </c>
      <c r="Z24" s="36" t="str">
        <f>IF(Kerkuilen!AC8=(""),(""),ROUND(Kerkuilen!AC8/Kerkuilen!$T8*10,3))</f>
        <v/>
      </c>
      <c r="AA24" s="36" t="str">
        <f>IF(Kerkuilen!AD8=(""),(""),ROUND(Kerkuilen!AD8/Kerkuilen!$T8*10,3))</f>
        <v/>
      </c>
      <c r="AB24" s="36" t="str">
        <f>IF(Kerkuilen!AE8=(""),(""),ROUND(Kerkuilen!AE8/Kerkuilen!$T8*10,3))</f>
        <v/>
      </c>
      <c r="AC24" s="36" t="str">
        <f>IF(Kerkuilen!AF8=(""),(""),ROUND(Kerkuilen!AF8/Kerkuilen!$T8*10,3))</f>
        <v/>
      </c>
      <c r="AD24" s="36" t="str">
        <f>IF(Kerkuilen!AG8=(""),(""),ROUND(Kerkuilen!AG8/Kerkuilen!$T8*10,3))</f>
        <v/>
      </c>
    </row>
    <row r="25" spans="1:30" ht="15" customHeight="1" x14ac:dyDescent="0.3">
      <c r="A25" s="27">
        <f t="shared" si="27"/>
        <v>9</v>
      </c>
      <c r="B25" s="28" t="str">
        <f>Kerkuilen!A9</f>
        <v>Lambrechts Jef</v>
      </c>
      <c r="C25" s="32">
        <f>IF(Kerkuilen!AL9=0," ",SUM(E25:AD25))</f>
        <v>78.302000000000007</v>
      </c>
      <c r="E25" s="36">
        <f>IF(Kerkuilen!C9=(""),(""),ROUND(Kerkuilen!C9/Kerkuilen!$B9*10,3))</f>
        <v>8.3019999999999996</v>
      </c>
      <c r="F25" s="36" t="str">
        <f>IF(Kerkuilen!D9=(""),(""),ROUND(Kerkuilen!D9/Kerkuilen!$B9*10,3))</f>
        <v/>
      </c>
      <c r="G25" s="36">
        <f>IF(Kerkuilen!E9=(""),(""),ROUND(Kerkuilen!E9/Kerkuilen!$B9*10,3))</f>
        <v>11.887</v>
      </c>
      <c r="H25" s="36">
        <f>IF(Kerkuilen!F9=(""),(""),ROUND(Kerkuilen!F9/Kerkuilen!$B9*10,3))</f>
        <v>10</v>
      </c>
      <c r="I25" s="36">
        <f>IF(Kerkuilen!G9=(""),(""),ROUND(Kerkuilen!G9/Kerkuilen!$B9*10,3))</f>
        <v>8.3019999999999996</v>
      </c>
      <c r="J25" s="36" t="str">
        <f>IF(Kerkuilen!H9=(""),(""),ROUND(Kerkuilen!H9/Kerkuilen!$B9*10,3))</f>
        <v/>
      </c>
      <c r="K25" s="36">
        <f>IF(Kerkuilen!I9=(""),(""),ROUND(Kerkuilen!I9/Kerkuilen!$B9*10,3))</f>
        <v>10</v>
      </c>
      <c r="L25" s="36" t="str">
        <f>IF(Kerkuilen!J9=(""),(""),ROUND(Kerkuilen!J9/Kerkuilen!$B9*10,3))</f>
        <v/>
      </c>
      <c r="M25" s="36" t="str">
        <f>IF(Kerkuilen!K9=(""),(""),ROUND(Kerkuilen!K9/Kerkuilen!$B9*10,3))</f>
        <v/>
      </c>
      <c r="N25" s="36">
        <f>IF(Kerkuilen!L9=(""),(""),ROUND(Kerkuilen!L9/Kerkuilen!$B9*10,3))</f>
        <v>7.5469999999999997</v>
      </c>
      <c r="O25" s="36">
        <f>IF(Kerkuilen!M9=(""),(""),ROUND(Kerkuilen!M9/Kerkuilen!$B9*10,3))</f>
        <v>11.132</v>
      </c>
      <c r="P25" s="36" t="str">
        <f>IF(Kerkuilen!N9=(""),(""),ROUND(Kerkuilen!N9/Kerkuilen!$B9*10,3))</f>
        <v/>
      </c>
      <c r="Q25" s="36" t="str">
        <f>IF(Kerkuilen!O9=(""),(""),ROUND(Kerkuilen!O9/Kerkuilen!$B9*10,3))</f>
        <v/>
      </c>
      <c r="R25" s="36" t="str">
        <f>IF(Kerkuilen!U9=(""),(""),ROUND(Kerkuilen!U9/Kerkuilen!$T9*10,3))</f>
        <v/>
      </c>
      <c r="S25" s="36">
        <f>IF(Kerkuilen!V9=(""),(""),ROUND(Kerkuilen!V9/Kerkuilen!$T9*10,3))</f>
        <v>2.4529999999999998</v>
      </c>
      <c r="T25" s="36">
        <f>IF(Kerkuilen!W9=(""),(""),ROUND(Kerkuilen!W9/Kerkuilen!$T9*10,3))</f>
        <v>8.6790000000000003</v>
      </c>
      <c r="U25" s="36" t="str">
        <f>IF(Kerkuilen!X9=(""),(""),ROUND(Kerkuilen!X9/Kerkuilen!$T9*10,3))</f>
        <v/>
      </c>
      <c r="V25" s="36" t="str">
        <f>IF(Kerkuilen!Y9=(""),(""),ROUND(Kerkuilen!Y9/Kerkuilen!$T9*10,3))</f>
        <v/>
      </c>
      <c r="W25" s="36" t="str">
        <f>IF(Kerkuilen!Z9=(""),(""),ROUND(Kerkuilen!Z9/Kerkuilen!$T9*10,3))</f>
        <v/>
      </c>
      <c r="X25" s="36" t="str">
        <f>IF(Kerkuilen!AA9=(""),(""),ROUND(Kerkuilen!AA9/Kerkuilen!$T9*10,3))</f>
        <v/>
      </c>
      <c r="Y25" s="36" t="str">
        <f>IF(Kerkuilen!AB9=(""),(""),ROUND(Kerkuilen!AB9/Kerkuilen!$T9*10,3))</f>
        <v/>
      </c>
      <c r="Z25" s="36" t="str">
        <f>IF(Kerkuilen!AC9=(""),(""),ROUND(Kerkuilen!AC9/Kerkuilen!$T9*10,3))</f>
        <v/>
      </c>
      <c r="AA25" s="36" t="str">
        <f>IF(Kerkuilen!AD9=(""),(""),ROUND(Kerkuilen!AD9/Kerkuilen!$T9*10,3))</f>
        <v/>
      </c>
      <c r="AB25" s="36" t="str">
        <f>IF(Kerkuilen!AE9=(""),(""),ROUND(Kerkuilen!AE9/Kerkuilen!$T9*10,3))</f>
        <v/>
      </c>
      <c r="AC25" s="36" t="str">
        <f>IF(Kerkuilen!AF9=(""),(""),ROUND(Kerkuilen!AF9/Kerkuilen!$T9*10,3))</f>
        <v/>
      </c>
      <c r="AD25" s="36" t="str">
        <f>IF(Kerkuilen!AG9=(""),(""),ROUND(Kerkuilen!AG9/Kerkuilen!$T9*10,3))</f>
        <v/>
      </c>
    </row>
    <row r="26" spans="1:30" ht="15" customHeight="1" x14ac:dyDescent="0.3">
      <c r="A26" s="27">
        <f t="shared" si="27"/>
        <v>8</v>
      </c>
      <c r="B26" s="28" t="str">
        <f>Kerkuilen!A10</f>
        <v>Naulaerts Rik</v>
      </c>
      <c r="C26" s="32">
        <f>IF(Kerkuilen!AL10=0," ",SUM(E26:AD26))</f>
        <v>74.509</v>
      </c>
      <c r="E26" s="36" t="str">
        <f>IF(Kerkuilen!C10=(""),(""),ROUND(Kerkuilen!C10/Kerkuilen!$B10*10,3))</f>
        <v/>
      </c>
      <c r="F26" s="36" t="str">
        <f>IF(Kerkuilen!D10=(""),(""),ROUND(Kerkuilen!D10/Kerkuilen!$B10*10,3))</f>
        <v/>
      </c>
      <c r="G26" s="36" t="str">
        <f>IF(Kerkuilen!E10=(""),(""),ROUND(Kerkuilen!E10/Kerkuilen!$B10*10,3))</f>
        <v/>
      </c>
      <c r="H26" s="36">
        <f>IF(Kerkuilen!F10=(""),(""),ROUND(Kerkuilen!F10/Kerkuilen!$B10*10,3))</f>
        <v>10.784000000000001</v>
      </c>
      <c r="I26" s="36">
        <f>IF(Kerkuilen!G10=(""),(""),ROUND(Kerkuilen!G10/Kerkuilen!$B10*10,3))</f>
        <v>11.176</v>
      </c>
      <c r="J26" s="36">
        <f>IF(Kerkuilen!H10=(""),(""),ROUND(Kerkuilen!H10/Kerkuilen!$B10*10,3))</f>
        <v>9.6080000000000005</v>
      </c>
      <c r="K26" s="36" t="str">
        <f>IF(Kerkuilen!I10=(""),(""),ROUND(Kerkuilen!I10/Kerkuilen!$B10*10,3))</f>
        <v/>
      </c>
      <c r="L26" s="36" t="str">
        <f>IF(Kerkuilen!J10=(""),(""),ROUND(Kerkuilen!J10/Kerkuilen!$B10*10,3))</f>
        <v/>
      </c>
      <c r="M26" s="36">
        <f>IF(Kerkuilen!K10=(""),(""),ROUND(Kerkuilen!K10/Kerkuilen!$B10*10,3))</f>
        <v>6.4710000000000001</v>
      </c>
      <c r="N26" s="36" t="str">
        <f>IF(Kerkuilen!L10=(""),(""),ROUND(Kerkuilen!L10/Kerkuilen!$B10*10,3))</f>
        <v/>
      </c>
      <c r="O26" s="36" t="str">
        <f>IF(Kerkuilen!M10=(""),(""),ROUND(Kerkuilen!M10/Kerkuilen!$B10*10,3))</f>
        <v/>
      </c>
      <c r="P26" s="36">
        <f>IF(Kerkuilen!N10=(""),(""),ROUND(Kerkuilen!N10/Kerkuilen!$B10*10,3))</f>
        <v>8.0389999999999997</v>
      </c>
      <c r="Q26" s="36">
        <f>IF(Kerkuilen!O10=(""),(""),ROUND(Kerkuilen!O10/Kerkuilen!$B10*10,3))</f>
        <v>5.6859999999999999</v>
      </c>
      <c r="R26" s="36">
        <f>IF(Kerkuilen!U10=(""),(""),ROUND(Kerkuilen!U10/Kerkuilen!$T10*10,3))</f>
        <v>14.118</v>
      </c>
      <c r="S26" s="36">
        <f>IF(Kerkuilen!V10=(""),(""),ROUND(Kerkuilen!V10/Kerkuilen!$T10*10,3))</f>
        <v>8.6270000000000007</v>
      </c>
      <c r="T26" s="36" t="str">
        <f>IF(Kerkuilen!W10=(""),(""),ROUND(Kerkuilen!W10/Kerkuilen!$T10*10,3))</f>
        <v/>
      </c>
      <c r="U26" s="36" t="str">
        <f>IF(Kerkuilen!X10=(""),(""),ROUND(Kerkuilen!X10/Kerkuilen!$T10*10,3))</f>
        <v/>
      </c>
      <c r="V26" s="36" t="str">
        <f>IF(Kerkuilen!Y10=(""),(""),ROUND(Kerkuilen!Y10/Kerkuilen!$T10*10,3))</f>
        <v/>
      </c>
      <c r="W26" s="36" t="str">
        <f>IF(Kerkuilen!Z10=(""),(""),ROUND(Kerkuilen!Z10/Kerkuilen!$T10*10,3))</f>
        <v/>
      </c>
      <c r="X26" s="36" t="str">
        <f>IF(Kerkuilen!AA10=(""),(""),ROUND(Kerkuilen!AA10/Kerkuilen!$T10*10,3))</f>
        <v/>
      </c>
      <c r="Y26" s="36" t="str">
        <f>IF(Kerkuilen!AB10=(""),(""),ROUND(Kerkuilen!AB10/Kerkuilen!$T10*10,3))</f>
        <v/>
      </c>
      <c r="Z26" s="36" t="str">
        <f>IF(Kerkuilen!AC10=(""),(""),ROUND(Kerkuilen!AC10/Kerkuilen!$T10*10,3))</f>
        <v/>
      </c>
      <c r="AA26" s="36" t="str">
        <f>IF(Kerkuilen!AD10=(""),(""),ROUND(Kerkuilen!AD10/Kerkuilen!$T10*10,3))</f>
        <v/>
      </c>
      <c r="AB26" s="36" t="str">
        <f>IF(Kerkuilen!AE10=(""),(""),ROUND(Kerkuilen!AE10/Kerkuilen!$T10*10,3))</f>
        <v/>
      </c>
      <c r="AC26" s="36" t="str">
        <f>IF(Kerkuilen!AF10=(""),(""),ROUND(Kerkuilen!AF10/Kerkuilen!$T10*10,3))</f>
        <v/>
      </c>
      <c r="AD26" s="36" t="str">
        <f>IF(Kerkuilen!AG10=(""),(""),ROUND(Kerkuilen!AG10/Kerkuilen!$T10*10,3))</f>
        <v/>
      </c>
    </row>
    <row r="27" spans="1:30" ht="15" customHeight="1" x14ac:dyDescent="0.3">
      <c r="A27" s="27">
        <f t="shared" si="27"/>
        <v>5</v>
      </c>
      <c r="B27" s="28" t="str">
        <f>Kerkuilen!A11</f>
        <v>Peeters Wies</v>
      </c>
      <c r="C27" s="32">
        <f>IF(Kerkuilen!AL11=0," ",SUM(E27:AD27))</f>
        <v>44.285999999999994</v>
      </c>
      <c r="E27" s="36">
        <f>IF(Kerkuilen!C11=(""),(""),ROUND(Kerkuilen!C11/Kerkuilen!$B11*10,3))</f>
        <v>9.2859999999999996</v>
      </c>
      <c r="F27" s="36">
        <f>IF(Kerkuilen!D11=(""),(""),ROUND(Kerkuilen!D11/Kerkuilen!$B11*10,3))</f>
        <v>7.1429999999999998</v>
      </c>
      <c r="G27" s="36" t="str">
        <f>IF(Kerkuilen!E11=(""),(""),ROUND(Kerkuilen!E11/Kerkuilen!$B11*10,3))</f>
        <v/>
      </c>
      <c r="H27" s="36" t="str">
        <f>IF(Kerkuilen!F11=(""),(""),ROUND(Kerkuilen!F11/Kerkuilen!$B11*10,3))</f>
        <v/>
      </c>
      <c r="I27" s="36" t="str">
        <f>IF(Kerkuilen!G11=(""),(""),ROUND(Kerkuilen!G11/Kerkuilen!$B11*10,3))</f>
        <v/>
      </c>
      <c r="J27" s="36" t="str">
        <f>IF(Kerkuilen!H11=(""),(""),ROUND(Kerkuilen!H11/Kerkuilen!$B11*10,3))</f>
        <v/>
      </c>
      <c r="K27" s="36" t="str">
        <f>IF(Kerkuilen!I11=(""),(""),ROUND(Kerkuilen!I11/Kerkuilen!$B11*10,3))</f>
        <v/>
      </c>
      <c r="L27" s="36">
        <f>IF(Kerkuilen!J11=(""),(""),ROUND(Kerkuilen!J11/Kerkuilen!$B11*10,3))</f>
        <v>12.5</v>
      </c>
      <c r="M27" s="36" t="str">
        <f>IF(Kerkuilen!K11=(""),(""),ROUND(Kerkuilen!K11/Kerkuilen!$B11*10,3))</f>
        <v/>
      </c>
      <c r="N27" s="36">
        <f>IF(Kerkuilen!L11=(""),(""),ROUND(Kerkuilen!L11/Kerkuilen!$B11*10,3))</f>
        <v>4.6429999999999998</v>
      </c>
      <c r="O27" s="36" t="str">
        <f>IF(Kerkuilen!M11=(""),(""),ROUND(Kerkuilen!M11/Kerkuilen!$B11*10,3))</f>
        <v/>
      </c>
      <c r="P27" s="36" t="str">
        <f>IF(Kerkuilen!N11=(""),(""),ROUND(Kerkuilen!N11/Kerkuilen!$B11*10,3))</f>
        <v/>
      </c>
      <c r="Q27" s="36" t="str">
        <f>IF(Kerkuilen!O11=(""),(""),ROUND(Kerkuilen!O11/Kerkuilen!$B11*10,3))</f>
        <v/>
      </c>
      <c r="R27" s="36" t="str">
        <f>IF(Kerkuilen!U11=(""),(""),ROUND(Kerkuilen!U11/Kerkuilen!$T11*10,3))</f>
        <v/>
      </c>
      <c r="S27" s="36" t="str">
        <f>IF(Kerkuilen!V11=(""),(""),ROUND(Kerkuilen!V11/Kerkuilen!$T11*10,3))</f>
        <v/>
      </c>
      <c r="T27" s="36">
        <f>IF(Kerkuilen!W11=(""),(""),ROUND(Kerkuilen!W11/Kerkuilen!$T11*10,3))</f>
        <v>10.714</v>
      </c>
      <c r="U27" s="36" t="str">
        <f>IF(Kerkuilen!X11=(""),(""),ROUND(Kerkuilen!X11/Kerkuilen!$T11*10,3))</f>
        <v/>
      </c>
      <c r="V27" s="36" t="str">
        <f>IF(Kerkuilen!Y11=(""),(""),ROUND(Kerkuilen!Y11/Kerkuilen!$T11*10,3))</f>
        <v/>
      </c>
      <c r="W27" s="36" t="str">
        <f>IF(Kerkuilen!Z11=(""),(""),ROUND(Kerkuilen!Z11/Kerkuilen!$T11*10,3))</f>
        <v/>
      </c>
      <c r="X27" s="36" t="str">
        <f>IF(Kerkuilen!AA11=(""),(""),ROUND(Kerkuilen!AA11/Kerkuilen!$T11*10,3))</f>
        <v/>
      </c>
      <c r="Y27" s="36" t="str">
        <f>IF(Kerkuilen!AB11=(""),(""),ROUND(Kerkuilen!AB11/Kerkuilen!$T11*10,3))</f>
        <v/>
      </c>
      <c r="Z27" s="36" t="str">
        <f>IF(Kerkuilen!AC11=(""),(""),ROUND(Kerkuilen!AC11/Kerkuilen!$T11*10,3))</f>
        <v/>
      </c>
      <c r="AA27" s="36" t="str">
        <f>IF(Kerkuilen!AD11=(""),(""),ROUND(Kerkuilen!AD11/Kerkuilen!$T11*10,3))</f>
        <v/>
      </c>
      <c r="AB27" s="36" t="str">
        <f>IF(Kerkuilen!AE11=(""),(""),ROUND(Kerkuilen!AE11/Kerkuilen!$T11*10,3))</f>
        <v/>
      </c>
      <c r="AC27" s="36" t="str">
        <f>IF(Kerkuilen!AF11=(""),(""),ROUND(Kerkuilen!AF11/Kerkuilen!$T11*10,3))</f>
        <v/>
      </c>
      <c r="AD27" s="36" t="str">
        <f>IF(Kerkuilen!AG11=(""),(""),ROUND(Kerkuilen!AG11/Kerkuilen!$T11*10,3))</f>
        <v/>
      </c>
    </row>
    <row r="28" spans="1:30" ht="15" customHeight="1" x14ac:dyDescent="0.3">
      <c r="A28" s="27">
        <f t="shared" si="27"/>
        <v>12</v>
      </c>
      <c r="B28" s="28" t="str">
        <f>Kerkuilen!A12</f>
        <v>Pleysier Luc</v>
      </c>
      <c r="C28" s="32">
        <f>IF(Kerkuilen!AL12=0," ",SUM(E28:AD28))</f>
        <v>100.334</v>
      </c>
      <c r="E28" s="36">
        <f>IF(Kerkuilen!C12=(""),(""),ROUND(Kerkuilen!C12/Kerkuilen!$B12*10,3))</f>
        <v>8.6669999999999998</v>
      </c>
      <c r="F28" s="36">
        <f>IF(Kerkuilen!D12=(""),(""),ROUND(Kerkuilen!D12/Kerkuilen!$B12*10,3))</f>
        <v>6.556</v>
      </c>
      <c r="G28" s="36" t="str">
        <f>IF(Kerkuilen!E12=(""),(""),ROUND(Kerkuilen!E12/Kerkuilen!$B12*10,3))</f>
        <v/>
      </c>
      <c r="H28" s="36">
        <f>IF(Kerkuilen!F12=(""),(""),ROUND(Kerkuilen!F12/Kerkuilen!$B12*10,3))</f>
        <v>7.7779999999999996</v>
      </c>
      <c r="I28" s="36" t="str">
        <f>IF(Kerkuilen!G12=(""),(""),ROUND(Kerkuilen!G12/Kerkuilen!$B12*10,3))</f>
        <v/>
      </c>
      <c r="J28" s="36">
        <f>IF(Kerkuilen!H12=(""),(""),ROUND(Kerkuilen!H12/Kerkuilen!$B12*10,3))</f>
        <v>10.111000000000001</v>
      </c>
      <c r="K28" s="36">
        <f>IF(Kerkuilen!I12=(""),(""),ROUND(Kerkuilen!I12/Kerkuilen!$B12*10,3))</f>
        <v>6.8890000000000002</v>
      </c>
      <c r="L28" s="36">
        <f>IF(Kerkuilen!J12=(""),(""),ROUND(Kerkuilen!J12/Kerkuilen!$B12*10,3))</f>
        <v>8.6669999999999998</v>
      </c>
      <c r="M28" s="36">
        <f>IF(Kerkuilen!K12=(""),(""),ROUND(Kerkuilen!K12/Kerkuilen!$B12*10,3))</f>
        <v>6.6669999999999998</v>
      </c>
      <c r="N28" s="36">
        <f>IF(Kerkuilen!L12=(""),(""),ROUND(Kerkuilen!L12/Kerkuilen!$B12*10,3))</f>
        <v>13.333</v>
      </c>
      <c r="O28" s="36" t="str">
        <f>IF(Kerkuilen!M12=(""),(""),ROUND(Kerkuilen!M12/Kerkuilen!$B12*10,3))</f>
        <v/>
      </c>
      <c r="P28" s="36">
        <f>IF(Kerkuilen!N12=(""),(""),ROUND(Kerkuilen!N12/Kerkuilen!$B12*10,3))</f>
        <v>4.2220000000000004</v>
      </c>
      <c r="Q28" s="36">
        <f>IF(Kerkuilen!O12=(""),(""),ROUND(Kerkuilen!O12/Kerkuilen!$B12*10,3))</f>
        <v>8.4440000000000008</v>
      </c>
      <c r="R28" s="36" t="str">
        <f>IF(Kerkuilen!U12=(""),(""),ROUND(Kerkuilen!U12/Kerkuilen!$T12*10,3))</f>
        <v/>
      </c>
      <c r="S28" s="36">
        <f>IF(Kerkuilen!V12=(""),(""),ROUND(Kerkuilen!V12/Kerkuilen!$T12*10,3))</f>
        <v>6.7779999999999996</v>
      </c>
      <c r="T28" s="36">
        <f>IF(Kerkuilen!W12=(""),(""),ROUND(Kerkuilen!W12/Kerkuilen!$T12*10,3))</f>
        <v>12.222</v>
      </c>
      <c r="U28" s="36" t="str">
        <f>IF(Kerkuilen!X12=(""),(""),ROUND(Kerkuilen!X12/Kerkuilen!$T12*10,3))</f>
        <v/>
      </c>
      <c r="V28" s="36" t="str">
        <f>IF(Kerkuilen!Y12=(""),(""),ROUND(Kerkuilen!Y12/Kerkuilen!$T12*10,3))</f>
        <v/>
      </c>
      <c r="W28" s="36" t="str">
        <f>IF(Kerkuilen!Z12=(""),(""),ROUND(Kerkuilen!Z12/Kerkuilen!$T12*10,3))</f>
        <v/>
      </c>
      <c r="X28" s="36" t="str">
        <f>IF(Kerkuilen!AA12=(""),(""),ROUND(Kerkuilen!AA12/Kerkuilen!$T12*10,3))</f>
        <v/>
      </c>
      <c r="Y28" s="36" t="str">
        <f>IF(Kerkuilen!AB12=(""),(""),ROUND(Kerkuilen!AB12/Kerkuilen!$T12*10,3))</f>
        <v/>
      </c>
      <c r="Z28" s="36" t="str">
        <f>IF(Kerkuilen!AC12=(""),(""),ROUND(Kerkuilen!AC12/Kerkuilen!$T12*10,3))</f>
        <v/>
      </c>
      <c r="AA28" s="36" t="str">
        <f>IF(Kerkuilen!AD12=(""),(""),ROUND(Kerkuilen!AD12/Kerkuilen!$T12*10,3))</f>
        <v/>
      </c>
      <c r="AB28" s="36" t="str">
        <f>IF(Kerkuilen!AE12=(""),(""),ROUND(Kerkuilen!AE12/Kerkuilen!$T12*10,3))</f>
        <v/>
      </c>
      <c r="AC28" s="36" t="str">
        <f>IF(Kerkuilen!AF12=(""),(""),ROUND(Kerkuilen!AF12/Kerkuilen!$T12*10,3))</f>
        <v/>
      </c>
      <c r="AD28" s="36" t="str">
        <f>IF(Kerkuilen!AG12=(""),(""),ROUND(Kerkuilen!AG12/Kerkuilen!$T12*10,3))</f>
        <v/>
      </c>
    </row>
    <row r="29" spans="1:30" ht="15" customHeight="1" x14ac:dyDescent="0.3">
      <c r="A29" s="27">
        <f t="shared" si="27"/>
        <v>8</v>
      </c>
      <c r="B29" s="28" t="str">
        <f>Kerkuilen!A13</f>
        <v xml:space="preserve">Quick Gerard </v>
      </c>
      <c r="C29" s="32">
        <f>IF(Kerkuilen!AL13=0," ",SUM(E29:AD29))</f>
        <v>87.307000000000002</v>
      </c>
      <c r="E29" s="36">
        <f>IF(Kerkuilen!C13=(""),(""),ROUND(Kerkuilen!C13/Kerkuilen!$B13*10,3))</f>
        <v>13.846</v>
      </c>
      <c r="F29" s="36" t="str">
        <f>IF(Kerkuilen!D13=(""),(""),ROUND(Kerkuilen!D13/Kerkuilen!$B13*10,3))</f>
        <v/>
      </c>
      <c r="G29" s="36" t="str">
        <f>IF(Kerkuilen!E13=(""),(""),ROUND(Kerkuilen!E13/Kerkuilen!$B13*10,3))</f>
        <v/>
      </c>
      <c r="H29" s="36" t="str">
        <f>IF(Kerkuilen!F13=(""),(""),ROUND(Kerkuilen!F13/Kerkuilen!$B13*10,3))</f>
        <v/>
      </c>
      <c r="I29" s="36">
        <f>IF(Kerkuilen!G13=(""),(""),ROUND(Kerkuilen!G13/Kerkuilen!$B13*10,3))</f>
        <v>10.769</v>
      </c>
      <c r="J29" s="36">
        <f>IF(Kerkuilen!H13=(""),(""),ROUND(Kerkuilen!H13/Kerkuilen!$B13*10,3))</f>
        <v>5.7690000000000001</v>
      </c>
      <c r="K29" s="36" t="str">
        <f>IF(Kerkuilen!I13=(""),(""),ROUND(Kerkuilen!I13/Kerkuilen!$B13*10,3))</f>
        <v/>
      </c>
      <c r="L29" s="36">
        <f>IF(Kerkuilen!J13=(""),(""),ROUND(Kerkuilen!J13/Kerkuilen!$B13*10,3))</f>
        <v>13.846</v>
      </c>
      <c r="M29" s="36" t="str">
        <f>IF(Kerkuilen!K13=(""),(""),ROUND(Kerkuilen!K13/Kerkuilen!$B13*10,3))</f>
        <v/>
      </c>
      <c r="N29" s="36">
        <f>IF(Kerkuilen!L13=(""),(""),ROUND(Kerkuilen!L13/Kerkuilen!$B13*10,3))</f>
        <v>10</v>
      </c>
      <c r="O29" s="36" t="str">
        <f>IF(Kerkuilen!M13=(""),(""),ROUND(Kerkuilen!M13/Kerkuilen!$B13*10,3))</f>
        <v/>
      </c>
      <c r="P29" s="36">
        <f>IF(Kerkuilen!N13=(""),(""),ROUND(Kerkuilen!N13/Kerkuilen!$B13*10,3))</f>
        <v>8.8460000000000001</v>
      </c>
      <c r="Q29" s="36">
        <f>IF(Kerkuilen!O13=(""),(""),ROUND(Kerkuilen!O13/Kerkuilen!$B13*10,3))</f>
        <v>9.2309999999999999</v>
      </c>
      <c r="R29" s="36" t="str">
        <f>IF(Kerkuilen!U13=(""),(""),ROUND(Kerkuilen!U13/Kerkuilen!$T13*10,3))</f>
        <v/>
      </c>
      <c r="S29" s="36">
        <f>IF(Kerkuilen!V13=(""),(""),ROUND(Kerkuilen!V13/Kerkuilen!$T13*10,3))</f>
        <v>15</v>
      </c>
      <c r="T29" s="36" t="str">
        <f>IF(Kerkuilen!W13=(""),(""),ROUND(Kerkuilen!W13/Kerkuilen!$T13*10,3))</f>
        <v/>
      </c>
      <c r="U29" s="36" t="str">
        <f>IF(Kerkuilen!X13=(""),(""),ROUND(Kerkuilen!X13/Kerkuilen!$T13*10,3))</f>
        <v/>
      </c>
      <c r="V29" s="36" t="str">
        <f>IF(Kerkuilen!Y13=(""),(""),ROUND(Kerkuilen!Y13/Kerkuilen!$T13*10,3))</f>
        <v/>
      </c>
      <c r="W29" s="36" t="str">
        <f>IF(Kerkuilen!Z13=(""),(""),ROUND(Kerkuilen!Z13/Kerkuilen!$T13*10,3))</f>
        <v/>
      </c>
      <c r="X29" s="36" t="str">
        <f>IF(Kerkuilen!AA13=(""),(""),ROUND(Kerkuilen!AA13/Kerkuilen!$T13*10,3))</f>
        <v/>
      </c>
      <c r="Y29" s="36" t="str">
        <f>IF(Kerkuilen!AB13=(""),(""),ROUND(Kerkuilen!AB13/Kerkuilen!$T13*10,3))</f>
        <v/>
      </c>
      <c r="Z29" s="36" t="str">
        <f>IF(Kerkuilen!AC13=(""),(""),ROUND(Kerkuilen!AC13/Kerkuilen!$T13*10,3))</f>
        <v/>
      </c>
      <c r="AA29" s="36" t="str">
        <f>IF(Kerkuilen!AD13=(""),(""),ROUND(Kerkuilen!AD13/Kerkuilen!$T13*10,3))</f>
        <v/>
      </c>
      <c r="AB29" s="36" t="str">
        <f>IF(Kerkuilen!AE13=(""),(""),ROUND(Kerkuilen!AE13/Kerkuilen!$T13*10,3))</f>
        <v/>
      </c>
      <c r="AC29" s="36" t="str">
        <f>IF(Kerkuilen!AF13=(""),(""),ROUND(Kerkuilen!AF13/Kerkuilen!$T13*10,3))</f>
        <v/>
      </c>
      <c r="AD29" s="36" t="str">
        <f>IF(Kerkuilen!AG13=(""),(""),ROUND(Kerkuilen!AG13/Kerkuilen!$T13*10,3))</f>
        <v/>
      </c>
    </row>
    <row r="30" spans="1:30" ht="15" customHeight="1" x14ac:dyDescent="0.3">
      <c r="A30" s="27">
        <f t="shared" si="27"/>
        <v>9</v>
      </c>
      <c r="B30" s="80" t="str">
        <f>Kerkuilen!A14</f>
        <v>Schrooyen Jef</v>
      </c>
      <c r="C30" s="32">
        <f>IF(Kerkuilen!AL14=0," ",SUM(E30:AD30))</f>
        <v>76.078000000000003</v>
      </c>
      <c r="E30" s="36">
        <f>IF(Kerkuilen!C14=(""),(""),ROUND(Kerkuilen!C14/Kerkuilen!$B14*10,3))</f>
        <v>7.0590000000000002</v>
      </c>
      <c r="F30" s="36">
        <f>IF(Kerkuilen!D14=(""),(""),ROUND(Kerkuilen!D14/Kerkuilen!$B14*10,3))</f>
        <v>7.843</v>
      </c>
      <c r="G30" s="36" t="str">
        <f>IF(Kerkuilen!E14=(""),(""),ROUND(Kerkuilen!E14/Kerkuilen!$B14*10,3))</f>
        <v/>
      </c>
      <c r="H30" s="36">
        <f>IF(Kerkuilen!F14=(""),(""),ROUND(Kerkuilen!F14/Kerkuilen!$B14*10,3))</f>
        <v>8.2349999999999994</v>
      </c>
      <c r="I30" s="36">
        <f>IF(Kerkuilen!G14=(""),(""),ROUND(Kerkuilen!G14/Kerkuilen!$B14*10,3))</f>
        <v>8.0389999999999997</v>
      </c>
      <c r="J30" s="36">
        <f>IF(Kerkuilen!H14=(""),(""),ROUND(Kerkuilen!H14/Kerkuilen!$B14*10,3))</f>
        <v>9.2159999999999993</v>
      </c>
      <c r="K30" s="36">
        <f>IF(Kerkuilen!I14=(""),(""),ROUND(Kerkuilen!I14/Kerkuilen!$B14*10,3))</f>
        <v>6.6669999999999998</v>
      </c>
      <c r="L30" s="36" t="str">
        <f>IF(Kerkuilen!J14=(""),(""),ROUND(Kerkuilen!J14/Kerkuilen!$B14*10,3))</f>
        <v/>
      </c>
      <c r="M30" s="36">
        <f>IF(Kerkuilen!K14=(""),(""),ROUND(Kerkuilen!K14/Kerkuilen!$B14*10,3))</f>
        <v>7.843</v>
      </c>
      <c r="N30" s="36" t="str">
        <f>IF(Kerkuilen!L14=(""),(""),ROUND(Kerkuilen!L14/Kerkuilen!$B14*10,3))</f>
        <v/>
      </c>
      <c r="O30" s="36" t="str">
        <f>IF(Kerkuilen!M14=(""),(""),ROUND(Kerkuilen!M14/Kerkuilen!$B14*10,3))</f>
        <v/>
      </c>
      <c r="P30" s="36">
        <f>IF(Kerkuilen!N14=(""),(""),ROUND(Kerkuilen!N14/Kerkuilen!$B14*10,3))</f>
        <v>10.391999999999999</v>
      </c>
      <c r="Q30" s="36">
        <f>IF(Kerkuilen!O14=(""),(""),ROUND(Kerkuilen!O14/Kerkuilen!$B14*10,3))</f>
        <v>10.784000000000001</v>
      </c>
      <c r="R30" s="36" t="str">
        <f>IF(Kerkuilen!U14=(""),(""),ROUND(Kerkuilen!U14/Kerkuilen!$T14*10,3))</f>
        <v/>
      </c>
      <c r="S30" s="36" t="str">
        <f>IF(Kerkuilen!V14=(""),(""),ROUND(Kerkuilen!V14/Kerkuilen!$T14*10,3))</f>
        <v/>
      </c>
      <c r="T30" s="36" t="str">
        <f>IF(Kerkuilen!W14=(""),(""),ROUND(Kerkuilen!W14/Kerkuilen!$T14*10,3))</f>
        <v/>
      </c>
      <c r="U30" s="36" t="str">
        <f>IF(Kerkuilen!X14=(""),(""),ROUND(Kerkuilen!X14/Kerkuilen!$T14*10,3))</f>
        <v/>
      </c>
      <c r="V30" s="36" t="str">
        <f>IF(Kerkuilen!Y14=(""),(""),ROUND(Kerkuilen!Y14/Kerkuilen!$T14*10,3))</f>
        <v/>
      </c>
      <c r="W30" s="36" t="str">
        <f>IF(Kerkuilen!Z14=(""),(""),ROUND(Kerkuilen!Z14/Kerkuilen!$T14*10,3))</f>
        <v/>
      </c>
      <c r="X30" s="36" t="str">
        <f>IF(Kerkuilen!AA14=(""),(""),ROUND(Kerkuilen!AA14/Kerkuilen!$T14*10,3))</f>
        <v/>
      </c>
      <c r="Y30" s="36" t="str">
        <f>IF(Kerkuilen!AB14=(""),(""),ROUND(Kerkuilen!AB14/Kerkuilen!$T14*10,3))</f>
        <v/>
      </c>
      <c r="Z30" s="36" t="str">
        <f>IF(Kerkuilen!AC14=(""),(""),ROUND(Kerkuilen!AC14/Kerkuilen!$T14*10,3))</f>
        <v/>
      </c>
      <c r="AA30" s="36" t="str">
        <f>IF(Kerkuilen!AD14=(""),(""),ROUND(Kerkuilen!AD14/Kerkuilen!$T14*10,3))</f>
        <v/>
      </c>
      <c r="AB30" s="36" t="str">
        <f>IF(Kerkuilen!AE14=(""),(""),ROUND(Kerkuilen!AE14/Kerkuilen!$T14*10,3))</f>
        <v/>
      </c>
      <c r="AC30" s="36" t="str">
        <f>IF(Kerkuilen!AF14=(""),(""),ROUND(Kerkuilen!AF14/Kerkuilen!$T14*10,3))</f>
        <v/>
      </c>
      <c r="AD30" s="36" t="str">
        <f>IF(Kerkuilen!AG14=(""),(""),ROUND(Kerkuilen!AG14/Kerkuilen!$T14*10,3))</f>
        <v/>
      </c>
    </row>
    <row r="31" spans="1:30" ht="15" customHeight="1" x14ac:dyDescent="0.3">
      <c r="A31" s="27">
        <f t="shared" si="27"/>
        <v>7</v>
      </c>
      <c r="B31" s="28" t="str">
        <f>Kerkuilen!A15</f>
        <v>Uytdewilligen Hubert</v>
      </c>
      <c r="C31" s="32">
        <f>IF(Kerkuilen!AL15=0," ",SUM(E31:AD31))</f>
        <v>66.665999999999997</v>
      </c>
      <c r="E31" s="36">
        <f>IF(Kerkuilen!C15=(""),(""),ROUND(Kerkuilen!C15/Kerkuilen!$B15*10,3))</f>
        <v>7.8789999999999996</v>
      </c>
      <c r="F31" s="36" t="str">
        <f>IF(Kerkuilen!D15=(""),(""),ROUND(Kerkuilen!D15/Kerkuilen!$B15*10,3))</f>
        <v/>
      </c>
      <c r="G31" s="36">
        <f>IF(Kerkuilen!E15=(""),(""),ROUND(Kerkuilen!E15/Kerkuilen!$B15*10,3))</f>
        <v>4.5449999999999999</v>
      </c>
      <c r="H31" s="36" t="str">
        <f>IF(Kerkuilen!F15=(""),(""),ROUND(Kerkuilen!F15/Kerkuilen!$B15*10,3))</f>
        <v/>
      </c>
      <c r="I31" s="36">
        <f>IF(Kerkuilen!G15=(""),(""),ROUND(Kerkuilen!G15/Kerkuilen!$B15*10,3))</f>
        <v>11.515000000000001</v>
      </c>
      <c r="J31" s="36" t="str">
        <f>IF(Kerkuilen!H15=(""),(""),ROUND(Kerkuilen!H15/Kerkuilen!$B15*10,3))</f>
        <v/>
      </c>
      <c r="K31" s="36">
        <f>IF(Kerkuilen!I15=(""),(""),ROUND(Kerkuilen!I15/Kerkuilen!$B15*10,3))</f>
        <v>10.909000000000001</v>
      </c>
      <c r="L31" s="36">
        <f>IF(Kerkuilen!J15=(""),(""),ROUND(Kerkuilen!J15/Kerkuilen!$B15*10,3))</f>
        <v>11.212</v>
      </c>
      <c r="M31" s="36" t="str">
        <f>IF(Kerkuilen!K15=(""),(""),ROUND(Kerkuilen!K15/Kerkuilen!$B15*10,3))</f>
        <v/>
      </c>
      <c r="N31" s="36" t="str">
        <f>IF(Kerkuilen!L15=(""),(""),ROUND(Kerkuilen!L15/Kerkuilen!$B15*10,3))</f>
        <v/>
      </c>
      <c r="O31" s="36">
        <f>IF(Kerkuilen!M15=(""),(""),ROUND(Kerkuilen!M15/Kerkuilen!$B15*10,3))</f>
        <v>11.515000000000001</v>
      </c>
      <c r="P31" s="36" t="str">
        <f>IF(Kerkuilen!N15=(""),(""),ROUND(Kerkuilen!N15/Kerkuilen!$B15*10,3))</f>
        <v/>
      </c>
      <c r="Q31" s="36" t="str">
        <f>IF(Kerkuilen!O15=(""),(""),ROUND(Kerkuilen!O15/Kerkuilen!$B15*10,3))</f>
        <v/>
      </c>
      <c r="R31" s="36" t="str">
        <f>IF(Kerkuilen!U15=(""),(""),ROUND(Kerkuilen!U15/Kerkuilen!$T15*10,3))</f>
        <v/>
      </c>
      <c r="S31" s="36">
        <f>IF(Kerkuilen!V15=(""),(""),ROUND(Kerkuilen!V15/Kerkuilen!$T15*10,3))</f>
        <v>9.0909999999999993</v>
      </c>
      <c r="T31" s="36" t="str">
        <f>IF(Kerkuilen!W15=(""),(""),ROUND(Kerkuilen!W15/Kerkuilen!$T15*10,3))</f>
        <v/>
      </c>
      <c r="U31" s="36" t="str">
        <f>IF(Kerkuilen!X15=(""),(""),ROUND(Kerkuilen!X15/Kerkuilen!$T15*10,3))</f>
        <v/>
      </c>
      <c r="V31" s="36" t="str">
        <f>IF(Kerkuilen!Y15=(""),(""),ROUND(Kerkuilen!Y15/Kerkuilen!$T15*10,3))</f>
        <v/>
      </c>
      <c r="W31" s="36" t="str">
        <f>IF(Kerkuilen!Z15=(""),(""),ROUND(Kerkuilen!Z15/Kerkuilen!$T15*10,3))</f>
        <v/>
      </c>
      <c r="X31" s="36" t="str">
        <f>IF(Kerkuilen!AA15=(""),(""),ROUND(Kerkuilen!AA15/Kerkuilen!$T15*10,3))</f>
        <v/>
      </c>
      <c r="Y31" s="36" t="str">
        <f>IF(Kerkuilen!AB15=(""),(""),ROUND(Kerkuilen!AB15/Kerkuilen!$T15*10,3))</f>
        <v/>
      </c>
      <c r="Z31" s="36" t="str">
        <f>IF(Kerkuilen!AC15=(""),(""),ROUND(Kerkuilen!AC15/Kerkuilen!$T15*10,3))</f>
        <v/>
      </c>
      <c r="AA31" s="36" t="str">
        <f>IF(Kerkuilen!AD15=(""),(""),ROUND(Kerkuilen!AD15/Kerkuilen!$T15*10,3))</f>
        <v/>
      </c>
      <c r="AB31" s="36" t="str">
        <f>IF(Kerkuilen!AE15=(""),(""),ROUND(Kerkuilen!AE15/Kerkuilen!$T15*10,3))</f>
        <v/>
      </c>
      <c r="AC31" s="36" t="str">
        <f>IF(Kerkuilen!AF15=(""),(""),ROUND(Kerkuilen!AF15/Kerkuilen!$T15*10,3))</f>
        <v/>
      </c>
      <c r="AD31" s="36" t="str">
        <f>IF(Kerkuilen!AG15=(""),(""),ROUND(Kerkuilen!AG15/Kerkuilen!$T15*10,3))</f>
        <v/>
      </c>
    </row>
    <row r="32" spans="1:30" ht="15" customHeight="1" x14ac:dyDescent="0.3">
      <c r="A32" s="27">
        <f t="shared" si="27"/>
        <v>6</v>
      </c>
      <c r="B32" s="38" t="str">
        <f>Kerkuilen!A16</f>
        <v>Van Ginneken Cyriel [NS 20]</v>
      </c>
      <c r="C32" s="32">
        <f>IF(Kerkuilen!AL16=0," ",SUM(E32:AD32))</f>
        <v>57.75</v>
      </c>
      <c r="E32" s="36" t="str">
        <f>IF(Kerkuilen!C16=(""),(""),ROUND(Kerkuilen!C16/Kerkuilen!$B16*10,3))</f>
        <v/>
      </c>
      <c r="F32" s="261">
        <f>IF(Kerkuilen!D16=(""),(""),ROUND(Kerkuilen!D16/20*10,3))</f>
        <v>8</v>
      </c>
      <c r="G32" s="261">
        <f>IF(Kerkuilen!E16=(""),(""),ROUND(Kerkuilen!E16/20*10,3))</f>
        <v>5.5</v>
      </c>
      <c r="H32" s="36" t="str">
        <f>IF(Kerkuilen!F16=(""),(""),ROUND(Kerkuilen!F16/Kerkuilen!$B16*10,3))</f>
        <v/>
      </c>
      <c r="I32" s="36" t="str">
        <f>IF(Kerkuilen!G16=(""),(""),ROUND(Kerkuilen!G16/Kerkuilen!$B16*10,3))</f>
        <v/>
      </c>
      <c r="J32" s="36" t="str">
        <f>IF(Kerkuilen!H16=(""),(""),ROUND(Kerkuilen!H16/Kerkuilen!$B16*10,3))</f>
        <v/>
      </c>
      <c r="K32" s="36" t="str">
        <f>IF(Kerkuilen!I16=(""),(""),ROUND(Kerkuilen!I16/Kerkuilen!$B16*10,3))</f>
        <v/>
      </c>
      <c r="L32" s="36" t="str">
        <f>IF(Kerkuilen!J16=(""),(""),ROUND(Kerkuilen!J16/Kerkuilen!$B16*10,3))</f>
        <v/>
      </c>
      <c r="M32" s="36" t="str">
        <f>IF(Kerkuilen!K16=(""),(""),ROUND(Kerkuilen!K16/Kerkuilen!$B16*10,3))</f>
        <v/>
      </c>
      <c r="N32" s="36" t="str">
        <f>IF(Kerkuilen!L16=(""),(""),ROUND(Kerkuilen!L16/Kerkuilen!$B16*10,3))</f>
        <v/>
      </c>
      <c r="O32" s="261">
        <f>IF(Kerkuilen!M16=(""),(""),ROUND(Kerkuilen!M16/20*10,3))</f>
        <v>8.5</v>
      </c>
      <c r="P32" s="36" t="str">
        <f>IF(Kerkuilen!N16=(""),(""),ROUND(Kerkuilen!N16/Kerkuilen!$B16*10,3))</f>
        <v/>
      </c>
      <c r="Q32" s="36">
        <f>IF(Kerkuilen!O16=(""),(""),ROUND(Kerkuilen!O16/Kerkuilen!$B16*10,3))</f>
        <v>12</v>
      </c>
      <c r="R32" s="36">
        <f>IF(Kerkuilen!U16=(""),(""),ROUND(Kerkuilen!U16/Kerkuilen!$T16*10,3))</f>
        <v>11.875</v>
      </c>
      <c r="S32" s="36" t="str">
        <f>IF(Kerkuilen!V16=(""),(""),ROUND(Kerkuilen!V16/Kerkuilen!$T16*10,3))</f>
        <v/>
      </c>
      <c r="T32" s="36">
        <f>IF(Kerkuilen!W16=(""),(""),ROUND(Kerkuilen!W16/Kerkuilen!$T16*10,3))</f>
        <v>11.875</v>
      </c>
      <c r="U32" s="36" t="str">
        <f>IF(Kerkuilen!X16=(""),(""),ROUND(Kerkuilen!X16/Kerkuilen!$T16*10,3))</f>
        <v/>
      </c>
      <c r="V32" s="36" t="str">
        <f>IF(Kerkuilen!Y16=(""),(""),ROUND(Kerkuilen!Y16/Kerkuilen!$T16*10,3))</f>
        <v/>
      </c>
      <c r="W32" s="36" t="str">
        <f>IF(Kerkuilen!Z16=(""),(""),ROUND(Kerkuilen!Z16/Kerkuilen!$T16*10,3))</f>
        <v/>
      </c>
      <c r="X32" s="36" t="str">
        <f>IF(Kerkuilen!AA16=(""),(""),ROUND(Kerkuilen!AA16/Kerkuilen!$T16*10,3))</f>
        <v/>
      </c>
      <c r="Y32" s="36" t="str">
        <f>IF(Kerkuilen!AB16=(""),(""),ROUND(Kerkuilen!AB16/Kerkuilen!$T16*10,3))</f>
        <v/>
      </c>
      <c r="Z32" s="36" t="str">
        <f>IF(Kerkuilen!AC16=(""),(""),ROUND(Kerkuilen!AC16/Kerkuilen!$T16*10,3))</f>
        <v/>
      </c>
      <c r="AA32" s="36" t="str">
        <f>IF(Kerkuilen!AD16=(""),(""),ROUND(Kerkuilen!AD16/Kerkuilen!$T16*10,3))</f>
        <v/>
      </c>
      <c r="AB32" s="36" t="str">
        <f>IF(Kerkuilen!AE16=(""),(""),ROUND(Kerkuilen!AE16/Kerkuilen!$T16*10,3))</f>
        <v/>
      </c>
      <c r="AC32" s="36" t="str">
        <f>IF(Kerkuilen!AF16=(""),(""),ROUND(Kerkuilen!AF16/Kerkuilen!$T16*10,3))</f>
        <v/>
      </c>
      <c r="AD32" s="36" t="str">
        <f>IF(Kerkuilen!AG16=(""),(""),ROUND(Kerkuilen!AG16/Kerkuilen!$T16*10,3))</f>
        <v/>
      </c>
    </row>
    <row r="33" spans="1:30" ht="15" customHeight="1" x14ac:dyDescent="0.3">
      <c r="A33" s="27">
        <f t="shared" si="27"/>
        <v>7</v>
      </c>
      <c r="B33" s="38" t="str">
        <f>Kerkuilen!A17</f>
        <v>Van Oers Danny  [NS 50]</v>
      </c>
      <c r="C33" s="32">
        <f>IF(Kerkuilen!AL17=0," ",SUM(E33:AD33))</f>
        <v>68.480999999999995</v>
      </c>
      <c r="E33" s="36" t="str">
        <f>IF(Kerkuilen!C17=(""),(""),ROUND(Kerkuilen!C17/Kerkuilen!$B17*10,3))</f>
        <v/>
      </c>
      <c r="F33" s="261">
        <f>IF(Kerkuilen!D17=(""),(""),ROUND(Kerkuilen!D17/50*10,3))</f>
        <v>10</v>
      </c>
      <c r="G33" s="261">
        <f>IF(Kerkuilen!E17=(""),(""),ROUND(Kerkuilen!E17/50*10,3))</f>
        <v>9</v>
      </c>
      <c r="H33" s="261">
        <f>IF(Kerkuilen!F17=(""),(""),ROUND(Kerkuilen!F17/50*10,3))</f>
        <v>12.2</v>
      </c>
      <c r="I33" s="36" t="str">
        <f>IF(Kerkuilen!G17=(""),(""),ROUND(Kerkuilen!G17/Kerkuilen!$B17*10,3))</f>
        <v/>
      </c>
      <c r="J33" s="36" t="str">
        <f>IF(Kerkuilen!H17=(""),(""),ROUND(Kerkuilen!H17/Kerkuilen!$B17*10,3))</f>
        <v/>
      </c>
      <c r="K33" s="36" t="str">
        <f>IF(Kerkuilen!I17=(""),(""),ROUND(Kerkuilen!I17/Kerkuilen!$B17*10,3))</f>
        <v/>
      </c>
      <c r="L33" s="36">
        <f>IF(Kerkuilen!J17=(""),(""),ROUND(Kerkuilen!J17/Kerkuilen!$B17*10,3))</f>
        <v>10</v>
      </c>
      <c r="M33" s="36" t="str">
        <f>IF(Kerkuilen!K17=(""),(""),ROUND(Kerkuilen!K17/Kerkuilen!$B17*10,3))</f>
        <v/>
      </c>
      <c r="N33" s="36">
        <f>IF(Kerkuilen!L17=(""),(""),ROUND(Kerkuilen!L17/Kerkuilen!$B17*10,3))</f>
        <v>7.5</v>
      </c>
      <c r="O33" s="36" t="str">
        <f>IF(Kerkuilen!M17=(""),(""),ROUND(Kerkuilen!M17/Kerkuilen!$B17*10,3))</f>
        <v/>
      </c>
      <c r="P33" s="36">
        <f>IF(Kerkuilen!N17=(""),(""),ROUND(Kerkuilen!N17/Kerkuilen!$B17*10,3))</f>
        <v>11.154</v>
      </c>
      <c r="Q33" s="36" t="str">
        <f>IF(Kerkuilen!O17=(""),(""),ROUND(Kerkuilen!O17/Kerkuilen!$B17*10,3))</f>
        <v/>
      </c>
      <c r="R33" s="36">
        <f>IF(Kerkuilen!U17=(""),(""),ROUND(Kerkuilen!U17/Kerkuilen!$T17*10,3))</f>
        <v>8.6270000000000007</v>
      </c>
      <c r="S33" s="36" t="str">
        <f>IF(Kerkuilen!V17=(""),(""),ROUND(Kerkuilen!V17/Kerkuilen!$T17*10,3))</f>
        <v/>
      </c>
      <c r="T33" s="36" t="str">
        <f>IF(Kerkuilen!W17=(""),(""),ROUND(Kerkuilen!W17/Kerkuilen!$T17*10,3))</f>
        <v/>
      </c>
      <c r="U33" s="36" t="str">
        <f>IF(Kerkuilen!X17=(""),(""),ROUND(Kerkuilen!X17/Kerkuilen!$T17*10,3))</f>
        <v/>
      </c>
      <c r="V33" s="36" t="str">
        <f>IF(Kerkuilen!Y17=(""),(""),ROUND(Kerkuilen!Y17/Kerkuilen!$T17*10,3))</f>
        <v/>
      </c>
      <c r="W33" s="36" t="str">
        <f>IF(Kerkuilen!Z17=(""),(""),ROUND(Kerkuilen!Z17/Kerkuilen!$T17*10,3))</f>
        <v/>
      </c>
      <c r="X33" s="36" t="str">
        <f>IF(Kerkuilen!AA17=(""),(""),ROUND(Kerkuilen!AA17/Kerkuilen!$T17*10,3))</f>
        <v/>
      </c>
      <c r="Y33" s="36" t="str">
        <f>IF(Kerkuilen!AB17=(""),(""),ROUND(Kerkuilen!AB17/Kerkuilen!$T17*10,3))</f>
        <v/>
      </c>
      <c r="Z33" s="36" t="str">
        <f>IF(Kerkuilen!AC17=(""),(""),ROUND(Kerkuilen!AC17/Kerkuilen!$T17*10,3))</f>
        <v/>
      </c>
      <c r="AA33" s="36" t="str">
        <f>IF(Kerkuilen!AD17=(""),(""),ROUND(Kerkuilen!AD17/Kerkuilen!$T17*10,3))</f>
        <v/>
      </c>
      <c r="AB33" s="36" t="str">
        <f>IF(Kerkuilen!AE17=(""),(""),ROUND(Kerkuilen!AE17/Kerkuilen!$T17*10,3))</f>
        <v/>
      </c>
      <c r="AC33" s="36" t="str">
        <f>IF(Kerkuilen!AF17=(""),(""),ROUND(Kerkuilen!AF17/Kerkuilen!$T17*10,3))</f>
        <v/>
      </c>
      <c r="AD33" s="36" t="str">
        <f>IF(Kerkuilen!AG17=(""),(""),ROUND(Kerkuilen!AG17/Kerkuilen!$T17*10,3))</f>
        <v/>
      </c>
    </row>
    <row r="34" spans="1:30" ht="15" customHeight="1" x14ac:dyDescent="0.3">
      <c r="A34" s="27">
        <f t="shared" ref="A34" si="28">IF(SUM(E34:AD34)=0,(" "),COUNTIF(E34:AD34,"&gt;0"))</f>
        <v>2</v>
      </c>
      <c r="B34" s="28" t="str">
        <f>Kerkuilen!A18</f>
        <v>Van Oers John</v>
      </c>
      <c r="C34" s="32">
        <f>IF(Kerkuilen!AL16=0," ",SUM(E34:AD34))</f>
        <v>17.742000000000001</v>
      </c>
      <c r="E34" s="36" t="str">
        <f>IF(Kerkuilen!C18=(""),(""),ROUND(Kerkuilen!C18/Kerkuilen!$B18*10,3))</f>
        <v/>
      </c>
      <c r="F34" s="36">
        <f>IF(Kerkuilen!D18=(""),(""),ROUND(Kerkuilen!D18/Kerkuilen!$B18*10,3))</f>
        <v>13.548</v>
      </c>
      <c r="G34" s="36" t="str">
        <f>IF(Kerkuilen!E18=(""),(""),ROUND(Kerkuilen!E18/Kerkuilen!$B18*10,3))</f>
        <v/>
      </c>
      <c r="H34" s="36" t="str">
        <f>IF(Kerkuilen!F18=(""),(""),ROUND(Kerkuilen!F18/Kerkuilen!$B18*10,3))</f>
        <v/>
      </c>
      <c r="I34" s="36" t="str">
        <f>IF(Kerkuilen!G18=(""),(""),ROUND(Kerkuilen!G18/Kerkuilen!$B18*10,3))</f>
        <v/>
      </c>
      <c r="J34" s="36" t="str">
        <f>IF(Kerkuilen!H18=(""),(""),ROUND(Kerkuilen!H18/Kerkuilen!$B18*10,3))</f>
        <v/>
      </c>
      <c r="K34" s="36" t="str">
        <f>IF(Kerkuilen!I18=(""),(""),ROUND(Kerkuilen!I18/Kerkuilen!$B18*10,3))</f>
        <v/>
      </c>
      <c r="L34" s="36" t="str">
        <f>IF(Kerkuilen!J18=(""),(""),ROUND(Kerkuilen!J18/Kerkuilen!$B18*10,3))</f>
        <v/>
      </c>
      <c r="M34" s="36" t="str">
        <f>IF(Kerkuilen!K18=(""),(""),ROUND(Kerkuilen!K18/Kerkuilen!$B18*10,3))</f>
        <v/>
      </c>
      <c r="N34" s="36" t="str">
        <f>IF(Kerkuilen!L18=(""),(""),ROUND(Kerkuilen!L18/Kerkuilen!$B18*10,3))</f>
        <v/>
      </c>
      <c r="O34" s="36" t="str">
        <f>IF(Kerkuilen!M18=(""),(""),ROUND(Kerkuilen!M18/Kerkuilen!$B18*10,3))</f>
        <v/>
      </c>
      <c r="P34" s="36" t="str">
        <f>IF(Kerkuilen!N18=(""),(""),ROUND(Kerkuilen!N18/Kerkuilen!$B18*10,3))</f>
        <v/>
      </c>
      <c r="Q34" s="36" t="str">
        <f>IF(Kerkuilen!O18=(""),(""),ROUND(Kerkuilen!O18/Kerkuilen!$B18*10,3))</f>
        <v/>
      </c>
      <c r="R34" s="36">
        <f>IF(Kerkuilen!U18=(""),(""),ROUND(Kerkuilen!U18/Kerkuilen!$T18*10,3))</f>
        <v>4.194</v>
      </c>
      <c r="S34" s="36" t="str">
        <f>IF(Kerkuilen!V18=(""),(""),ROUND(Kerkuilen!V18/Kerkuilen!$T18*10,3))</f>
        <v/>
      </c>
      <c r="T34" s="36" t="str">
        <f>IF(Kerkuilen!W18=(""),(""),ROUND(Kerkuilen!W18/Kerkuilen!$T18*10,3))</f>
        <v/>
      </c>
      <c r="U34" s="36" t="str">
        <f>IF(Kerkuilen!X18=(""),(""),ROUND(Kerkuilen!X18/Kerkuilen!$T18*10,3))</f>
        <v/>
      </c>
      <c r="V34" s="36" t="str">
        <f>IF(Kerkuilen!Y18=(""),(""),ROUND(Kerkuilen!Y18/Kerkuilen!$T18*10,3))</f>
        <v/>
      </c>
      <c r="W34" s="36" t="str">
        <f>IF(Kerkuilen!Z18=(""),(""),ROUND(Kerkuilen!Z18/Kerkuilen!$T18*10,3))</f>
        <v/>
      </c>
      <c r="X34" s="36" t="str">
        <f>IF(Kerkuilen!AA18=(""),(""),ROUND(Kerkuilen!AA18/Kerkuilen!$T18*10,3))</f>
        <v/>
      </c>
      <c r="Y34" s="36" t="str">
        <f>IF(Kerkuilen!AB18=(""),(""),ROUND(Kerkuilen!AB18/Kerkuilen!$T18*10,3))</f>
        <v/>
      </c>
      <c r="Z34" s="36" t="str">
        <f>IF(Kerkuilen!AC18=(""),(""),ROUND(Kerkuilen!AC18/Kerkuilen!$T18*10,3))</f>
        <v/>
      </c>
      <c r="AA34" s="36" t="str">
        <f>IF(Kerkuilen!AD18=(""),(""),ROUND(Kerkuilen!AD18/Kerkuilen!$T18*10,3))</f>
        <v/>
      </c>
      <c r="AB34" s="36" t="str">
        <f>IF(Kerkuilen!AE18=(""),(""),ROUND(Kerkuilen!AE18/Kerkuilen!$T18*10,3))</f>
        <v/>
      </c>
      <c r="AC34" s="36" t="str">
        <f>IF(Kerkuilen!AF18=(""),(""),ROUND(Kerkuilen!AF18/Kerkuilen!$T18*10,3))</f>
        <v/>
      </c>
      <c r="AD34" s="36" t="str">
        <f>IF(Kerkuilen!AG18=(""),(""),ROUND(Kerkuilen!AG18/Kerkuilen!$T18*10,3))</f>
        <v/>
      </c>
    </row>
    <row r="35" spans="1:30" ht="24" customHeight="1" x14ac:dyDescent="0.3">
      <c r="C35" s="215" t="str">
        <f>B19</f>
        <v>KERKUILEN</v>
      </c>
      <c r="D35" s="223"/>
      <c r="E35" s="36">
        <f t="shared" ref="E35:AD35" si="29">IF(SUM(E20:E34)=0,(" "),SUM(E20:E34))</f>
        <v>55.038999999999994</v>
      </c>
      <c r="F35" s="36">
        <f t="shared" si="29"/>
        <v>53.09</v>
      </c>
      <c r="G35" s="36">
        <f t="shared" si="29"/>
        <v>48.46</v>
      </c>
      <c r="H35" s="36">
        <f t="shared" si="29"/>
        <v>62.265999999999991</v>
      </c>
      <c r="I35" s="36">
        <f>IF(SUM(I20:I34)=0,("0"),SUM(I20:I34))</f>
        <v>52.704000000000001</v>
      </c>
      <c r="J35" s="36">
        <f t="shared" si="29"/>
        <v>52.085000000000001</v>
      </c>
      <c r="K35" s="36">
        <f t="shared" si="29"/>
        <v>52.633000000000003</v>
      </c>
      <c r="L35" s="36">
        <f t="shared" si="29"/>
        <v>63.644000000000005</v>
      </c>
      <c r="M35" s="36">
        <f t="shared" si="29"/>
        <v>53.924000000000007</v>
      </c>
      <c r="N35" s="36">
        <f t="shared" si="29"/>
        <v>53.023000000000003</v>
      </c>
      <c r="O35" s="36">
        <f t="shared" si="29"/>
        <v>67.561000000000007</v>
      </c>
      <c r="P35" s="36">
        <f t="shared" si="29"/>
        <v>53.763999999999996</v>
      </c>
      <c r="Q35" s="36">
        <f t="shared" si="29"/>
        <v>57.758000000000003</v>
      </c>
      <c r="R35" s="36">
        <f t="shared" si="29"/>
        <v>62.791000000000004</v>
      </c>
      <c r="S35" s="36">
        <f t="shared" si="29"/>
        <v>48.348999999999997</v>
      </c>
      <c r="T35" s="36">
        <f t="shared" si="29"/>
        <v>64.763000000000005</v>
      </c>
      <c r="U35" s="36" t="str">
        <f t="shared" si="29"/>
        <v xml:space="preserve"> </v>
      </c>
      <c r="V35" s="36" t="str">
        <f t="shared" si="29"/>
        <v xml:space="preserve"> </v>
      </c>
      <c r="W35" s="36" t="str">
        <f t="shared" si="29"/>
        <v xml:space="preserve"> </v>
      </c>
      <c r="X35" s="36" t="str">
        <f t="shared" si="29"/>
        <v xml:space="preserve"> </v>
      </c>
      <c r="Y35" s="36" t="str">
        <f t="shared" si="29"/>
        <v xml:space="preserve"> </v>
      </c>
      <c r="Z35" s="36" t="str">
        <f t="shared" si="29"/>
        <v xml:space="preserve"> </v>
      </c>
      <c r="AA35" s="36" t="str">
        <f t="shared" si="29"/>
        <v xml:space="preserve"> </v>
      </c>
      <c r="AB35" s="36" t="str">
        <f t="shared" si="29"/>
        <v xml:space="preserve"> </v>
      </c>
      <c r="AC35" s="36" t="str">
        <f t="shared" si="29"/>
        <v xml:space="preserve"> </v>
      </c>
      <c r="AD35" s="36" t="str">
        <f t="shared" si="29"/>
        <v xml:space="preserve"> </v>
      </c>
    </row>
    <row r="36" spans="1:30" s="39" customFormat="1" ht="15" customHeight="1" x14ac:dyDescent="0.35">
      <c r="A36" s="37"/>
      <c r="B36" s="38"/>
      <c r="C36" s="41">
        <f>SUM(C20:C34)</f>
        <v>901.85399999999981</v>
      </c>
      <c r="D36" s="223" t="str">
        <f>B19</f>
        <v>KERKUILEN</v>
      </c>
      <c r="E36" s="40">
        <f>SUM(E20:E34)</f>
        <v>55.038999999999994</v>
      </c>
      <c r="F36" s="40">
        <f t="shared" ref="F36:AD36" si="30">IF(F35=(" "),(" "),E36+F35)</f>
        <v>108.12899999999999</v>
      </c>
      <c r="G36" s="40">
        <f t="shared" si="30"/>
        <v>156.589</v>
      </c>
      <c r="H36" s="40">
        <f t="shared" si="30"/>
        <v>218.85499999999999</v>
      </c>
      <c r="I36" s="40">
        <f t="shared" si="30"/>
        <v>271.55899999999997</v>
      </c>
      <c r="J36" s="40">
        <f t="shared" si="30"/>
        <v>323.64399999999995</v>
      </c>
      <c r="K36" s="40">
        <f t="shared" si="30"/>
        <v>376.27699999999993</v>
      </c>
      <c r="L36" s="40">
        <f t="shared" si="30"/>
        <v>439.92099999999994</v>
      </c>
      <c r="M36" s="40">
        <f t="shared" si="30"/>
        <v>493.84499999999991</v>
      </c>
      <c r="N36" s="40">
        <f t="shared" si="30"/>
        <v>546.86799999999994</v>
      </c>
      <c r="O36" s="40">
        <f>IF(O35=(" "),(" "),N36+O35)</f>
        <v>614.42899999999997</v>
      </c>
      <c r="P36" s="40">
        <f t="shared" si="30"/>
        <v>668.19299999999998</v>
      </c>
      <c r="Q36" s="40">
        <f t="shared" si="30"/>
        <v>725.95100000000002</v>
      </c>
      <c r="R36" s="40">
        <f t="shared" si="30"/>
        <v>788.74200000000008</v>
      </c>
      <c r="S36" s="40">
        <f t="shared" si="30"/>
        <v>837.09100000000012</v>
      </c>
      <c r="T36" s="40">
        <f t="shared" si="30"/>
        <v>901.85400000000016</v>
      </c>
      <c r="U36" s="40" t="str">
        <f t="shared" si="30"/>
        <v xml:space="preserve"> </v>
      </c>
      <c r="V36" s="40" t="str">
        <f t="shared" si="30"/>
        <v xml:space="preserve"> </v>
      </c>
      <c r="W36" s="40" t="str">
        <f t="shared" si="30"/>
        <v xml:space="preserve"> </v>
      </c>
      <c r="X36" s="40" t="str">
        <f t="shared" si="30"/>
        <v xml:space="preserve"> </v>
      </c>
      <c r="Y36" s="40" t="str">
        <f t="shared" si="30"/>
        <v xml:space="preserve"> </v>
      </c>
      <c r="Z36" s="40" t="str">
        <f t="shared" si="30"/>
        <v xml:space="preserve"> </v>
      </c>
      <c r="AA36" s="40" t="str">
        <f t="shared" si="30"/>
        <v xml:space="preserve"> </v>
      </c>
      <c r="AB36" s="40" t="str">
        <f t="shared" si="30"/>
        <v xml:space="preserve"> </v>
      </c>
      <c r="AC36" s="40" t="str">
        <f t="shared" si="30"/>
        <v xml:space="preserve"> </v>
      </c>
      <c r="AD36" s="40" t="str">
        <f t="shared" si="30"/>
        <v xml:space="preserve"> </v>
      </c>
    </row>
    <row r="37" spans="1:30" ht="25.2" customHeight="1" x14ac:dyDescent="0.35">
      <c r="C37" s="41"/>
      <c r="D37" s="39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0" ht="15" customHeight="1" x14ac:dyDescent="0.3">
      <c r="B38" s="31" t="s">
        <v>24</v>
      </c>
      <c r="E38" s="27">
        <v>1</v>
      </c>
      <c r="F38" s="27">
        <v>2</v>
      </c>
      <c r="G38" s="27">
        <v>3</v>
      </c>
      <c r="H38" s="27">
        <v>4</v>
      </c>
      <c r="I38" s="263">
        <v>5</v>
      </c>
      <c r="J38" s="27">
        <v>6</v>
      </c>
      <c r="K38" s="27">
        <v>7</v>
      </c>
      <c r="L38" s="27">
        <v>8</v>
      </c>
      <c r="M38" s="27">
        <v>9</v>
      </c>
      <c r="N38" s="27">
        <v>10</v>
      </c>
      <c r="O38" s="27">
        <v>11</v>
      </c>
      <c r="P38" s="27">
        <v>12</v>
      </c>
      <c r="Q38" s="27">
        <v>13</v>
      </c>
      <c r="R38" s="27">
        <v>14</v>
      </c>
      <c r="S38" s="27">
        <v>15</v>
      </c>
      <c r="T38" s="27">
        <v>16</v>
      </c>
      <c r="U38" s="27">
        <v>17</v>
      </c>
      <c r="V38" s="27">
        <v>18</v>
      </c>
      <c r="W38" s="27">
        <v>19</v>
      </c>
      <c r="X38" s="27">
        <v>20</v>
      </c>
      <c r="Y38" s="27">
        <v>21</v>
      </c>
      <c r="Z38" s="27">
        <v>22</v>
      </c>
      <c r="AA38" s="27">
        <v>23</v>
      </c>
      <c r="AB38" s="27">
        <v>24</v>
      </c>
      <c r="AC38" s="27">
        <v>25</v>
      </c>
      <c r="AD38" s="27">
        <v>26</v>
      </c>
    </row>
    <row r="39" spans="1:30" ht="15" customHeight="1" x14ac:dyDescent="0.3">
      <c r="A39" s="27">
        <f t="shared" ref="A39:A49" si="31">IF(SUM(E39:AD39)=0,(" "),COUNTIF(E39:AD39,"&gt;0"))</f>
        <v>11</v>
      </c>
      <c r="B39" s="28" t="str">
        <f>Meeuwen1!A4</f>
        <v>Aerts Adri</v>
      </c>
      <c r="C39" s="32">
        <f>IF(Meeuwen1!AL4=0," ",SUM(E39:AD39))</f>
        <v>115.62800000000001</v>
      </c>
      <c r="E39" s="36">
        <f>IF(Meeuwen1!C4=(""),(""),ROUND(Meeuwen1!C4/Meeuwen1!$B4*10,3))</f>
        <v>5.625</v>
      </c>
      <c r="F39" s="36">
        <f>IF(Meeuwen1!D4=(""),(""),ROUND(Meeuwen1!D4/Meeuwen1!$B4*10,3))</f>
        <v>10.313000000000001</v>
      </c>
      <c r="G39" s="36" t="str">
        <f>IF(Meeuwen1!E4=(""),(""),ROUND(Meeuwen1!E4/Meeuwen1!$B4*10,3))</f>
        <v/>
      </c>
      <c r="H39" s="36">
        <f>IF(Meeuwen1!F4=(""),(""),ROUND(Meeuwen1!F4/Meeuwen1!$B4*10,3))</f>
        <v>15</v>
      </c>
      <c r="I39" s="36" t="str">
        <f>IF(Meeuwen1!G4=(""),(""),ROUND(Meeuwen1!G4/Meeuwen1!$B4*10,3))</f>
        <v/>
      </c>
      <c r="J39" s="36">
        <f>IF(Meeuwen1!H4=(""),(""),ROUND(Meeuwen1!H4/Meeuwen1!$B4*10,3))</f>
        <v>8.125</v>
      </c>
      <c r="K39" s="36" t="str">
        <f>IF(Meeuwen1!I4=(""),(""),ROUND(Meeuwen1!I4/Meeuwen1!$B4*10,3))</f>
        <v/>
      </c>
      <c r="L39" s="36">
        <f>IF(Meeuwen1!J4=(""),(""),ROUND(Meeuwen1!J4/Meeuwen1!$B4*10,3))</f>
        <v>12.188000000000001</v>
      </c>
      <c r="M39" s="36">
        <f>IF(Meeuwen1!K4=(""),(""),ROUND(Meeuwen1!K4/Meeuwen1!$B4*10,3))</f>
        <v>16.25</v>
      </c>
      <c r="N39" s="36">
        <f>IF(Meeuwen1!L4=(""),(""),ROUND(Meeuwen1!L4/Meeuwen1!$B4*10,3))</f>
        <v>10.313000000000001</v>
      </c>
      <c r="O39" s="36">
        <f>IF(Meeuwen1!M4=(""),(""),ROUND(Meeuwen1!M4/Meeuwen1!$B4*10,3))</f>
        <v>3.75</v>
      </c>
      <c r="P39" s="36" t="str">
        <f>IF(Meeuwen1!N4=(""),(""),ROUND(Meeuwen1!N4/Meeuwen1!$B4*10,3))</f>
        <v/>
      </c>
      <c r="Q39" s="36">
        <f>IF(Meeuwen1!O4=(""),(""),ROUND(Meeuwen1!O4/Meeuwen1!$B4*10,3))</f>
        <v>9.6880000000000006</v>
      </c>
      <c r="R39" s="36">
        <f>IF(Meeuwen1!U4=(""),(""),ROUND(Meeuwen1!U4/Meeuwen1!$T4*10,3))</f>
        <v>11.563000000000001</v>
      </c>
      <c r="S39" s="36">
        <f>IF(Meeuwen1!V4=(""),(""),ROUND(Meeuwen1!V4/Meeuwen1!$T4*10,3))</f>
        <v>12.813000000000001</v>
      </c>
      <c r="T39" s="36" t="str">
        <f>IF(Meeuwen1!W4=(""),(""),ROUND(Meeuwen1!W4/Meeuwen1!$T4*10,3))</f>
        <v/>
      </c>
      <c r="U39" s="36" t="str">
        <f>IF(Meeuwen1!X4=(""),(""),ROUND(Meeuwen1!X4/Meeuwen1!$T4*10,3))</f>
        <v/>
      </c>
      <c r="V39" s="36" t="str">
        <f>IF(Meeuwen1!Y4=(""),(""),ROUND(Meeuwen1!Y4/Meeuwen1!$T4*10,3))</f>
        <v/>
      </c>
      <c r="W39" s="36" t="str">
        <f>IF(Meeuwen1!Z4=(""),(""),ROUND(Meeuwen1!Z4/Meeuwen1!$T4*10,3))</f>
        <v/>
      </c>
      <c r="X39" s="36" t="str">
        <f>IF(Meeuwen1!AA4=(""),(""),ROUND(Meeuwen1!AA4/Meeuwen1!$T4*10,3))</f>
        <v/>
      </c>
      <c r="Y39" s="36" t="str">
        <f>IF(Meeuwen1!AB4=(""),(""),ROUND(Meeuwen1!AB4/Meeuwen1!$T4*10,3))</f>
        <v/>
      </c>
      <c r="Z39" s="36" t="str">
        <f>IF(Meeuwen1!AC4=(""),(""),ROUND(Meeuwen1!AC4/Meeuwen1!$T4*10,3))</f>
        <v/>
      </c>
      <c r="AA39" s="36" t="str">
        <f>IF(Meeuwen1!AD4=(""),(""),ROUND(Meeuwen1!AD4/Meeuwen1!$T4*10,3))</f>
        <v/>
      </c>
      <c r="AB39" s="36" t="str">
        <f>IF(Meeuwen1!AE4=(""),(""),ROUND(Meeuwen1!AE4/Meeuwen1!$T4*10,3))</f>
        <v/>
      </c>
      <c r="AC39" s="36" t="str">
        <f>IF(Meeuwen1!AF4=(""),(""),ROUND(Meeuwen1!AF4/Meeuwen1!$T4*10,3))</f>
        <v/>
      </c>
      <c r="AD39" s="36" t="str">
        <f>IF(Meeuwen1!AG4=(""),(""),ROUND(Meeuwen1!AG4/Meeuwen1!$T4*10,3))</f>
        <v/>
      </c>
    </row>
    <row r="40" spans="1:30" ht="15" customHeight="1" x14ac:dyDescent="0.3">
      <c r="A40" s="27">
        <f t="shared" si="31"/>
        <v>12</v>
      </c>
      <c r="B40" s="28" t="str">
        <f>Meeuwen1!A5</f>
        <v>Bocken Jean Pierre</v>
      </c>
      <c r="C40" s="32">
        <f>IF(Meeuwen1!AL5=0," ",SUM(E40:AD40))</f>
        <v>93.887</v>
      </c>
      <c r="E40" s="36">
        <f>IF(Meeuwen1!C5=(""),(""),ROUND(Meeuwen1!C5/Meeuwen1!$B5*10,3))</f>
        <v>6.1109999999999998</v>
      </c>
      <c r="F40" s="36">
        <f>IF(Meeuwen1!D5=(""),(""),ROUND(Meeuwen1!D5/Meeuwen1!$B5*10,3))</f>
        <v>6.1109999999999998</v>
      </c>
      <c r="G40" s="36">
        <f>IF(Meeuwen1!E5=(""),(""),ROUND(Meeuwen1!E5/Meeuwen1!$B5*10,3))</f>
        <v>3.3330000000000002</v>
      </c>
      <c r="H40" s="36" t="str">
        <f>IF(Meeuwen1!F5=(""),(""),ROUND(Meeuwen1!F5/Meeuwen1!$B5*10,3))</f>
        <v/>
      </c>
      <c r="I40" s="36">
        <f>IF(Meeuwen1!G5=(""),(""),ROUND(Meeuwen1!G5/Meeuwen1!$B5*10,3))</f>
        <v>14.444000000000001</v>
      </c>
      <c r="J40" s="36" t="str">
        <f>IF(Meeuwen1!H5=(""),(""),ROUND(Meeuwen1!H5/Meeuwen1!$B5*10,3))</f>
        <v/>
      </c>
      <c r="K40" s="36">
        <f>IF(Meeuwen1!I5=(""),(""),ROUND(Meeuwen1!I5/Meeuwen1!$B5*10,3))</f>
        <v>9.4440000000000008</v>
      </c>
      <c r="L40" s="36">
        <f>IF(Meeuwen1!J5=(""),(""),ROUND(Meeuwen1!J5/Meeuwen1!$B5*10,3))</f>
        <v>3.3330000000000002</v>
      </c>
      <c r="M40" s="36">
        <f>IF(Meeuwen1!K5=(""),(""),ROUND(Meeuwen1!K5/Meeuwen1!$B5*10,3))</f>
        <v>11.111000000000001</v>
      </c>
      <c r="N40" s="36" t="str">
        <f>IF(Meeuwen1!L5=(""),(""),ROUND(Meeuwen1!L5/Meeuwen1!$B5*10,3))</f>
        <v/>
      </c>
      <c r="O40" s="36" t="str">
        <f>IF(Meeuwen1!M5=(""),(""),ROUND(Meeuwen1!M5/Meeuwen1!$B5*10,3))</f>
        <v/>
      </c>
      <c r="P40" s="36">
        <f>IF(Meeuwen1!N5=(""),(""),ROUND(Meeuwen1!N5/Meeuwen1!$B5*10,3))</f>
        <v>3.3330000000000002</v>
      </c>
      <c r="Q40" s="36">
        <f>IF(Meeuwen1!O5=(""),(""),ROUND(Meeuwen1!O5/Meeuwen1!$B5*10,3))</f>
        <v>7.7779999999999996</v>
      </c>
      <c r="R40" s="36">
        <f>IF(Meeuwen1!U5=(""),(""),ROUND(Meeuwen1!U5/Meeuwen1!$T5*10,3))</f>
        <v>15.555999999999999</v>
      </c>
      <c r="S40" s="36">
        <f>IF(Meeuwen1!V5=(""),(""),ROUND(Meeuwen1!V5/Meeuwen1!$T5*10,3))</f>
        <v>7.2220000000000004</v>
      </c>
      <c r="T40" s="36">
        <f>IF(Meeuwen1!W5=(""),(""),ROUND(Meeuwen1!W5/Meeuwen1!$T5*10,3))</f>
        <v>6.1109999999999998</v>
      </c>
      <c r="U40" s="36" t="str">
        <f>IF(Meeuwen1!X5=(""),(""),ROUND(Meeuwen1!X5/Meeuwen1!$T5*10,3))</f>
        <v/>
      </c>
      <c r="V40" s="36" t="str">
        <f>IF(Meeuwen1!Y5=(""),(""),ROUND(Meeuwen1!Y5/Meeuwen1!$T5*10,3))</f>
        <v/>
      </c>
      <c r="W40" s="36" t="str">
        <f>IF(Meeuwen1!Z5=(""),(""),ROUND(Meeuwen1!Z5/Meeuwen1!$T5*10,3))</f>
        <v/>
      </c>
      <c r="X40" s="36" t="str">
        <f>IF(Meeuwen1!AA5=(""),(""),ROUND(Meeuwen1!AA5/Meeuwen1!$T5*10,3))</f>
        <v/>
      </c>
      <c r="Y40" s="36" t="str">
        <f>IF(Meeuwen1!AB5=(""),(""),ROUND(Meeuwen1!AB5/Meeuwen1!$T5*10,3))</f>
        <v/>
      </c>
      <c r="Z40" s="36" t="str">
        <f>IF(Meeuwen1!AC5=(""),(""),ROUND(Meeuwen1!AC5/Meeuwen1!$T5*10,3))</f>
        <v/>
      </c>
      <c r="AA40" s="36" t="str">
        <f>IF(Meeuwen1!AD5=(""),(""),ROUND(Meeuwen1!AD5/Meeuwen1!$T5*10,3))</f>
        <v/>
      </c>
      <c r="AB40" s="36" t="str">
        <f>IF(Meeuwen1!AE5=(""),(""),ROUND(Meeuwen1!AE5/Meeuwen1!$T5*10,3))</f>
        <v/>
      </c>
      <c r="AC40" s="36" t="str">
        <f>IF(Meeuwen1!AF5=(""),(""),ROUND(Meeuwen1!AF5/Meeuwen1!$T5*10,3))</f>
        <v/>
      </c>
      <c r="AD40" s="36" t="str">
        <f>IF(Meeuwen1!AG5=(""),(""),ROUND(Meeuwen1!AG5/Meeuwen1!$T5*10,3))</f>
        <v/>
      </c>
    </row>
    <row r="41" spans="1:30" ht="15" customHeight="1" x14ac:dyDescent="0.3">
      <c r="A41" s="27">
        <f t="shared" si="31"/>
        <v>10</v>
      </c>
      <c r="B41" s="28" t="str">
        <f>Meeuwen1!A6</f>
        <v xml:space="preserve">Bocken Lambert  </v>
      </c>
      <c r="C41" s="32">
        <f>IF(Meeuwen1!AL6=0," ",SUM(E41:AD41))</f>
        <v>88.572000000000003</v>
      </c>
      <c r="E41" s="36" t="str">
        <f>IF(Meeuwen1!C6=(""),(""),ROUND(Meeuwen1!C6/Meeuwen1!$B6*10,3))</f>
        <v/>
      </c>
      <c r="F41" s="36" t="str">
        <f>IF(Meeuwen1!D6=(""),(""),ROUND(Meeuwen1!D6/Meeuwen1!$B6*10,3))</f>
        <v/>
      </c>
      <c r="G41" s="36">
        <f>IF(Meeuwen1!E6=(""),(""),ROUND(Meeuwen1!E6/Meeuwen1!$B6*10,3))</f>
        <v>9.6430000000000007</v>
      </c>
      <c r="H41" s="36">
        <f>IF(Meeuwen1!F6=(""),(""),ROUND(Meeuwen1!F6/Meeuwen1!$B6*10,3))</f>
        <v>7.8570000000000002</v>
      </c>
      <c r="I41" s="36" t="str">
        <f>IF(Meeuwen1!G6=(""),(""),ROUND(Meeuwen1!G6/Meeuwen1!$B6*10,3))</f>
        <v/>
      </c>
      <c r="J41" s="36">
        <f>IF(Meeuwen1!H6=(""),(""),ROUND(Meeuwen1!H6/Meeuwen1!$B6*10,3))</f>
        <v>12.5</v>
      </c>
      <c r="K41" s="36">
        <f>IF(Meeuwen1!I6=(""),(""),ROUND(Meeuwen1!I6/Meeuwen1!$B6*10,3))</f>
        <v>12.5</v>
      </c>
      <c r="L41" s="36" t="str">
        <f>IF(Meeuwen1!J6=(""),(""),ROUND(Meeuwen1!J6/Meeuwen1!$B6*10,3))</f>
        <v/>
      </c>
      <c r="M41" s="36">
        <f>IF(Meeuwen1!K6=(""),(""),ROUND(Meeuwen1!K6/Meeuwen1!$B6*10,3))</f>
        <v>9.2859999999999996</v>
      </c>
      <c r="N41" s="36">
        <f>IF(Meeuwen1!L6=(""),(""),ROUND(Meeuwen1!L6/Meeuwen1!$B6*10,3))</f>
        <v>5.3570000000000002</v>
      </c>
      <c r="O41" s="36" t="str">
        <f>IF(Meeuwen1!M6=(""),(""),ROUND(Meeuwen1!M6/Meeuwen1!$B6*10,3))</f>
        <v/>
      </c>
      <c r="P41" s="36">
        <f>IF(Meeuwen1!N6=(""),(""),ROUND(Meeuwen1!N6/Meeuwen1!$B6*10,3))</f>
        <v>5</v>
      </c>
      <c r="Q41" s="36" t="str">
        <f>IF(Meeuwen1!O6=(""),(""),ROUND(Meeuwen1!O6/Meeuwen1!$B6*10,3))</f>
        <v/>
      </c>
      <c r="R41" s="36">
        <f>IF(Meeuwen1!U6=(""),(""),ROUND(Meeuwen1!U6/Meeuwen1!$T6*10,3))</f>
        <v>8.2140000000000004</v>
      </c>
      <c r="S41" s="36">
        <f>IF(Meeuwen1!V6=(""),(""),ROUND(Meeuwen1!V6/Meeuwen1!$T6*10,3))</f>
        <v>8.9290000000000003</v>
      </c>
      <c r="T41" s="36">
        <f>IF(Meeuwen1!W6=(""),(""),ROUND(Meeuwen1!W6/Meeuwen1!$T6*10,3))</f>
        <v>9.2859999999999996</v>
      </c>
      <c r="U41" s="36" t="str">
        <f>IF(Meeuwen1!X6=(""),(""),ROUND(Meeuwen1!X6/Meeuwen1!$T6*10,3))</f>
        <v/>
      </c>
      <c r="V41" s="36" t="str">
        <f>IF(Meeuwen1!Y6=(""),(""),ROUND(Meeuwen1!Y6/Meeuwen1!$T6*10,3))</f>
        <v/>
      </c>
      <c r="W41" s="36" t="str">
        <f>IF(Meeuwen1!Z6=(""),(""),ROUND(Meeuwen1!Z6/Meeuwen1!$T6*10,3))</f>
        <v/>
      </c>
      <c r="X41" s="36" t="str">
        <f>IF(Meeuwen1!AA6=(""),(""),ROUND(Meeuwen1!AA6/Meeuwen1!$T6*10,3))</f>
        <v/>
      </c>
      <c r="Y41" s="36" t="str">
        <f>IF(Meeuwen1!AB6=(""),(""),ROUND(Meeuwen1!AB6/Meeuwen1!$T6*10,3))</f>
        <v/>
      </c>
      <c r="Z41" s="36" t="str">
        <f>IF(Meeuwen1!AC6=(""),(""),ROUND(Meeuwen1!AC6/Meeuwen1!$T6*10,3))</f>
        <v/>
      </c>
      <c r="AA41" s="36" t="str">
        <f>IF(Meeuwen1!AD6=(""),(""),ROUND(Meeuwen1!AD6/Meeuwen1!$T6*10,3))</f>
        <v/>
      </c>
      <c r="AB41" s="36" t="str">
        <f>IF(Meeuwen1!AE6=(""),(""),ROUND(Meeuwen1!AE6/Meeuwen1!$T6*10,3))</f>
        <v/>
      </c>
      <c r="AC41" s="36" t="str">
        <f>IF(Meeuwen1!AF6=(""),(""),ROUND(Meeuwen1!AF6/Meeuwen1!$T6*10,3))</f>
        <v/>
      </c>
      <c r="AD41" s="36" t="str">
        <f>IF(Meeuwen1!AG6=(""),(""),ROUND(Meeuwen1!AG6/Meeuwen1!$T6*10,3))</f>
        <v/>
      </c>
    </row>
    <row r="42" spans="1:30" ht="15" customHeight="1" x14ac:dyDescent="0.3">
      <c r="A42" s="27">
        <f t="shared" si="31"/>
        <v>11</v>
      </c>
      <c r="B42" s="28" t="str">
        <f>Meeuwen1!A7</f>
        <v>Goetschalkx Herman</v>
      </c>
      <c r="C42" s="32">
        <f>IF(Meeuwen1!AL7=0," ",SUM(E42:AD42))</f>
        <v>88.667000000000002</v>
      </c>
      <c r="E42" s="36">
        <f>IF(Meeuwen1!C7=(""),(""),ROUND(Meeuwen1!C7/Meeuwen1!$B7*10,3))</f>
        <v>2.6669999999999998</v>
      </c>
      <c r="F42" s="36" t="str">
        <f>IF(Meeuwen1!D7=(""),(""),ROUND(Meeuwen1!D7/Meeuwen1!$B7*10,3))</f>
        <v/>
      </c>
      <c r="G42" s="36">
        <f>IF(Meeuwen1!E7=(""),(""),ROUND(Meeuwen1!E7/Meeuwen1!$B7*10,3))</f>
        <v>7.3330000000000002</v>
      </c>
      <c r="H42" s="36">
        <f>IF(Meeuwen1!F7=(""),(""),ROUND(Meeuwen1!F7/Meeuwen1!$B7*10,3))</f>
        <v>8.6669999999999998</v>
      </c>
      <c r="I42" s="36">
        <f>IF(Meeuwen1!G7=(""),(""),ROUND(Meeuwen1!G7/Meeuwen1!$B7*10,3))</f>
        <v>6.6669999999999998</v>
      </c>
      <c r="J42" s="36">
        <f>IF(Meeuwen1!H7=(""),(""),ROUND(Meeuwen1!H7/Meeuwen1!$B7*10,3))</f>
        <v>8.6669999999999998</v>
      </c>
      <c r="K42" s="36" t="str">
        <f>IF(Meeuwen1!I7=(""),(""),ROUND(Meeuwen1!I7/Meeuwen1!$B7*10,3))</f>
        <v/>
      </c>
      <c r="L42" s="36">
        <f>IF(Meeuwen1!J7=(""),(""),ROUND(Meeuwen1!J7/Meeuwen1!$B7*10,3))</f>
        <v>4.6669999999999998</v>
      </c>
      <c r="M42" s="36" t="str">
        <f>IF(Meeuwen1!K7=(""),(""),ROUND(Meeuwen1!K7/Meeuwen1!$B7*10,3))</f>
        <v/>
      </c>
      <c r="N42" s="36">
        <f>IF(Meeuwen1!L7=(""),(""),ROUND(Meeuwen1!L7/Meeuwen1!$B7*10,3))</f>
        <v>7.3330000000000002</v>
      </c>
      <c r="O42" s="36">
        <f>IF(Meeuwen1!M7=(""),(""),ROUND(Meeuwen1!M7/Meeuwen1!$B7*10,3))</f>
        <v>9.3330000000000002</v>
      </c>
      <c r="P42" s="36" t="str">
        <f>IF(Meeuwen1!N7=(""),(""),ROUND(Meeuwen1!N7/Meeuwen1!$B7*10,3))</f>
        <v/>
      </c>
      <c r="Q42" s="36">
        <f>IF(Meeuwen1!O7=(""),(""),ROUND(Meeuwen1!O7/Meeuwen1!$B7*10,3))</f>
        <v>8</v>
      </c>
      <c r="R42" s="36" t="str">
        <f>IF(Meeuwen1!U7=(""),(""),ROUND(Meeuwen1!U7/Meeuwen1!$T7*10,3))</f>
        <v/>
      </c>
      <c r="S42" s="36">
        <f>IF(Meeuwen1!V7=(""),(""),ROUND(Meeuwen1!V7/Meeuwen1!$T7*10,3))</f>
        <v>20</v>
      </c>
      <c r="T42" s="36">
        <f>IF(Meeuwen1!W7=(""),(""),ROUND(Meeuwen1!W7/Meeuwen1!$T7*10,3))</f>
        <v>5.3330000000000002</v>
      </c>
      <c r="U42" s="36" t="str">
        <f>IF(Meeuwen1!X7=(""),(""),ROUND(Meeuwen1!X7/Meeuwen1!$T7*10,3))</f>
        <v/>
      </c>
      <c r="V42" s="36" t="str">
        <f>IF(Meeuwen1!Y7=(""),(""),ROUND(Meeuwen1!Y7/Meeuwen1!$T7*10,3))</f>
        <v/>
      </c>
      <c r="W42" s="36" t="str">
        <f>IF(Meeuwen1!Z7=(""),(""),ROUND(Meeuwen1!Z7/Meeuwen1!$T7*10,3))</f>
        <v/>
      </c>
      <c r="X42" s="36" t="str">
        <f>IF(Meeuwen1!AA7=(""),(""),ROUND(Meeuwen1!AA7/Meeuwen1!$T7*10,3))</f>
        <v/>
      </c>
      <c r="Y42" s="36" t="str">
        <f>IF(Meeuwen1!AB7=(""),(""),ROUND(Meeuwen1!AB7/Meeuwen1!$T7*10,3))</f>
        <v/>
      </c>
      <c r="Z42" s="36" t="str">
        <f>IF(Meeuwen1!AC7=(""),(""),ROUND(Meeuwen1!AC7/Meeuwen1!$T7*10,3))</f>
        <v/>
      </c>
      <c r="AA42" s="36" t="str">
        <f>IF(Meeuwen1!AD7=(""),(""),ROUND(Meeuwen1!AD7/Meeuwen1!$T7*10,3))</f>
        <v/>
      </c>
      <c r="AB42" s="36" t="str">
        <f>IF(Meeuwen1!AE7=(""),(""),ROUND(Meeuwen1!AE7/Meeuwen1!$T7*10,3))</f>
        <v/>
      </c>
      <c r="AC42" s="36" t="str">
        <f>IF(Meeuwen1!AF7=(""),(""),ROUND(Meeuwen1!AF7/Meeuwen1!$T7*10,3))</f>
        <v/>
      </c>
      <c r="AD42" s="36" t="str">
        <f>IF(Meeuwen1!AG7=(""),(""),ROUND(Meeuwen1!AG7/Meeuwen1!$T7*10,3))</f>
        <v/>
      </c>
    </row>
    <row r="43" spans="1:30" ht="15" customHeight="1" x14ac:dyDescent="0.3">
      <c r="A43" s="27">
        <f t="shared" si="31"/>
        <v>3</v>
      </c>
      <c r="B43" s="28" t="str">
        <f>Meeuwen1!A8</f>
        <v>Grauwmans Rik</v>
      </c>
      <c r="C43" s="32">
        <f>IF(Meeuwen1!AL8=0," ",SUM(E43:AD43))</f>
        <v>25.152000000000001</v>
      </c>
      <c r="E43" s="36" t="str">
        <f>IF(Meeuwen1!C8=(""),(""),ROUND(Meeuwen1!C8/Meeuwen1!$B8*10,3))</f>
        <v/>
      </c>
      <c r="F43" s="36" t="str">
        <f>IF(Meeuwen1!D8=(""),(""),ROUND(Meeuwen1!D8/Meeuwen1!$B8*10,3))</f>
        <v/>
      </c>
      <c r="G43" s="36" t="str">
        <f>IF(Meeuwen1!E8=(""),(""),ROUND(Meeuwen1!E8/Meeuwen1!$B8*10,3))</f>
        <v/>
      </c>
      <c r="H43" s="36" t="str">
        <f>IF(Meeuwen1!F8=(""),(""),ROUND(Meeuwen1!F8/Meeuwen1!$B8*10,3))</f>
        <v/>
      </c>
      <c r="I43" s="36" t="str">
        <f>IF(Meeuwen1!G8=(""),(""),ROUND(Meeuwen1!G8/Meeuwen1!$B8*10,3))</f>
        <v/>
      </c>
      <c r="J43" s="36" t="str">
        <f>IF(Meeuwen1!H8=(""),(""),ROUND(Meeuwen1!H8/Meeuwen1!$B8*10,3))</f>
        <v/>
      </c>
      <c r="K43" s="36">
        <f>IF(Meeuwen1!I8=(""),(""),ROUND(Meeuwen1!I8/Meeuwen1!$B8*10,3))</f>
        <v>8.4849999999999994</v>
      </c>
      <c r="L43" s="36">
        <f>IF(Meeuwen1!J8=(""),(""),ROUND(Meeuwen1!J8/Meeuwen1!$B8*10,3))</f>
        <v>6.6669999999999998</v>
      </c>
      <c r="M43" s="36" t="str">
        <f>IF(Meeuwen1!K8=(""),(""),ROUND(Meeuwen1!K8/Meeuwen1!$B8*10,3))</f>
        <v/>
      </c>
      <c r="N43" s="36">
        <f>IF(Meeuwen1!L8=(""),(""),ROUND(Meeuwen1!L8/Meeuwen1!$B8*10,3))</f>
        <v>10</v>
      </c>
      <c r="O43" s="36" t="str">
        <f>IF(Meeuwen1!M8=(""),(""),ROUND(Meeuwen1!M8/Meeuwen1!$B8*10,3))</f>
        <v/>
      </c>
      <c r="P43" s="36" t="str">
        <f>IF(Meeuwen1!N8=(""),(""),ROUND(Meeuwen1!N8/Meeuwen1!$B8*10,3))</f>
        <v/>
      </c>
      <c r="Q43" s="36" t="str">
        <f>IF(Meeuwen1!O8=(""),(""),ROUND(Meeuwen1!O8/Meeuwen1!$B8*10,3))</f>
        <v/>
      </c>
      <c r="R43" s="36" t="str">
        <f>IF(Meeuwen1!U8=(""),(""),ROUND(Meeuwen1!U8/Meeuwen1!$T8*10,3))</f>
        <v/>
      </c>
      <c r="S43" s="36" t="str">
        <f>IF(Meeuwen1!V8=(""),(""),ROUND(Meeuwen1!V8/Meeuwen1!$T8*10,3))</f>
        <v/>
      </c>
      <c r="T43" s="36" t="str">
        <f>IF(Meeuwen1!W8=(""),(""),ROUND(Meeuwen1!W8/Meeuwen1!$T8*10,3))</f>
        <v/>
      </c>
      <c r="U43" s="36" t="str">
        <f>IF(Meeuwen1!X8=(""),(""),ROUND(Meeuwen1!X8/Meeuwen1!$T8*10,3))</f>
        <v/>
      </c>
      <c r="V43" s="36" t="str">
        <f>IF(Meeuwen1!Y8=(""),(""),ROUND(Meeuwen1!Y8/Meeuwen1!$T8*10,3))</f>
        <v/>
      </c>
      <c r="W43" s="36" t="str">
        <f>IF(Meeuwen1!Z8=(""),(""),ROUND(Meeuwen1!Z8/Meeuwen1!$T8*10,3))</f>
        <v/>
      </c>
      <c r="X43" s="36" t="str">
        <f>IF(Meeuwen1!AA8=(""),(""),ROUND(Meeuwen1!AA8/Meeuwen1!$T8*10,3))</f>
        <v/>
      </c>
      <c r="Y43" s="36" t="str">
        <f>IF(Meeuwen1!AB8=(""),(""),ROUND(Meeuwen1!AB8/Meeuwen1!$T8*10,3))</f>
        <v/>
      </c>
      <c r="Z43" s="36" t="str">
        <f>IF(Meeuwen1!AC8=(""),(""),ROUND(Meeuwen1!AC8/Meeuwen1!$T8*10,3))</f>
        <v/>
      </c>
      <c r="AA43" s="36" t="str">
        <f>IF(Meeuwen1!AD8=(""),(""),ROUND(Meeuwen1!AD8/Meeuwen1!$T8*10,3))</f>
        <v/>
      </c>
      <c r="AB43" s="36" t="str">
        <f>IF(Meeuwen1!AE8=(""),(""),ROUND(Meeuwen1!AE8/Meeuwen1!$T8*10,3))</f>
        <v/>
      </c>
      <c r="AC43" s="36" t="str">
        <f>IF(Meeuwen1!AF8=(""),(""),ROUND(Meeuwen1!AF8/Meeuwen1!$T8*10,3))</f>
        <v/>
      </c>
      <c r="AD43" s="36" t="str">
        <f>IF(Meeuwen1!AG8=(""),(""),ROUND(Meeuwen1!AG8/Meeuwen1!$T8*10,3))</f>
        <v/>
      </c>
    </row>
    <row r="44" spans="1:30" ht="15" customHeight="1" x14ac:dyDescent="0.3">
      <c r="A44" s="27">
        <f t="shared" si="31"/>
        <v>6</v>
      </c>
      <c r="B44" s="28" t="str">
        <f>Meeuwen1!A9</f>
        <v>Meeusen Marc</v>
      </c>
      <c r="C44" s="32">
        <f>IF(Meeuwen1!AL9=0," ",SUM(E44:AD44))</f>
        <v>63.12</v>
      </c>
      <c r="E44" s="36" t="str">
        <f>IF(Meeuwen1!C9=(""),(""),ROUND(Meeuwen1!C9/Meeuwen1!$B9*10,3))</f>
        <v/>
      </c>
      <c r="F44" s="36">
        <f>IF(Meeuwen1!D9=(""),(""),ROUND(Meeuwen1!D9/Meeuwen1!$B9*10,3))</f>
        <v>5.6</v>
      </c>
      <c r="G44" s="36" t="str">
        <f>IF(Meeuwen1!E9=(""),(""),ROUND(Meeuwen1!E9/Meeuwen1!$B9*10,3))</f>
        <v/>
      </c>
      <c r="H44" s="36">
        <f>IF(Meeuwen1!F9=(""),(""),ROUND(Meeuwen1!F9/Meeuwen1!$B9*10,3))</f>
        <v>7.28</v>
      </c>
      <c r="I44" s="36" t="str">
        <f>IF(Meeuwen1!G9=(""),(""),ROUND(Meeuwen1!G9/Meeuwen1!$B9*10,3))</f>
        <v/>
      </c>
      <c r="J44" s="36" t="str">
        <f>IF(Meeuwen1!H9=(""),(""),ROUND(Meeuwen1!H9/Meeuwen1!$B9*10,3))</f>
        <v/>
      </c>
      <c r="K44" s="36" t="str">
        <f>IF(Meeuwen1!I9=(""),(""),ROUND(Meeuwen1!I9/Meeuwen1!$B9*10,3))</f>
        <v/>
      </c>
      <c r="L44" s="36" t="str">
        <f>IF(Meeuwen1!J9=(""),(""),ROUND(Meeuwen1!J9/Meeuwen1!$B9*10,3))</f>
        <v/>
      </c>
      <c r="M44" s="36" t="str">
        <f>IF(Meeuwen1!K9=(""),(""),ROUND(Meeuwen1!K9/Meeuwen1!$B9*10,3))</f>
        <v/>
      </c>
      <c r="N44" s="36">
        <f>IF(Meeuwen1!L9=(""),(""),ROUND(Meeuwen1!L9/Meeuwen1!$B9*10,3))</f>
        <v>7.12</v>
      </c>
      <c r="O44" s="36">
        <f>IF(Meeuwen1!M9=(""),(""),ROUND(Meeuwen1!M9/Meeuwen1!$B9*10,3))</f>
        <v>11.44</v>
      </c>
      <c r="P44" s="36" t="str">
        <f>IF(Meeuwen1!N9=(""),(""),ROUND(Meeuwen1!N9/Meeuwen1!$B9*10,3))</f>
        <v/>
      </c>
      <c r="Q44" s="36" t="str">
        <f>IF(Meeuwen1!O9=(""),(""),ROUND(Meeuwen1!O9/Meeuwen1!$B9*10,3))</f>
        <v/>
      </c>
      <c r="R44" s="36">
        <f>IF(Meeuwen1!U9=(""),(""),ROUND(Meeuwen1!U9/Meeuwen1!$T9*10,3))</f>
        <v>9.76</v>
      </c>
      <c r="S44" s="36">
        <f>IF(Meeuwen1!V9=(""),(""),ROUND(Meeuwen1!V9/Meeuwen1!$T9*10,3))</f>
        <v>21.92</v>
      </c>
      <c r="T44" s="36" t="str">
        <f>IF(Meeuwen1!W9=(""),(""),ROUND(Meeuwen1!W9/Meeuwen1!$T9*10,3))</f>
        <v/>
      </c>
      <c r="U44" s="36" t="str">
        <f>IF(Meeuwen1!X9=(""),(""),ROUND(Meeuwen1!X9/Meeuwen1!$T9*10,3))</f>
        <v/>
      </c>
      <c r="V44" s="36" t="str">
        <f>IF(Meeuwen1!Y9=(""),(""),ROUND(Meeuwen1!Y9/Meeuwen1!$T9*10,3))</f>
        <v/>
      </c>
      <c r="W44" s="36" t="str">
        <f>IF(Meeuwen1!Z9=(""),(""),ROUND(Meeuwen1!Z9/Meeuwen1!$T9*10,3))</f>
        <v/>
      </c>
      <c r="X44" s="36" t="str">
        <f>IF(Meeuwen1!AA9=(""),(""),ROUND(Meeuwen1!AA9/Meeuwen1!$T9*10,3))</f>
        <v/>
      </c>
      <c r="Y44" s="36" t="str">
        <f>IF(Meeuwen1!AB9=(""),(""),ROUND(Meeuwen1!AB9/Meeuwen1!$T9*10,3))</f>
        <v/>
      </c>
      <c r="Z44" s="36" t="str">
        <f>IF(Meeuwen1!AC9=(""),(""),ROUND(Meeuwen1!AC9/Meeuwen1!$T9*10,3))</f>
        <v/>
      </c>
      <c r="AA44" s="36" t="str">
        <f>IF(Meeuwen1!AD9=(""),(""),ROUND(Meeuwen1!AD9/Meeuwen1!$T9*10,3))</f>
        <v/>
      </c>
      <c r="AB44" s="36" t="str">
        <f>IF(Meeuwen1!AE9=(""),(""),ROUND(Meeuwen1!AE9/Meeuwen1!$T9*10,3))</f>
        <v/>
      </c>
      <c r="AC44" s="36" t="str">
        <f>IF(Meeuwen1!AF9=(""),(""),ROUND(Meeuwen1!AF9/Meeuwen1!$T9*10,3))</f>
        <v/>
      </c>
      <c r="AD44" s="36" t="str">
        <f>IF(Meeuwen1!AG9=(""),(""),ROUND(Meeuwen1!AG9/Meeuwen1!$T9*10,3))</f>
        <v/>
      </c>
    </row>
    <row r="45" spans="1:30" ht="15" customHeight="1" x14ac:dyDescent="0.3">
      <c r="A45" s="27">
        <f t="shared" si="31"/>
        <v>9</v>
      </c>
      <c r="B45" s="28" t="str">
        <f>Meeuwen1!A10</f>
        <v>Van Loon Marc</v>
      </c>
      <c r="C45" s="32">
        <f>IF(Meeuwen1!AL10=0," ",SUM(E45:AD45))</f>
        <v>92.667000000000002</v>
      </c>
      <c r="E45" s="36" t="str">
        <f>IF(Meeuwen1!C10=(""),(""),ROUND(Meeuwen1!C10/Meeuwen1!$B10*10,3))</f>
        <v/>
      </c>
      <c r="F45" s="36">
        <f>IF(Meeuwen1!D10=(""),(""),ROUND(Meeuwen1!D10/Meeuwen1!$B10*10,3))</f>
        <v>16.667000000000002</v>
      </c>
      <c r="G45" s="36" t="str">
        <f>IF(Meeuwen1!E10=(""),(""),ROUND(Meeuwen1!E10/Meeuwen1!$B10*10,3))</f>
        <v/>
      </c>
      <c r="H45" s="36">
        <f>IF(Meeuwen1!F10=(""),(""),ROUND(Meeuwen1!F10/Meeuwen1!$B10*10,3))</f>
        <v>7.3330000000000002</v>
      </c>
      <c r="I45" s="36" t="str">
        <f>IF(Meeuwen1!G10=(""),(""),ROUND(Meeuwen1!G10/Meeuwen1!$B10*10,3))</f>
        <v/>
      </c>
      <c r="J45" s="36">
        <f>IF(Meeuwen1!H10=(""),(""),ROUND(Meeuwen1!H10/Meeuwen1!$B10*10,3))</f>
        <v>7.3330000000000002</v>
      </c>
      <c r="K45" s="36">
        <f>IF(Meeuwen1!I10=(""),(""),ROUND(Meeuwen1!I10/Meeuwen1!$B10*10,3))</f>
        <v>3.3330000000000002</v>
      </c>
      <c r="L45" s="36" t="str">
        <f>IF(Meeuwen1!J10=(""),(""),ROUND(Meeuwen1!J10/Meeuwen1!$B10*10,3))</f>
        <v/>
      </c>
      <c r="M45" s="36">
        <f>IF(Meeuwen1!K10=(""),(""),ROUND(Meeuwen1!K10/Meeuwen1!$B10*10,3))</f>
        <v>18.667000000000002</v>
      </c>
      <c r="N45" s="36" t="str">
        <f>IF(Meeuwen1!L10=(""),(""),ROUND(Meeuwen1!L10/Meeuwen1!$B10*10,3))</f>
        <v/>
      </c>
      <c r="O45" s="36">
        <f>IF(Meeuwen1!M10=(""),(""),ROUND(Meeuwen1!M10/Meeuwen1!$B10*10,3))</f>
        <v>8</v>
      </c>
      <c r="P45" s="36">
        <f>IF(Meeuwen1!N10=(""),(""),ROUND(Meeuwen1!N10/Meeuwen1!$B10*10,3))</f>
        <v>8.6669999999999998</v>
      </c>
      <c r="Q45" s="36" t="str">
        <f>IF(Meeuwen1!O10=(""),(""),ROUND(Meeuwen1!O10/Meeuwen1!$B10*10,3))</f>
        <v/>
      </c>
      <c r="R45" s="36">
        <f>IF(Meeuwen1!U10=(""),(""),ROUND(Meeuwen1!U10/Meeuwen1!$T10*10,3))</f>
        <v>14.667</v>
      </c>
      <c r="S45" s="36" t="str">
        <f>IF(Meeuwen1!V10=(""),(""),ROUND(Meeuwen1!V10/Meeuwen1!$T10*10,3))</f>
        <v/>
      </c>
      <c r="T45" s="36">
        <f>IF(Meeuwen1!W10=(""),(""),ROUND(Meeuwen1!W10/Meeuwen1!$T10*10,3))</f>
        <v>8</v>
      </c>
      <c r="U45" s="36" t="str">
        <f>IF(Meeuwen1!X10=(""),(""),ROUND(Meeuwen1!X10/Meeuwen1!$T10*10,3))</f>
        <v/>
      </c>
      <c r="V45" s="36" t="str">
        <f>IF(Meeuwen1!Y10=(""),(""),ROUND(Meeuwen1!Y10/Meeuwen1!$T10*10,3))</f>
        <v/>
      </c>
      <c r="W45" s="36" t="str">
        <f>IF(Meeuwen1!Z10=(""),(""),ROUND(Meeuwen1!Z10/Meeuwen1!$T10*10,3))</f>
        <v/>
      </c>
      <c r="X45" s="36" t="str">
        <f>IF(Meeuwen1!AA10=(""),(""),ROUND(Meeuwen1!AA10/Meeuwen1!$T10*10,3))</f>
        <v/>
      </c>
      <c r="Y45" s="36" t="str">
        <f>IF(Meeuwen1!AB10=(""),(""),ROUND(Meeuwen1!AB10/Meeuwen1!$T10*10,3))</f>
        <v/>
      </c>
      <c r="Z45" s="36" t="str">
        <f>IF(Meeuwen1!AC10=(""),(""),ROUND(Meeuwen1!AC10/Meeuwen1!$T10*10,3))</f>
        <v/>
      </c>
      <c r="AA45" s="36" t="str">
        <f>IF(Meeuwen1!AD10=(""),(""),ROUND(Meeuwen1!AD10/Meeuwen1!$T10*10,3))</f>
        <v/>
      </c>
      <c r="AB45" s="36" t="str">
        <f>IF(Meeuwen1!AE10=(""),(""),ROUND(Meeuwen1!AE10/Meeuwen1!$T10*10,3))</f>
        <v/>
      </c>
      <c r="AC45" s="36" t="str">
        <f>IF(Meeuwen1!AF10=(""),(""),ROUND(Meeuwen1!AF10/Meeuwen1!$T10*10,3))</f>
        <v/>
      </c>
      <c r="AD45" s="36" t="str">
        <f>IF(Meeuwen1!AG10=(""),(""),ROUND(Meeuwen1!AG10/Meeuwen1!$T10*10,3))</f>
        <v/>
      </c>
    </row>
    <row r="46" spans="1:30" ht="15" customHeight="1" x14ac:dyDescent="0.3">
      <c r="A46" s="27">
        <f t="shared" si="31"/>
        <v>6</v>
      </c>
      <c r="B46" s="28" t="str">
        <f>Meeuwen1!A11</f>
        <v>Van Zoest Teun</v>
      </c>
      <c r="C46" s="32">
        <f>IF(Meeuwen1!AL11=0," ",SUM(E46:AD46))</f>
        <v>49.166000000000004</v>
      </c>
      <c r="E46" s="36" t="str">
        <f>IF(Meeuwen1!C11=(""),(""),ROUND(Meeuwen1!C11/Meeuwen1!$B11*10,3))</f>
        <v/>
      </c>
      <c r="F46" s="36">
        <f>IF(Meeuwen1!D11=(""),(""),ROUND(Meeuwen1!D11/Meeuwen1!$B11*10,3))</f>
        <v>6.3890000000000002</v>
      </c>
      <c r="G46" s="36" t="str">
        <f>IF(Meeuwen1!E11=(""),(""),ROUND(Meeuwen1!E11/Meeuwen1!$B11*10,3))</f>
        <v/>
      </c>
      <c r="H46" s="36">
        <f>IF(Meeuwen1!F11=(""),(""),ROUND(Meeuwen1!F11/Meeuwen1!$B11*10,3))</f>
        <v>9.4440000000000008</v>
      </c>
      <c r="I46" s="36">
        <f>IF(Meeuwen1!G11=(""),(""),ROUND(Meeuwen1!G11/Meeuwen1!$B11*10,3))</f>
        <v>11.111000000000001</v>
      </c>
      <c r="J46" s="36" t="str">
        <f>IF(Meeuwen1!H11=(""),(""),ROUND(Meeuwen1!H11/Meeuwen1!$B11*10,3))</f>
        <v/>
      </c>
      <c r="K46" s="36">
        <f>IF(Meeuwen1!I11=(""),(""),ROUND(Meeuwen1!I11/Meeuwen1!$B11*10,3))</f>
        <v>9.7219999999999995</v>
      </c>
      <c r="L46" s="36" t="str">
        <f>IF(Meeuwen1!J11=(""),(""),ROUND(Meeuwen1!J11/Meeuwen1!$B11*10,3))</f>
        <v/>
      </c>
      <c r="M46" s="36" t="str">
        <f>IF(Meeuwen1!K11=(""),(""),ROUND(Meeuwen1!K11/Meeuwen1!$B11*10,3))</f>
        <v/>
      </c>
      <c r="N46" s="36" t="str">
        <f>IF(Meeuwen1!L11=(""),(""),ROUND(Meeuwen1!L11/Meeuwen1!$B11*10,3))</f>
        <v/>
      </c>
      <c r="O46" s="36" t="str">
        <f>IF(Meeuwen1!M11=(""),(""),ROUND(Meeuwen1!M11/Meeuwen1!$B11*10,3))</f>
        <v/>
      </c>
      <c r="P46" s="36" t="str">
        <f>IF(Meeuwen1!N11=(""),(""),ROUND(Meeuwen1!N11/Meeuwen1!$B11*10,3))</f>
        <v/>
      </c>
      <c r="Q46" s="36">
        <f>IF(Meeuwen1!O11=(""),(""),ROUND(Meeuwen1!O11/Meeuwen1!$B11*10,3))</f>
        <v>5.8330000000000002</v>
      </c>
      <c r="R46" s="36" t="str">
        <f>IF(Meeuwen1!U11=(""),(""),ROUND(Meeuwen1!U11/Meeuwen1!$T11*10,3))</f>
        <v/>
      </c>
      <c r="S46" s="36" t="str">
        <f>IF(Meeuwen1!V11=(""),(""),ROUND(Meeuwen1!V11/Meeuwen1!$T11*10,3))</f>
        <v/>
      </c>
      <c r="T46" s="36">
        <f>IF(Meeuwen1!W11=(""),(""),ROUND(Meeuwen1!W11/Meeuwen1!$T11*10,3))</f>
        <v>6.6669999999999998</v>
      </c>
      <c r="U46" s="36" t="str">
        <f>IF(Meeuwen1!X11=(""),(""),ROUND(Meeuwen1!X11/Meeuwen1!$T11*10,3))</f>
        <v/>
      </c>
      <c r="V46" s="36" t="str">
        <f>IF(Meeuwen1!Y11=(""),(""),ROUND(Meeuwen1!Y11/Meeuwen1!$T11*10,3))</f>
        <v/>
      </c>
      <c r="W46" s="36" t="str">
        <f>IF(Meeuwen1!Z11=(""),(""),ROUND(Meeuwen1!Z11/Meeuwen1!$T11*10,3))</f>
        <v/>
      </c>
      <c r="X46" s="36" t="str">
        <f>IF(Meeuwen1!AA11=(""),(""),ROUND(Meeuwen1!AA11/Meeuwen1!$T11*10,3))</f>
        <v/>
      </c>
      <c r="Y46" s="36" t="str">
        <f>IF(Meeuwen1!AB11=(""),(""),ROUND(Meeuwen1!AB11/Meeuwen1!$T11*10,3))</f>
        <v/>
      </c>
      <c r="Z46" s="36" t="str">
        <f>IF(Meeuwen1!AC11=(""),(""),ROUND(Meeuwen1!AC11/Meeuwen1!$T11*10,3))</f>
        <v/>
      </c>
      <c r="AA46" s="36" t="str">
        <f>IF(Meeuwen1!AD11=(""),(""),ROUND(Meeuwen1!AD11/Meeuwen1!$T11*10,3))</f>
        <v/>
      </c>
      <c r="AB46" s="36" t="str">
        <f>IF(Meeuwen1!AE11=(""),(""),ROUND(Meeuwen1!AE11/Meeuwen1!$T11*10,3))</f>
        <v/>
      </c>
      <c r="AC46" s="36" t="str">
        <f>IF(Meeuwen1!AF11=(""),(""),ROUND(Meeuwen1!AF11/Meeuwen1!$T11*10,3))</f>
        <v/>
      </c>
      <c r="AD46" s="36" t="str">
        <f>IF(Meeuwen1!AG11=(""),(""),ROUND(Meeuwen1!AG11/Meeuwen1!$T11*10,3))</f>
        <v/>
      </c>
    </row>
    <row r="47" spans="1:30" ht="15" customHeight="1" x14ac:dyDescent="0.3">
      <c r="A47" s="27">
        <f t="shared" si="31"/>
        <v>9</v>
      </c>
      <c r="B47" s="28" t="str">
        <f>Meeuwen1!A12</f>
        <v>Veraart Jos</v>
      </c>
      <c r="C47" s="32">
        <f>IF(Meeuwen1!AL12=0," ",SUM(E47:AD47))</f>
        <v>61.25</v>
      </c>
      <c r="E47" s="36">
        <f>IF(Meeuwen1!C12=(""),(""),ROUND(Meeuwen1!C12/Meeuwen1!$B12*10,3))</f>
        <v>2.5</v>
      </c>
      <c r="F47" s="36" t="str">
        <f>IF(Meeuwen1!D12=(""),(""),ROUND(Meeuwen1!D12/Meeuwen1!$B12*10,3))</f>
        <v/>
      </c>
      <c r="G47" s="36">
        <f>IF(Meeuwen1!E12=(""),(""),ROUND(Meeuwen1!E12/Meeuwen1!$B12*10,3))</f>
        <v>4.375</v>
      </c>
      <c r="H47" s="36" t="str">
        <f>IF(Meeuwen1!F12=(""),(""),ROUND(Meeuwen1!F12/Meeuwen1!$B12*10,3))</f>
        <v/>
      </c>
      <c r="I47" s="36">
        <f>IF(Meeuwen1!G12=(""),(""),ROUND(Meeuwen1!G12/Meeuwen1!$B12*10,3))</f>
        <v>9.375</v>
      </c>
      <c r="J47" s="36" t="str">
        <f>IF(Meeuwen1!H12=(""),(""),ROUND(Meeuwen1!H12/Meeuwen1!$B12*10,3))</f>
        <v/>
      </c>
      <c r="K47" s="36">
        <f>IF(Meeuwen1!I12=(""),(""),ROUND(Meeuwen1!I12/Meeuwen1!$B12*10,3))</f>
        <v>5.625</v>
      </c>
      <c r="L47" s="36">
        <f>IF(Meeuwen1!J12=(""),(""),ROUND(Meeuwen1!J12/Meeuwen1!$B12*10,3))</f>
        <v>7.5</v>
      </c>
      <c r="M47" s="36" t="str">
        <f>IF(Meeuwen1!K12=(""),(""),ROUND(Meeuwen1!K12/Meeuwen1!$B12*10,3))</f>
        <v/>
      </c>
      <c r="N47" s="36">
        <f>IF(Meeuwen1!L12=(""),(""),ROUND(Meeuwen1!L12/Meeuwen1!$B12*10,3))</f>
        <v>6.25</v>
      </c>
      <c r="O47" s="36" t="str">
        <f>IF(Meeuwen1!M12=(""),(""),ROUND(Meeuwen1!M12/Meeuwen1!$B12*10,3))</f>
        <v/>
      </c>
      <c r="P47" s="36">
        <f>IF(Meeuwen1!N12=(""),(""),ROUND(Meeuwen1!N12/Meeuwen1!$B12*10,3))</f>
        <v>11.25</v>
      </c>
      <c r="Q47" s="36" t="str">
        <f>IF(Meeuwen1!O12=(""),(""),ROUND(Meeuwen1!O12/Meeuwen1!$B12*10,3))</f>
        <v/>
      </c>
      <c r="R47" s="36">
        <f>IF(Meeuwen1!U12=(""),(""),ROUND(Meeuwen1!U12/Meeuwen1!$T12*10,3))</f>
        <v>8.125</v>
      </c>
      <c r="S47" s="36" t="str">
        <f>IF(Meeuwen1!V12=(""),(""),ROUND(Meeuwen1!V12/Meeuwen1!$T12*10,3))</f>
        <v/>
      </c>
      <c r="T47" s="36">
        <f>IF(Meeuwen1!W12=(""),(""),ROUND(Meeuwen1!W12/Meeuwen1!$T12*10,3))</f>
        <v>6.25</v>
      </c>
      <c r="U47" s="36" t="str">
        <f>IF(Meeuwen1!X12=(""),(""),ROUND(Meeuwen1!X12/Meeuwen1!$T12*10,3))</f>
        <v/>
      </c>
      <c r="V47" s="36" t="str">
        <f>IF(Meeuwen1!Y12=(""),(""),ROUND(Meeuwen1!Y12/Meeuwen1!$T12*10,3))</f>
        <v/>
      </c>
      <c r="W47" s="36" t="str">
        <f>IF(Meeuwen1!Z12=(""),(""),ROUND(Meeuwen1!Z12/Meeuwen1!$T12*10,3))</f>
        <v/>
      </c>
      <c r="X47" s="36" t="str">
        <f>IF(Meeuwen1!AA12=(""),(""),ROUND(Meeuwen1!AA12/Meeuwen1!$T12*10,3))</f>
        <v/>
      </c>
      <c r="Y47" s="36" t="str">
        <f>IF(Meeuwen1!AB12=(""),(""),ROUND(Meeuwen1!AB12/Meeuwen1!$T12*10,3))</f>
        <v/>
      </c>
      <c r="Z47" s="36" t="str">
        <f>IF(Meeuwen1!AC12=(""),(""),ROUND(Meeuwen1!AC12/Meeuwen1!$T12*10,3))</f>
        <v/>
      </c>
      <c r="AA47" s="36" t="str">
        <f>IF(Meeuwen1!AD12=(""),(""),ROUND(Meeuwen1!AD12/Meeuwen1!$T12*10,3))</f>
        <v/>
      </c>
      <c r="AB47" s="36" t="str">
        <f>IF(Meeuwen1!AE12=(""),(""),ROUND(Meeuwen1!AE12/Meeuwen1!$T12*10,3))</f>
        <v/>
      </c>
      <c r="AC47" s="36" t="str">
        <f>IF(Meeuwen1!AF12=(""),(""),ROUND(Meeuwen1!AF12/Meeuwen1!$T12*10,3))</f>
        <v/>
      </c>
      <c r="AD47" s="36" t="str">
        <f>IF(Meeuwen1!AG12=(""),(""),ROUND(Meeuwen1!AG12/Meeuwen1!$T12*10,3))</f>
        <v/>
      </c>
    </row>
    <row r="48" spans="1:30" ht="15" customHeight="1" x14ac:dyDescent="0.3">
      <c r="A48" s="27">
        <f t="shared" si="31"/>
        <v>8</v>
      </c>
      <c r="B48" s="80" t="str">
        <f>Meeuwen1!A13</f>
        <v>Vossen Filip</v>
      </c>
      <c r="C48" s="32">
        <f>IF(Meeuwen1!AL13=0," ",SUM(E48:AD48))</f>
        <v>89.375</v>
      </c>
      <c r="E48" s="36">
        <f>IF(Meeuwen1!C13=(""),(""),ROUND(Meeuwen1!C13/Meeuwen1!$B13*10,3))</f>
        <v>8.125</v>
      </c>
      <c r="F48" s="36" t="str">
        <f>IF(Meeuwen1!D13=(""),(""),ROUND(Meeuwen1!D13/Meeuwen1!$B13*10,3))</f>
        <v/>
      </c>
      <c r="G48" s="36">
        <f>IF(Meeuwen1!E13=(""),(""),ROUND(Meeuwen1!E13/Meeuwen1!$B13*10,3))</f>
        <v>15.625</v>
      </c>
      <c r="H48" s="36" t="str">
        <f>IF(Meeuwen1!F13=(""),(""),ROUND(Meeuwen1!F13/Meeuwen1!$B13*10,3))</f>
        <v/>
      </c>
      <c r="I48" s="36">
        <f>IF(Meeuwen1!G13=(""),(""),ROUND(Meeuwen1!G13/Meeuwen1!$B13*10,3))</f>
        <v>10</v>
      </c>
      <c r="J48" s="36">
        <f>IF(Meeuwen1!H13=(""),(""),ROUND(Meeuwen1!H13/Meeuwen1!$B13*10,3))</f>
        <v>8.125</v>
      </c>
      <c r="K48" s="36" t="str">
        <f>IF(Meeuwen1!I13=(""),(""),ROUND(Meeuwen1!I13/Meeuwen1!$B13*10,3))</f>
        <v/>
      </c>
      <c r="L48" s="36" t="str">
        <f>IF(Meeuwen1!J13=(""),(""),ROUND(Meeuwen1!J13/Meeuwen1!$B13*10,3))</f>
        <v/>
      </c>
      <c r="M48" s="36">
        <f>IF(Meeuwen1!K13=(""),(""),ROUND(Meeuwen1!K13/Meeuwen1!$B13*10,3))</f>
        <v>12.5</v>
      </c>
      <c r="N48" s="36" t="str">
        <f>IF(Meeuwen1!L13=(""),(""),ROUND(Meeuwen1!L13/Meeuwen1!$B13*10,3))</f>
        <v/>
      </c>
      <c r="O48" s="36">
        <f>IF(Meeuwen1!M13=(""),(""),ROUND(Meeuwen1!M13/Meeuwen1!$B13*10,3))</f>
        <v>19.375</v>
      </c>
      <c r="P48" s="36">
        <f>IF(Meeuwen1!N13=(""),(""),ROUND(Meeuwen1!N13/Meeuwen1!$B13*10,3))</f>
        <v>4.375</v>
      </c>
      <c r="Q48" s="36">
        <f>IF(Meeuwen1!O13=(""),(""),ROUND(Meeuwen1!O13/Meeuwen1!$B13*10,3))</f>
        <v>11.25</v>
      </c>
      <c r="R48" s="36" t="str">
        <f>IF(Meeuwen1!U13=(""),(""),ROUND(Meeuwen1!U13/Meeuwen1!$T13*10,3))</f>
        <v/>
      </c>
      <c r="S48" s="36" t="str">
        <f>IF(Meeuwen1!V13=(""),(""),ROUND(Meeuwen1!V13/Meeuwen1!$T13*10,3))</f>
        <v/>
      </c>
      <c r="T48" s="36" t="str">
        <f>IF(Meeuwen1!W13=(""),(""),ROUND(Meeuwen1!W13/Meeuwen1!$T13*10,3))</f>
        <v/>
      </c>
      <c r="U48" s="36" t="str">
        <f>IF(Meeuwen1!X13=(""),(""),ROUND(Meeuwen1!X13/Meeuwen1!$T13*10,3))</f>
        <v/>
      </c>
      <c r="V48" s="36" t="str">
        <f>IF(Meeuwen1!Y13=(""),(""),ROUND(Meeuwen1!Y13/Meeuwen1!$T13*10,3))</f>
        <v/>
      </c>
      <c r="W48" s="36" t="str">
        <f>IF(Meeuwen1!Z13=(""),(""),ROUND(Meeuwen1!Z13/Meeuwen1!$T13*10,3))</f>
        <v/>
      </c>
      <c r="X48" s="36" t="str">
        <f>IF(Meeuwen1!AA13=(""),(""),ROUND(Meeuwen1!AA13/Meeuwen1!$T13*10,3))</f>
        <v/>
      </c>
      <c r="Y48" s="36" t="str">
        <f>IF(Meeuwen1!AB13=(""),(""),ROUND(Meeuwen1!AB13/Meeuwen1!$T13*10,3))</f>
        <v/>
      </c>
      <c r="Z48" s="36" t="str">
        <f>IF(Meeuwen1!AC13=(""),(""),ROUND(Meeuwen1!AC13/Meeuwen1!$T13*10,3))</f>
        <v/>
      </c>
      <c r="AA48" s="36" t="str">
        <f>IF(Meeuwen1!AD13=(""),(""),ROUND(Meeuwen1!AD13/Meeuwen1!$T13*10,3))</f>
        <v/>
      </c>
      <c r="AB48" s="36" t="str">
        <f>IF(Meeuwen1!AE13=(""),(""),ROUND(Meeuwen1!AE13/Meeuwen1!$T13*10,3))</f>
        <v/>
      </c>
      <c r="AC48" s="36" t="str">
        <f>IF(Meeuwen1!AF13=(""),(""),ROUND(Meeuwen1!AF13/Meeuwen1!$T13*10,3))</f>
        <v/>
      </c>
      <c r="AD48" s="36" t="str">
        <f>IF(Meeuwen1!AG13=(""),(""),ROUND(Meeuwen1!AG13/Meeuwen1!$T13*10,3))</f>
        <v/>
      </c>
    </row>
    <row r="49" spans="1:31" ht="15" customHeight="1" x14ac:dyDescent="0.3">
      <c r="A49" s="27">
        <f t="shared" si="31"/>
        <v>11</v>
      </c>
      <c r="B49" s="38" t="str">
        <f>Meeuwen1!A14</f>
        <v>Vossen Ronny  [NS 20]</v>
      </c>
      <c r="C49" s="32">
        <f>IF(Meeuwen1!AL14=0," ",SUM(E49:AD49))</f>
        <v>85.834000000000003</v>
      </c>
      <c r="E49" s="261">
        <f>IF(Meeuwen1!C14=(""),(""),ROUND(Meeuwen1!C14/20*10,3))</f>
        <v>11</v>
      </c>
      <c r="F49" s="261">
        <f>IF(Meeuwen1!D14=(""),(""),ROUND(Meeuwen1!D14/20*10,3))</f>
        <v>5</v>
      </c>
      <c r="G49" s="261">
        <f>IF(Meeuwen1!E14=(""),(""),ROUND(Meeuwen1!E14/20*10,3))</f>
        <v>4.5</v>
      </c>
      <c r="H49" s="36" t="str">
        <f>IF(Meeuwen1!F14=(""),(""),ROUND(Meeuwen1!F14/Meeuwen1!$B14*10,3))</f>
        <v/>
      </c>
      <c r="I49" s="36">
        <f>IF(Meeuwen1!G14=(""),(""),ROUND(Meeuwen1!G14/Meeuwen1!$B14*10,3))</f>
        <v>6.6669999999999998</v>
      </c>
      <c r="J49" s="36">
        <f>IF(Meeuwen1!H14=(""),(""),ROUND(Meeuwen1!H14/Meeuwen1!$B14*10,3))</f>
        <v>6</v>
      </c>
      <c r="K49" s="36" t="str">
        <f>IF(Meeuwen1!I14=(""),(""),ROUND(Meeuwen1!I14/Meeuwen1!$B14*10,3))</f>
        <v/>
      </c>
      <c r="L49" s="36">
        <f>IF(Meeuwen1!J14=(""),(""),ROUND(Meeuwen1!J14/Meeuwen1!$B14*10,3))</f>
        <v>9.3330000000000002</v>
      </c>
      <c r="M49" s="36">
        <f>IF(Meeuwen1!K14=(""),(""),ROUND(Meeuwen1!K14/Meeuwen1!$B14*10,3))</f>
        <v>8.6669999999999998</v>
      </c>
      <c r="N49" s="36" t="str">
        <f>IF(Meeuwen1!L14=(""),(""),ROUND(Meeuwen1!L14/Meeuwen1!$B14*10,3))</f>
        <v/>
      </c>
      <c r="O49" s="36">
        <f>IF(Meeuwen1!M14=(""),(""),ROUND(Meeuwen1!M14/Meeuwen1!$B14*10,3))</f>
        <v>9.3330000000000002</v>
      </c>
      <c r="P49" s="36">
        <f>IF(Meeuwen1!N14=(""),(""),ROUND(Meeuwen1!N14/Meeuwen1!$B14*10,3))</f>
        <v>10.667</v>
      </c>
      <c r="Q49" s="36">
        <f>IF(Meeuwen1!O14=(""),(""),ROUND(Meeuwen1!O14/Meeuwen1!$B14*10,3))</f>
        <v>8.6669999999999998</v>
      </c>
      <c r="R49" s="36" t="str">
        <f>IF(Meeuwen1!U14=(""),(""),ROUND(Meeuwen1!U14/Meeuwen1!$T14*10,3))</f>
        <v/>
      </c>
      <c r="S49" s="36">
        <f>IF(Meeuwen1!V14=(""),(""),ROUND(Meeuwen1!V14/Meeuwen1!$T14*10,3))</f>
        <v>6</v>
      </c>
      <c r="T49" s="36" t="str">
        <f>IF(Meeuwen1!W14=(""),(""),ROUND(Meeuwen1!W14/Meeuwen1!$T14*10,3))</f>
        <v/>
      </c>
      <c r="U49" s="36" t="str">
        <f>IF(Meeuwen1!X14=(""),(""),ROUND(Meeuwen1!X14/Meeuwen1!$T14*10,3))</f>
        <v/>
      </c>
      <c r="V49" s="36" t="str">
        <f>IF(Meeuwen1!Y14=(""),(""),ROUND(Meeuwen1!Y14/Meeuwen1!$T14*10,3))</f>
        <v/>
      </c>
      <c r="W49" s="36" t="str">
        <f>IF(Meeuwen1!Z14=(""),(""),ROUND(Meeuwen1!Z14/Meeuwen1!$T14*10,3))</f>
        <v/>
      </c>
      <c r="X49" s="36" t="str">
        <f>IF(Meeuwen1!AA14=(""),(""),ROUND(Meeuwen1!AA14/Meeuwen1!$T14*10,3))</f>
        <v/>
      </c>
      <c r="Y49" s="36" t="str">
        <f>IF(Meeuwen1!AB14=(""),(""),ROUND(Meeuwen1!AB14/Meeuwen1!$T14*10,3))</f>
        <v/>
      </c>
      <c r="Z49" s="36" t="str">
        <f>IF(Meeuwen1!AC14=(""),(""),ROUND(Meeuwen1!AC14/Meeuwen1!$T14*10,3))</f>
        <v/>
      </c>
      <c r="AA49" s="36" t="str">
        <f>IF(Meeuwen1!AD14=(""),(""),ROUND(Meeuwen1!AD14/Meeuwen1!$T14*10,3))</f>
        <v/>
      </c>
      <c r="AB49" s="36" t="str">
        <f>IF(Meeuwen1!AE14=(""),(""),ROUND(Meeuwen1!AE14/Meeuwen1!$T14*10,3))</f>
        <v/>
      </c>
      <c r="AC49" s="36" t="str">
        <f>IF(Meeuwen1!AF14=(""),(""),ROUND(Meeuwen1!AF14/Meeuwen1!$T14*10,3))</f>
        <v/>
      </c>
      <c r="AD49" s="36" t="str">
        <f>IF(Meeuwen1!AG14=(""),(""),ROUND(Meeuwen1!AG14/Meeuwen1!$T14*10,3))</f>
        <v/>
      </c>
    </row>
    <row r="50" spans="1:31" s="35" customFormat="1" ht="24" customHeight="1" x14ac:dyDescent="0.3">
      <c r="A50" s="27"/>
      <c r="B50" s="28"/>
      <c r="C50" s="216" t="str">
        <f>B38</f>
        <v>MEEUWEN 1</v>
      </c>
      <c r="E50" s="36">
        <f t="shared" ref="E50:AD50" si="32">IF(SUM(E39:E49)=0,(" "),SUM(E39:E49))</f>
        <v>36.027999999999999</v>
      </c>
      <c r="F50" s="36">
        <f t="shared" si="32"/>
        <v>50.080000000000005</v>
      </c>
      <c r="G50" s="36">
        <f t="shared" si="32"/>
        <v>44.808999999999997</v>
      </c>
      <c r="H50" s="36">
        <f t="shared" si="32"/>
        <v>55.581000000000003</v>
      </c>
      <c r="I50" s="36">
        <f>IF(SUM(I39:I49)=0,("0"),SUM(I39:I49))</f>
        <v>58.264000000000003</v>
      </c>
      <c r="J50" s="36">
        <f t="shared" si="32"/>
        <v>50.75</v>
      </c>
      <c r="K50" s="36">
        <f t="shared" si="32"/>
        <v>49.109000000000002</v>
      </c>
      <c r="L50" s="36">
        <f t="shared" si="32"/>
        <v>43.688000000000002</v>
      </c>
      <c r="M50" s="36">
        <f t="shared" si="32"/>
        <v>76.480999999999995</v>
      </c>
      <c r="N50" s="36">
        <f t="shared" si="32"/>
        <v>46.372999999999998</v>
      </c>
      <c r="O50" s="36">
        <f t="shared" si="32"/>
        <v>61.230999999999995</v>
      </c>
      <c r="P50" s="36">
        <f t="shared" si="32"/>
        <v>43.292000000000002</v>
      </c>
      <c r="Q50" s="36">
        <f t="shared" si="32"/>
        <v>51.216000000000001</v>
      </c>
      <c r="R50" s="36">
        <f t="shared" si="32"/>
        <v>67.884999999999991</v>
      </c>
      <c r="S50" s="36">
        <f t="shared" si="32"/>
        <v>76.884</v>
      </c>
      <c r="T50" s="36">
        <f t="shared" si="32"/>
        <v>41.646999999999998</v>
      </c>
      <c r="U50" s="36" t="str">
        <f t="shared" si="32"/>
        <v xml:space="preserve"> </v>
      </c>
      <c r="V50" s="36" t="str">
        <f t="shared" si="32"/>
        <v xml:space="preserve"> </v>
      </c>
      <c r="W50" s="36" t="str">
        <f t="shared" si="32"/>
        <v xml:space="preserve"> </v>
      </c>
      <c r="X50" s="36" t="str">
        <f t="shared" si="32"/>
        <v xml:space="preserve"> </v>
      </c>
      <c r="Y50" s="36" t="str">
        <f t="shared" si="32"/>
        <v xml:space="preserve"> </v>
      </c>
      <c r="Z50" s="36" t="str">
        <f t="shared" si="32"/>
        <v xml:space="preserve"> </v>
      </c>
      <c r="AA50" s="36" t="str">
        <f t="shared" si="32"/>
        <v xml:space="preserve"> </v>
      </c>
      <c r="AB50" s="36" t="str">
        <f t="shared" si="32"/>
        <v xml:space="preserve"> </v>
      </c>
      <c r="AC50" s="36" t="str">
        <f t="shared" si="32"/>
        <v xml:space="preserve"> </v>
      </c>
      <c r="AD50" s="36" t="str">
        <f t="shared" si="32"/>
        <v xml:space="preserve"> </v>
      </c>
    </row>
    <row r="51" spans="1:31" s="39" customFormat="1" ht="15" customHeight="1" x14ac:dyDescent="0.35">
      <c r="A51" s="37"/>
      <c r="B51" s="38"/>
      <c r="C51" s="41">
        <f>SUM(C39:C49)</f>
        <v>853.31799999999998</v>
      </c>
      <c r="D51" s="223" t="str">
        <f>B38</f>
        <v>MEEUWEN 1</v>
      </c>
      <c r="E51" s="40">
        <f>SUM(E39:E49)</f>
        <v>36.027999999999999</v>
      </c>
      <c r="F51" s="40">
        <f>IF(F50=(" "),(" "),E51+F50)</f>
        <v>86.108000000000004</v>
      </c>
      <c r="G51" s="40">
        <f t="shared" ref="G51:AD51" si="33">IF(G50=(" "),(" "),F51+G50)</f>
        <v>130.917</v>
      </c>
      <c r="H51" s="40">
        <f t="shared" si="33"/>
        <v>186.49799999999999</v>
      </c>
      <c r="I51" s="40">
        <f t="shared" si="33"/>
        <v>244.762</v>
      </c>
      <c r="J51" s="40">
        <f t="shared" si="33"/>
        <v>295.512</v>
      </c>
      <c r="K51" s="40">
        <f t="shared" si="33"/>
        <v>344.62099999999998</v>
      </c>
      <c r="L51" s="40">
        <f>IF(L50=(" "),(" "),K51+L50)</f>
        <v>388.30899999999997</v>
      </c>
      <c r="M51" s="40">
        <f t="shared" si="33"/>
        <v>464.78999999999996</v>
      </c>
      <c r="N51" s="40">
        <f t="shared" si="33"/>
        <v>511.16299999999995</v>
      </c>
      <c r="O51" s="40">
        <f t="shared" si="33"/>
        <v>572.39400000000001</v>
      </c>
      <c r="P51" s="40">
        <f t="shared" si="33"/>
        <v>615.68600000000004</v>
      </c>
      <c r="Q51" s="40">
        <f t="shared" si="33"/>
        <v>666.90200000000004</v>
      </c>
      <c r="R51" s="40">
        <f t="shared" si="33"/>
        <v>734.78700000000003</v>
      </c>
      <c r="S51" s="40">
        <f t="shared" si="33"/>
        <v>811.67100000000005</v>
      </c>
      <c r="T51" s="40">
        <f t="shared" si="33"/>
        <v>853.3180000000001</v>
      </c>
      <c r="U51" s="40" t="str">
        <f t="shared" si="33"/>
        <v xml:space="preserve"> </v>
      </c>
      <c r="V51" s="40" t="str">
        <f t="shared" si="33"/>
        <v xml:space="preserve"> </v>
      </c>
      <c r="W51" s="40" t="str">
        <f t="shared" si="33"/>
        <v xml:space="preserve"> </v>
      </c>
      <c r="X51" s="40" t="str">
        <f t="shared" si="33"/>
        <v xml:space="preserve"> </v>
      </c>
      <c r="Y51" s="40" t="str">
        <f t="shared" si="33"/>
        <v xml:space="preserve"> </v>
      </c>
      <c r="Z51" s="40" t="str">
        <f t="shared" si="33"/>
        <v xml:space="preserve"> </v>
      </c>
      <c r="AA51" s="40" t="str">
        <f t="shared" si="33"/>
        <v xml:space="preserve"> </v>
      </c>
      <c r="AB51" s="40" t="str">
        <f t="shared" si="33"/>
        <v xml:space="preserve"> </v>
      </c>
      <c r="AC51" s="40" t="str">
        <f t="shared" si="33"/>
        <v xml:space="preserve"> </v>
      </c>
      <c r="AD51" s="40" t="str">
        <f t="shared" si="33"/>
        <v xml:space="preserve"> </v>
      </c>
    </row>
    <row r="52" spans="1:31" ht="25.2" customHeight="1" x14ac:dyDescent="0.3"/>
    <row r="53" spans="1:31" ht="15" customHeight="1" x14ac:dyDescent="0.3">
      <c r="B53" s="31" t="s">
        <v>25</v>
      </c>
      <c r="E53" s="27">
        <v>1</v>
      </c>
      <c r="F53" s="27">
        <v>2</v>
      </c>
      <c r="G53" s="27">
        <v>3</v>
      </c>
      <c r="H53" s="263">
        <v>4</v>
      </c>
      <c r="I53" s="27">
        <v>5</v>
      </c>
      <c r="J53" s="27">
        <v>6</v>
      </c>
      <c r="K53" s="27">
        <v>7</v>
      </c>
      <c r="L53" s="27">
        <v>8</v>
      </c>
      <c r="M53" s="27">
        <v>9</v>
      </c>
      <c r="N53" s="27">
        <v>10</v>
      </c>
      <c r="O53" s="27">
        <v>11</v>
      </c>
      <c r="P53" s="27">
        <v>12</v>
      </c>
      <c r="Q53" s="27">
        <v>13</v>
      </c>
      <c r="R53" s="27">
        <v>14</v>
      </c>
      <c r="S53" s="27">
        <v>15</v>
      </c>
      <c r="T53" s="27">
        <v>16</v>
      </c>
      <c r="U53" s="27">
        <v>17</v>
      </c>
      <c r="V53" s="27">
        <v>18</v>
      </c>
      <c r="W53" s="27">
        <v>19</v>
      </c>
      <c r="X53" s="27">
        <v>20</v>
      </c>
      <c r="Y53" s="27">
        <v>21</v>
      </c>
      <c r="Z53" s="27">
        <v>22</v>
      </c>
      <c r="AA53" s="27">
        <v>23</v>
      </c>
      <c r="AB53" s="27">
        <v>24</v>
      </c>
      <c r="AC53" s="27">
        <v>25</v>
      </c>
      <c r="AD53" s="27">
        <v>26</v>
      </c>
    </row>
    <row r="54" spans="1:31" ht="15" customHeight="1" x14ac:dyDescent="0.3">
      <c r="A54" s="27">
        <f t="shared" ref="A54:A66" si="34">IF(SUM(E54:AD54)=0,(" "),COUNTIF(E54:AD54,"&gt;0"))</f>
        <v>6</v>
      </c>
      <c r="B54" s="28" t="str">
        <f>Meeuwen2!A4</f>
        <v>Brouwers Gerard</v>
      </c>
      <c r="C54" s="32">
        <f>IF(Meeuwen2!AL4=0," ",SUM(E54:AD54))</f>
        <v>45.334000000000003</v>
      </c>
      <c r="E54" s="36">
        <f>IF(Meeuwen2!C4=(""),(""),ROUND(Meeuwen2!C4/Meeuwen2!$B4*10,3))</f>
        <v>10.667</v>
      </c>
      <c r="F54" s="36" t="str">
        <f>IF(Meeuwen2!D4=(""),(""),ROUND(Meeuwen2!D4/Meeuwen2!$B4*10,3))</f>
        <v/>
      </c>
      <c r="G54" s="36">
        <f>IF(Meeuwen2!E4=(""),(""),ROUND(Meeuwen2!E4/Meeuwen2!$B4*10,3))</f>
        <v>4</v>
      </c>
      <c r="H54" s="36" t="str">
        <f>IF(Meeuwen2!F4=(""),(""),ROUND(Meeuwen2!F4/Meeuwen2!$B4*10,3))</f>
        <v/>
      </c>
      <c r="I54" s="36">
        <f>IF(Meeuwen2!G4=(""),(""),ROUND(Meeuwen2!G4/Meeuwen2!$B4*10,3))</f>
        <v>9.3330000000000002</v>
      </c>
      <c r="J54" s="36" t="str">
        <f>IF(Meeuwen2!H4=(""),(""),ROUND(Meeuwen2!H4/Meeuwen2!$B4*10,3))</f>
        <v/>
      </c>
      <c r="K54" s="36" t="str">
        <f>IF(Meeuwen2!I4=(""),(""),ROUND(Meeuwen2!I4/Meeuwen2!$B4*10,3))</f>
        <v/>
      </c>
      <c r="L54" s="36" t="str">
        <f>IF(Meeuwen2!J4=(""),(""),ROUND(Meeuwen2!J4/Meeuwen2!$B4*10,3))</f>
        <v/>
      </c>
      <c r="M54" s="36">
        <f>IF(Meeuwen2!K4=(""),(""),ROUND(Meeuwen2!K4/Meeuwen2!$B4*10,3))</f>
        <v>4.6669999999999998</v>
      </c>
      <c r="N54" s="36" t="str">
        <f>IF(Meeuwen2!L4=(""),(""),ROUND(Meeuwen2!L4/Meeuwen2!$B4*10,3))</f>
        <v/>
      </c>
      <c r="O54" s="36" t="str">
        <f>IF(Meeuwen2!M4=(""),(""),ROUND(Meeuwen2!M4/Meeuwen2!$B4*10,3))</f>
        <v/>
      </c>
      <c r="P54" s="36">
        <f>IF(Meeuwen2!N4=(""),(""),ROUND(Meeuwen2!N4/Meeuwen2!$B4*10,3))</f>
        <v>8</v>
      </c>
      <c r="Q54" s="36">
        <f>IF(Meeuwen2!O4=(""),(""),ROUND(Meeuwen2!O4/Meeuwen2!$B4*10,3))</f>
        <v>8.6669999999999998</v>
      </c>
      <c r="R54" s="36" t="str">
        <f>IF(Meeuwen2!U4=(""),(""),ROUND(Meeuwen2!U4/Meeuwen2!$T4*10,3))</f>
        <v/>
      </c>
      <c r="S54" s="36" t="str">
        <f>IF(Meeuwen2!V4=(""),(""),ROUND(Meeuwen2!V4/Meeuwen2!$T4*10,3))</f>
        <v/>
      </c>
      <c r="T54" s="36" t="str">
        <f>IF(Meeuwen2!W4=(""),(""),ROUND(Meeuwen2!W4/Meeuwen2!$T4*10,3))</f>
        <v/>
      </c>
      <c r="U54" s="36" t="str">
        <f>IF(Meeuwen2!X4=(""),(""),ROUND(Meeuwen2!X4/Meeuwen2!$T4*10,3))</f>
        <v/>
      </c>
      <c r="V54" s="36" t="str">
        <f>IF(Meeuwen2!Y4=(""),(""),ROUND(Meeuwen2!Y4/Meeuwen2!$T4*10,3))</f>
        <v/>
      </c>
      <c r="W54" s="36" t="str">
        <f>IF(Meeuwen2!Z4=(""),(""),ROUND(Meeuwen2!Z4/Meeuwen2!$T4*10,3))</f>
        <v/>
      </c>
      <c r="X54" s="36" t="str">
        <f>IF(Meeuwen2!AA4=(""),(""),ROUND(Meeuwen2!AA4/Meeuwen2!$T4*10,3))</f>
        <v/>
      </c>
      <c r="Y54" s="36" t="str">
        <f>IF(Meeuwen2!AB4=(""),(""),ROUND(Meeuwen2!AB4/Meeuwen2!$T4*10,3))</f>
        <v/>
      </c>
      <c r="Z54" s="36" t="str">
        <f>IF(Meeuwen2!AC4=(""),(""),ROUND(Meeuwen2!AC4/Meeuwen2!$T4*10,3))</f>
        <v/>
      </c>
      <c r="AA54" s="36" t="str">
        <f>IF(Meeuwen2!AD4=(""),(""),ROUND(Meeuwen2!AD4/Meeuwen2!$T4*10,3))</f>
        <v/>
      </c>
      <c r="AB54" s="36" t="str">
        <f>IF(Meeuwen2!AE4=(""),(""),ROUND(Meeuwen2!AE4/Meeuwen2!$T4*10,3))</f>
        <v/>
      </c>
      <c r="AC54" s="36" t="str">
        <f>IF(Meeuwen2!AF4=(""),(""),ROUND(Meeuwen2!AF4/Meeuwen2!$T4*10,3))</f>
        <v/>
      </c>
      <c r="AD54" s="36" t="str">
        <f>IF(Meeuwen2!AG4=(""),(""),ROUND(Meeuwen2!AG4/Meeuwen2!$T4*10,3))</f>
        <v/>
      </c>
      <c r="AE54" s="33"/>
    </row>
    <row r="55" spans="1:31" ht="15" customHeight="1" x14ac:dyDescent="0.3">
      <c r="A55" s="27">
        <f t="shared" si="34"/>
        <v>13</v>
      </c>
      <c r="B55" s="28" t="str">
        <f>Meeuwen2!A5</f>
        <v>De Backer Jerome</v>
      </c>
      <c r="C55" s="32">
        <f>IF(Meeuwen2!AL5=0," ",SUM(E55:AD55))</f>
        <v>158.15899999999999</v>
      </c>
      <c r="E55" s="36">
        <f>IF(Meeuwen2!C5=(""),(""),ROUND(Meeuwen2!C5/Meeuwen2!$B5*10,3))</f>
        <v>10</v>
      </c>
      <c r="F55" s="36">
        <f>IF(Meeuwen2!D5=(""),(""),ROUND(Meeuwen2!D5/Meeuwen2!$B5*10,3))</f>
        <v>15.789</v>
      </c>
      <c r="G55" s="36">
        <f>IF(Meeuwen2!E5=(""),(""),ROUND(Meeuwen2!E5/Meeuwen2!$B5*10,3))</f>
        <v>6.0529999999999999</v>
      </c>
      <c r="H55" s="36">
        <f>IF(Meeuwen2!F5=(""),(""),ROUND(Meeuwen2!F5/Meeuwen2!$B5*10,3))</f>
        <v>10.263</v>
      </c>
      <c r="I55" s="36" t="str">
        <f>IF(Meeuwen2!G5=(""),(""),ROUND(Meeuwen2!G5/Meeuwen2!$B5*10,3))</f>
        <v/>
      </c>
      <c r="J55" s="36" t="str">
        <f>IF(Meeuwen2!H5=(""),(""),ROUND(Meeuwen2!H5/Meeuwen2!$B5*10,3))</f>
        <v/>
      </c>
      <c r="K55" s="36">
        <f>IF(Meeuwen2!I5=(""),(""),ROUND(Meeuwen2!I5/Meeuwen2!$B5*10,3))</f>
        <v>10</v>
      </c>
      <c r="L55" s="36">
        <f>IF(Meeuwen2!J5=(""),(""),ROUND(Meeuwen2!J5/Meeuwen2!$B5*10,3))</f>
        <v>11.053000000000001</v>
      </c>
      <c r="M55" s="36" t="str">
        <f>IF(Meeuwen2!K5=(""),(""),ROUND(Meeuwen2!K5/Meeuwen2!$B5*10,3))</f>
        <v/>
      </c>
      <c r="N55" s="36">
        <f>IF(Meeuwen2!L5=(""),(""),ROUND(Meeuwen2!L5/Meeuwen2!$B5*10,3))</f>
        <v>13.946999999999999</v>
      </c>
      <c r="O55" s="36">
        <f>IF(Meeuwen2!M5=(""),(""),ROUND(Meeuwen2!M5/Meeuwen2!$B5*10,3))</f>
        <v>21.053000000000001</v>
      </c>
      <c r="P55" s="36">
        <f>IF(Meeuwen2!N5=(""),(""),ROUND(Meeuwen2!N5/Meeuwen2!$B5*10,3))</f>
        <v>10</v>
      </c>
      <c r="Q55" s="36">
        <f>IF(Meeuwen2!O5=(""),(""),ROUND(Meeuwen2!O5/Meeuwen2!$B5*10,3))</f>
        <v>11.579000000000001</v>
      </c>
      <c r="R55" s="36">
        <f>IF(Meeuwen2!U5=(""),(""),ROUND(Meeuwen2!U5/Meeuwen2!$T5*10,3))</f>
        <v>14.211</v>
      </c>
      <c r="S55" s="36">
        <f>IF(Meeuwen2!V5=(""),(""),ROUND(Meeuwen2!V5/Meeuwen2!$T5*10,3))</f>
        <v>21.053000000000001</v>
      </c>
      <c r="T55" s="36">
        <f>IF(Meeuwen2!W5=(""),(""),ROUND(Meeuwen2!W5/Meeuwen2!$T5*10,3))</f>
        <v>3.1579999999999999</v>
      </c>
      <c r="U55" s="36" t="str">
        <f>IF(Meeuwen2!X5=(""),(""),ROUND(Meeuwen2!X5/Meeuwen2!$T5*10,3))</f>
        <v/>
      </c>
      <c r="V55" s="36" t="str">
        <f>IF(Meeuwen2!Y5=(""),(""),ROUND(Meeuwen2!Y5/Meeuwen2!$T5*10,3))</f>
        <v/>
      </c>
      <c r="W55" s="36" t="str">
        <f>IF(Meeuwen2!Z5=(""),(""),ROUND(Meeuwen2!Z5/Meeuwen2!$T5*10,3))</f>
        <v/>
      </c>
      <c r="X55" s="36" t="str">
        <f>IF(Meeuwen2!AA5=(""),(""),ROUND(Meeuwen2!AA5/Meeuwen2!$T5*10,3))</f>
        <v/>
      </c>
      <c r="Y55" s="36" t="str">
        <f>IF(Meeuwen2!AB5=(""),(""),ROUND(Meeuwen2!AB5/Meeuwen2!$T5*10,3))</f>
        <v/>
      </c>
      <c r="Z55" s="36" t="str">
        <f>IF(Meeuwen2!AC5=(""),(""),ROUND(Meeuwen2!AC5/Meeuwen2!$T5*10,3))</f>
        <v/>
      </c>
      <c r="AA55" s="36" t="str">
        <f>IF(Meeuwen2!AD5=(""),(""),ROUND(Meeuwen2!AD5/Meeuwen2!$T5*10,3))</f>
        <v/>
      </c>
      <c r="AB55" s="36" t="str">
        <f>IF(Meeuwen2!AE5=(""),(""),ROUND(Meeuwen2!AE5/Meeuwen2!$T5*10,3))</f>
        <v/>
      </c>
      <c r="AC55" s="36" t="str">
        <f>IF(Meeuwen2!AF5=(""),(""),ROUND(Meeuwen2!AF5/Meeuwen2!$T5*10,3))</f>
        <v/>
      </c>
      <c r="AD55" s="36" t="str">
        <f>IF(Meeuwen2!AG5=(""),(""),ROUND(Meeuwen2!AG5/Meeuwen2!$T5*10,3))</f>
        <v/>
      </c>
    </row>
    <row r="56" spans="1:31" ht="15" customHeight="1" x14ac:dyDescent="0.3">
      <c r="A56" s="27">
        <f t="shared" si="34"/>
        <v>2</v>
      </c>
      <c r="B56" s="80" t="str">
        <f>Meeuwen2!A6</f>
        <v xml:space="preserve">Gabriëls Johnny  </v>
      </c>
      <c r="C56" s="32">
        <f>IF(Meeuwen2!AL6=0," ",SUM(E56:AD56))</f>
        <v>11.250999999999999</v>
      </c>
      <c r="E56" s="36" t="str">
        <f>IF(Meeuwen2!C6=(""),(""),ROUND(Meeuwen2!C6/Meeuwen2!$B6*10,3))</f>
        <v/>
      </c>
      <c r="F56" s="36" t="str">
        <f>IF(Meeuwen2!D6=(""),(""),ROUND(Meeuwen2!D6/Meeuwen2!$B6*10,3))</f>
        <v/>
      </c>
      <c r="G56" s="36" t="str">
        <f>IF(Meeuwen2!E6=(""),(""),ROUND(Meeuwen2!E6/Meeuwen2!$B6*10,3))</f>
        <v/>
      </c>
      <c r="H56" s="36">
        <f>IF(Meeuwen2!F6=(""),(""),ROUND(Meeuwen2!F6/Meeuwen2!$B6*10,3))</f>
        <v>6.5629999999999997</v>
      </c>
      <c r="I56" s="36" t="str">
        <f>IF(Meeuwen2!G6=(""),(""),ROUND(Meeuwen2!G6/Meeuwen2!$B6*10,3))</f>
        <v/>
      </c>
      <c r="J56" s="36" t="str">
        <f>IF(Meeuwen2!H6=(""),(""),ROUND(Meeuwen2!H6/Meeuwen2!$B6*10,3))</f>
        <v/>
      </c>
      <c r="K56" s="36" t="str">
        <f>IF(Meeuwen2!I6=(""),(""),ROUND(Meeuwen2!I6/Meeuwen2!$B6*10,3))</f>
        <v/>
      </c>
      <c r="L56" s="36" t="str">
        <f>IF(Meeuwen2!J6=(""),(""),ROUND(Meeuwen2!J6/Meeuwen2!$B6*10,3))</f>
        <v/>
      </c>
      <c r="M56" s="36" t="str">
        <f>IF(Meeuwen2!K6=(""),(""),ROUND(Meeuwen2!K6/Meeuwen2!$B6*10,3))</f>
        <v/>
      </c>
      <c r="N56" s="36" t="str">
        <f>IF(Meeuwen2!L6=(""),(""),ROUND(Meeuwen2!L6/Meeuwen2!$B6*10,3))</f>
        <v/>
      </c>
      <c r="O56" s="36">
        <f>IF(Meeuwen2!M6=(""),(""),ROUND(Meeuwen2!M6/Meeuwen2!$B6*10,3))</f>
        <v>4.6879999999999997</v>
      </c>
      <c r="P56" s="36" t="str">
        <f>IF(Meeuwen2!N6=(""),(""),ROUND(Meeuwen2!N6/Meeuwen2!$B6*10,3))</f>
        <v/>
      </c>
      <c r="Q56" s="36" t="str">
        <f>IF(Meeuwen2!O6=(""),(""),ROUND(Meeuwen2!O6/Meeuwen2!$B6*10,3))</f>
        <v/>
      </c>
      <c r="R56" s="36" t="str">
        <f>IF(Meeuwen2!U6=(""),(""),ROUND(Meeuwen2!U6/Meeuwen2!$T6*10,3))</f>
        <v/>
      </c>
      <c r="S56" s="36" t="str">
        <f>IF(Meeuwen2!V6=(""),(""),ROUND(Meeuwen2!V6/Meeuwen2!$T6*10,3))</f>
        <v/>
      </c>
      <c r="T56" s="36" t="str">
        <f>IF(Meeuwen2!W6=(""),(""),ROUND(Meeuwen2!W6/Meeuwen2!$T6*10,3))</f>
        <v/>
      </c>
      <c r="U56" s="36" t="str">
        <f>IF(Meeuwen2!X6=(""),(""),ROUND(Meeuwen2!X6/Meeuwen2!$T6*10,3))</f>
        <v/>
      </c>
      <c r="V56" s="36" t="str">
        <f>IF(Meeuwen2!Y6=(""),(""),ROUND(Meeuwen2!Y6/Meeuwen2!$T6*10,3))</f>
        <v/>
      </c>
      <c r="W56" s="36" t="str">
        <f>IF(Meeuwen2!Z6=(""),(""),ROUND(Meeuwen2!Z6/Meeuwen2!$T6*10,3))</f>
        <v/>
      </c>
      <c r="X56" s="36" t="str">
        <f>IF(Meeuwen2!AA6=(""),(""),ROUND(Meeuwen2!AA6/Meeuwen2!$T6*10,3))</f>
        <v/>
      </c>
      <c r="Y56" s="36" t="str">
        <f>IF(Meeuwen2!AB6=(""),(""),ROUND(Meeuwen2!AB6/Meeuwen2!$T6*10,3))</f>
        <v/>
      </c>
      <c r="Z56" s="36" t="str">
        <f>IF(Meeuwen2!AC6=(""),(""),ROUND(Meeuwen2!AC6/Meeuwen2!$T6*10,3))</f>
        <v/>
      </c>
      <c r="AA56" s="36" t="str">
        <f>IF(Meeuwen2!AD6=(""),(""),ROUND(Meeuwen2!AD6/Meeuwen2!$T6*10,3))</f>
        <v/>
      </c>
      <c r="AB56" s="36" t="str">
        <f>IF(Meeuwen2!AE6=(""),(""),ROUND(Meeuwen2!AE6/Meeuwen2!$T6*10,3))</f>
        <v/>
      </c>
      <c r="AC56" s="36" t="str">
        <f>IF(Meeuwen2!AF6=(""),(""),ROUND(Meeuwen2!AF6/Meeuwen2!$T6*10,3))</f>
        <v/>
      </c>
      <c r="AD56" s="36" t="str">
        <f>IF(Meeuwen2!AG6=(""),(""),ROUND(Meeuwen2!AG6/Meeuwen2!$T6*10,3))</f>
        <v/>
      </c>
    </row>
    <row r="57" spans="1:31" ht="15" customHeight="1" x14ac:dyDescent="0.3">
      <c r="A57" s="27">
        <f t="shared" si="34"/>
        <v>9</v>
      </c>
      <c r="B57" s="28" t="str">
        <f>Meeuwen2!A7</f>
        <v xml:space="preserve">Jacobs Hugo            </v>
      </c>
      <c r="C57" s="32">
        <f>IF(Meeuwen2!AL7=0," ",SUM(E57:AD57))</f>
        <v>88.53</v>
      </c>
      <c r="E57" s="36" t="str">
        <f>IF(Meeuwen2!C7=(""),(""),ROUND(Meeuwen2!C7/Meeuwen2!$B7*10,3))</f>
        <v/>
      </c>
      <c r="F57" s="36">
        <f>IF(Meeuwen2!D7=(""),(""),ROUND(Meeuwen2!D7/Meeuwen2!$B7*10,3))</f>
        <v>10.294</v>
      </c>
      <c r="G57" s="36">
        <f>IF(Meeuwen2!E7=(""),(""),ROUND(Meeuwen2!E7/Meeuwen2!$B7*10,3))</f>
        <v>8.2349999999999994</v>
      </c>
      <c r="H57" s="36">
        <f>IF(Meeuwen2!F7=(""),(""),ROUND(Meeuwen2!F7/Meeuwen2!$B7*10,3))</f>
        <v>10.294</v>
      </c>
      <c r="I57" s="36" t="str">
        <f>IF(Meeuwen2!G7=(""),(""),ROUND(Meeuwen2!G7/Meeuwen2!$B7*10,3))</f>
        <v/>
      </c>
      <c r="J57" s="36">
        <f>IF(Meeuwen2!H7=(""),(""),ROUND(Meeuwen2!H7/Meeuwen2!$B7*10,3))</f>
        <v>8.5289999999999999</v>
      </c>
      <c r="K57" s="36" t="str">
        <f>IF(Meeuwen2!I7=(""),(""),ROUND(Meeuwen2!I7/Meeuwen2!$B7*10,3))</f>
        <v/>
      </c>
      <c r="L57" s="36">
        <f>IF(Meeuwen2!J7=(""),(""),ROUND(Meeuwen2!J7/Meeuwen2!$B7*10,3))</f>
        <v>11.471</v>
      </c>
      <c r="M57" s="36" t="str">
        <f>IF(Meeuwen2!K7=(""),(""),ROUND(Meeuwen2!K7/Meeuwen2!$B7*10,3))</f>
        <v/>
      </c>
      <c r="N57" s="36">
        <f>IF(Meeuwen2!L7=(""),(""),ROUND(Meeuwen2!L7/Meeuwen2!$B7*10,3))</f>
        <v>11.765000000000001</v>
      </c>
      <c r="O57" s="36" t="str">
        <f>IF(Meeuwen2!M7=(""),(""),ROUND(Meeuwen2!M7/Meeuwen2!$B7*10,3))</f>
        <v/>
      </c>
      <c r="P57" s="36">
        <f>IF(Meeuwen2!N7=(""),(""),ROUND(Meeuwen2!N7/Meeuwen2!$B7*10,3))</f>
        <v>7.3529999999999998</v>
      </c>
      <c r="Q57" s="36" t="str">
        <f>IF(Meeuwen2!O7=(""),(""),ROUND(Meeuwen2!O7/Meeuwen2!$B7*10,3))</f>
        <v/>
      </c>
      <c r="R57" s="36">
        <f>IF(Meeuwen2!U7=(""),(""),ROUND(Meeuwen2!U7/Meeuwen2!$T7*10,3))</f>
        <v>8.8239999999999998</v>
      </c>
      <c r="S57" s="36" t="str">
        <f>IF(Meeuwen2!V7=(""),(""),ROUND(Meeuwen2!V7/Meeuwen2!$T7*10,3))</f>
        <v/>
      </c>
      <c r="T57" s="36">
        <f>IF(Meeuwen2!W7=(""),(""),ROUND(Meeuwen2!W7/Meeuwen2!$T7*10,3))</f>
        <v>11.765000000000001</v>
      </c>
      <c r="U57" s="36" t="str">
        <f>IF(Meeuwen2!X7=(""),(""),ROUND(Meeuwen2!X7/Meeuwen2!$T7*10,3))</f>
        <v/>
      </c>
      <c r="V57" s="36" t="str">
        <f>IF(Meeuwen2!Y7=(""),(""),ROUND(Meeuwen2!Y7/Meeuwen2!$T7*10,3))</f>
        <v/>
      </c>
      <c r="W57" s="36" t="str">
        <f>IF(Meeuwen2!Z7=(""),(""),ROUND(Meeuwen2!Z7/Meeuwen2!$T7*10,3))</f>
        <v/>
      </c>
      <c r="X57" s="36" t="str">
        <f>IF(Meeuwen2!AA7=(""),(""),ROUND(Meeuwen2!AA7/Meeuwen2!$T7*10,3))</f>
        <v/>
      </c>
      <c r="Y57" s="36" t="str">
        <f>IF(Meeuwen2!AB7=(""),(""),ROUND(Meeuwen2!AB7/Meeuwen2!$T7*10,3))</f>
        <v/>
      </c>
      <c r="Z57" s="36" t="str">
        <f>IF(Meeuwen2!AC7=(""),(""),ROUND(Meeuwen2!AC7/Meeuwen2!$T7*10,3))</f>
        <v/>
      </c>
      <c r="AA57" s="36" t="str">
        <f>IF(Meeuwen2!AD7=(""),(""),ROUND(Meeuwen2!AD7/Meeuwen2!$T7*10,3))</f>
        <v/>
      </c>
      <c r="AB57" s="36" t="str">
        <f>IF(Meeuwen2!AE7=(""),(""),ROUND(Meeuwen2!AE7/Meeuwen2!$T7*10,3))</f>
        <v/>
      </c>
      <c r="AC57" s="36" t="str">
        <f>IF(Meeuwen2!AF7=(""),(""),ROUND(Meeuwen2!AF7/Meeuwen2!$T7*10,3))</f>
        <v/>
      </c>
      <c r="AD57" s="36" t="str">
        <f>IF(Meeuwen2!AG7=(""),(""),ROUND(Meeuwen2!AG7/Meeuwen2!$T7*10,3))</f>
        <v/>
      </c>
    </row>
    <row r="58" spans="1:31" ht="15" customHeight="1" x14ac:dyDescent="0.3">
      <c r="A58" s="27">
        <f t="shared" si="34"/>
        <v>7</v>
      </c>
      <c r="B58" s="28" t="str">
        <f>Meeuwen2!A8</f>
        <v>Jacobs Willy</v>
      </c>
      <c r="C58" s="32">
        <f>IF(Meeuwen2!AL8=0," ",SUM(E58:AD58))</f>
        <v>54.5</v>
      </c>
      <c r="E58" s="36" t="str">
        <f>IF(Meeuwen2!C8=(""),(""),ROUND(Meeuwen2!C8/Meeuwen2!$B8*10,3))</f>
        <v/>
      </c>
      <c r="F58" s="36" t="str">
        <f>IF(Meeuwen2!D8=(""),(""),ROUND(Meeuwen2!D8/Meeuwen2!$B8*10,3))</f>
        <v/>
      </c>
      <c r="G58" s="36">
        <f>IF(Meeuwen2!E8=(""),(""),ROUND(Meeuwen2!E8/Meeuwen2!$B8*10,3))</f>
        <v>7.25</v>
      </c>
      <c r="H58" s="36" t="str">
        <f>IF(Meeuwen2!F8=(""),(""),ROUND(Meeuwen2!F8/Meeuwen2!$B8*10,3))</f>
        <v/>
      </c>
      <c r="I58" s="36">
        <f>IF(Meeuwen2!G8=(""),(""),ROUND(Meeuwen2!G8/Meeuwen2!$B8*10,3))</f>
        <v>8.5</v>
      </c>
      <c r="J58" s="36" t="str">
        <f>IF(Meeuwen2!H8=(""),(""),ROUND(Meeuwen2!H8/Meeuwen2!$B8*10,3))</f>
        <v/>
      </c>
      <c r="K58" s="36">
        <f>IF(Meeuwen2!I8=(""),(""),ROUND(Meeuwen2!I8/Meeuwen2!$B8*10,3))</f>
        <v>9.375</v>
      </c>
      <c r="L58" s="36" t="str">
        <f>IF(Meeuwen2!J8=(""),(""),ROUND(Meeuwen2!J8/Meeuwen2!$B8*10,3))</f>
        <v/>
      </c>
      <c r="M58" s="36" t="str">
        <f>IF(Meeuwen2!K8=(""),(""),ROUND(Meeuwen2!K8/Meeuwen2!$B8*10,3))</f>
        <v/>
      </c>
      <c r="N58" s="36">
        <f>IF(Meeuwen2!L8=(""),(""),ROUND(Meeuwen2!L8/Meeuwen2!$B8*10,3))</f>
        <v>6</v>
      </c>
      <c r="O58" s="36">
        <f>IF(Meeuwen2!M8=(""),(""),ROUND(Meeuwen2!M8/Meeuwen2!$B8*10,3))</f>
        <v>9.625</v>
      </c>
      <c r="P58" s="36" t="str">
        <f>IF(Meeuwen2!N8=(""),(""),ROUND(Meeuwen2!N8/Meeuwen2!$B8*10,3))</f>
        <v/>
      </c>
      <c r="Q58" s="36" t="str">
        <f>IF(Meeuwen2!O8=(""),(""),ROUND(Meeuwen2!O8/Meeuwen2!$B8*10,3))</f>
        <v/>
      </c>
      <c r="R58" s="36">
        <f>IF(Meeuwen2!U8=(""),(""),ROUND(Meeuwen2!U8/Meeuwen2!$T8*10,3))</f>
        <v>7.125</v>
      </c>
      <c r="S58" s="36">
        <f>IF(Meeuwen2!V8=(""),(""),ROUND(Meeuwen2!V8/Meeuwen2!$T8*10,3))</f>
        <v>6.625</v>
      </c>
      <c r="T58" s="36" t="str">
        <f>IF(Meeuwen2!W8=(""),(""),ROUND(Meeuwen2!W8/Meeuwen2!$T8*10,3))</f>
        <v/>
      </c>
      <c r="U58" s="36" t="str">
        <f>IF(Meeuwen2!X8=(""),(""),ROUND(Meeuwen2!X8/Meeuwen2!$T8*10,3))</f>
        <v/>
      </c>
      <c r="V58" s="36" t="str">
        <f>IF(Meeuwen2!Y8=(""),(""),ROUND(Meeuwen2!Y8/Meeuwen2!$T8*10,3))</f>
        <v/>
      </c>
      <c r="W58" s="36" t="str">
        <f>IF(Meeuwen2!Z8=(""),(""),ROUND(Meeuwen2!Z8/Meeuwen2!$T8*10,3))</f>
        <v/>
      </c>
      <c r="X58" s="36" t="str">
        <f>IF(Meeuwen2!AA8=(""),(""),ROUND(Meeuwen2!AA8/Meeuwen2!$T8*10,3))</f>
        <v/>
      </c>
      <c r="Y58" s="36" t="str">
        <f>IF(Meeuwen2!AB8=(""),(""),ROUND(Meeuwen2!AB8/Meeuwen2!$T8*10,3))</f>
        <v/>
      </c>
      <c r="Z58" s="36" t="str">
        <f>IF(Meeuwen2!AC8=(""),(""),ROUND(Meeuwen2!AC8/Meeuwen2!$T8*10,3))</f>
        <v/>
      </c>
      <c r="AA58" s="36" t="str">
        <f>IF(Meeuwen2!AD8=(""),(""),ROUND(Meeuwen2!AD8/Meeuwen2!$T8*10,3))</f>
        <v/>
      </c>
      <c r="AB58" s="36" t="str">
        <f>IF(Meeuwen2!AE8=(""),(""),ROUND(Meeuwen2!AE8/Meeuwen2!$T8*10,3))</f>
        <v/>
      </c>
      <c r="AC58" s="36" t="str">
        <f>IF(Meeuwen2!AF8=(""),(""),ROUND(Meeuwen2!AF8/Meeuwen2!$T8*10,3))</f>
        <v/>
      </c>
      <c r="AD58" s="36" t="str">
        <f>IF(Meeuwen2!AG8=(""),(""),ROUND(Meeuwen2!AG8/Meeuwen2!$T8*10,3))</f>
        <v/>
      </c>
    </row>
    <row r="59" spans="1:31" ht="15" customHeight="1" x14ac:dyDescent="0.3">
      <c r="A59" s="27" t="str">
        <f t="shared" si="34"/>
        <v xml:space="preserve"> </v>
      </c>
      <c r="B59" s="28" t="str">
        <f>Meeuwen2!A9</f>
        <v xml:space="preserve">Lambrechts Marc </v>
      </c>
      <c r="C59" s="32" t="str">
        <f>IF(Meeuwen2!AL9=0," ",SUM(E59:AD59))</f>
        <v xml:space="preserve"> </v>
      </c>
      <c r="E59" s="36" t="str">
        <f>IF(Meeuwen2!C9=(""),(""),ROUND(Meeuwen2!C9/Meeuwen2!$B9*10,3))</f>
        <v/>
      </c>
      <c r="F59" s="36" t="str">
        <f>IF(Meeuwen2!D9=(""),(""),ROUND(Meeuwen2!D9/Meeuwen2!$B9*10,3))</f>
        <v/>
      </c>
      <c r="G59" s="36" t="str">
        <f>IF(Meeuwen2!E9=(""),(""),ROUND(Meeuwen2!E9/Meeuwen2!$B9*10,3))</f>
        <v/>
      </c>
      <c r="H59" s="36" t="str">
        <f>IF(Meeuwen2!F9=(""),(""),ROUND(Meeuwen2!F9/Meeuwen2!$B9*10,3))</f>
        <v/>
      </c>
      <c r="I59" s="36" t="str">
        <f>IF(Meeuwen2!G9=(""),(""),ROUND(Meeuwen2!G9/Meeuwen2!$B9*10,3))</f>
        <v/>
      </c>
      <c r="J59" s="36" t="str">
        <f>IF(Meeuwen2!H9=(""),(""),ROUND(Meeuwen2!H9/Meeuwen2!$B9*10,3))</f>
        <v/>
      </c>
      <c r="K59" s="36" t="str">
        <f>IF(Meeuwen2!I9=(""),(""),ROUND(Meeuwen2!I9/Meeuwen2!$B9*10,3))</f>
        <v/>
      </c>
      <c r="L59" s="36" t="str">
        <f>IF(Meeuwen2!J9=(""),(""),ROUND(Meeuwen2!J9/Meeuwen2!$B9*10,3))</f>
        <v/>
      </c>
      <c r="M59" s="36" t="str">
        <f>IF(Meeuwen2!K9=(""),(""),ROUND(Meeuwen2!K9/Meeuwen2!$B9*10,3))</f>
        <v/>
      </c>
      <c r="N59" s="36" t="str">
        <f>IF(Meeuwen2!L9=(""),(""),ROUND(Meeuwen2!L9/Meeuwen2!$B9*10,3))</f>
        <v/>
      </c>
      <c r="O59" s="36" t="str">
        <f>IF(Meeuwen2!M9=(""),(""),ROUND(Meeuwen2!M9/Meeuwen2!$B9*10,3))</f>
        <v/>
      </c>
      <c r="P59" s="36" t="str">
        <f>IF(Meeuwen2!N9=(""),(""),ROUND(Meeuwen2!N9/Meeuwen2!$B9*10,3))</f>
        <v/>
      </c>
      <c r="Q59" s="36" t="str">
        <f>IF(Meeuwen2!O9=(""),(""),ROUND(Meeuwen2!O9/Meeuwen2!$B9*10,3))</f>
        <v/>
      </c>
      <c r="R59" s="36" t="str">
        <f>IF(Meeuwen2!U9=(""),(""),ROUND(Meeuwen2!U9/Meeuwen2!$T9*10,3))</f>
        <v/>
      </c>
      <c r="S59" s="36" t="str">
        <f>IF(Meeuwen2!V9=(""),(""),ROUND(Meeuwen2!V9/Meeuwen2!$T9*10,3))</f>
        <v/>
      </c>
      <c r="T59" s="36" t="str">
        <f>IF(Meeuwen2!W9=(""),(""),ROUND(Meeuwen2!W9/Meeuwen2!$T9*10,3))</f>
        <v/>
      </c>
      <c r="U59" s="36" t="str">
        <f>IF(Meeuwen2!X9=(""),(""),ROUND(Meeuwen2!X9/Meeuwen2!$T9*10,3))</f>
        <v/>
      </c>
      <c r="V59" s="36" t="str">
        <f>IF(Meeuwen2!Y9=(""),(""),ROUND(Meeuwen2!Y9/Meeuwen2!$T9*10,3))</f>
        <v/>
      </c>
      <c r="W59" s="36" t="str">
        <f>IF(Meeuwen2!Z9=(""),(""),ROUND(Meeuwen2!Z9/Meeuwen2!$T9*10,3))</f>
        <v/>
      </c>
      <c r="X59" s="36" t="str">
        <f>IF(Meeuwen2!AA9=(""),(""),ROUND(Meeuwen2!AA9/Meeuwen2!$T9*10,3))</f>
        <v/>
      </c>
      <c r="Y59" s="36" t="str">
        <f>IF(Meeuwen2!AB9=(""),(""),ROUND(Meeuwen2!AB9/Meeuwen2!$T9*10,3))</f>
        <v/>
      </c>
      <c r="Z59" s="36" t="str">
        <f>IF(Meeuwen2!AC9=(""),(""),ROUND(Meeuwen2!AC9/Meeuwen2!$T9*10,3))</f>
        <v/>
      </c>
      <c r="AA59" s="36" t="str">
        <f>IF(Meeuwen2!AD9=(""),(""),ROUND(Meeuwen2!AD9/Meeuwen2!$T9*10,3))</f>
        <v/>
      </c>
      <c r="AB59" s="36" t="str">
        <f>IF(Meeuwen2!AE9=(""),(""),ROUND(Meeuwen2!AE9/Meeuwen2!$T9*10,3))</f>
        <v/>
      </c>
      <c r="AC59" s="36" t="str">
        <f>IF(Meeuwen2!AF9=(""),(""),ROUND(Meeuwen2!AF9/Meeuwen2!$T9*10,3))</f>
        <v/>
      </c>
      <c r="AD59" s="36" t="str">
        <f>IF(Meeuwen2!AG9=(""),(""),ROUND(Meeuwen2!AG9/Meeuwen2!$T9*10,3))</f>
        <v/>
      </c>
    </row>
    <row r="60" spans="1:31" ht="15" customHeight="1" x14ac:dyDescent="0.3">
      <c r="A60" s="27">
        <f t="shared" si="34"/>
        <v>2</v>
      </c>
      <c r="B60" s="28" t="str">
        <f>Meeuwen2!A10</f>
        <v>Lucassen Rini</v>
      </c>
      <c r="C60" s="32">
        <f>IF(Meeuwen2!AL10=0," ",SUM(E60:AD60))</f>
        <v>24.137</v>
      </c>
      <c r="E60" s="36" t="str">
        <f>IF(Meeuwen2!C10=(""),(""),ROUND(Meeuwen2!C10/Meeuwen2!$B10*10,3))</f>
        <v/>
      </c>
      <c r="F60" s="36">
        <f>IF(Meeuwen2!D10=(""),(""),ROUND(Meeuwen2!D10/Meeuwen2!$B10*10,3))</f>
        <v>13.103</v>
      </c>
      <c r="G60" s="36" t="str">
        <f>IF(Meeuwen2!E10=(""),(""),ROUND(Meeuwen2!E10/Meeuwen2!$B10*10,3))</f>
        <v/>
      </c>
      <c r="H60" s="36" t="str">
        <f>IF(Meeuwen2!F10=(""),(""),ROUND(Meeuwen2!F10/Meeuwen2!$B10*10,3))</f>
        <v/>
      </c>
      <c r="I60" s="36" t="str">
        <f>IF(Meeuwen2!G10=(""),(""),ROUND(Meeuwen2!G10/Meeuwen2!$B10*10,3))</f>
        <v/>
      </c>
      <c r="J60" s="36" t="str">
        <f>IF(Meeuwen2!H10=(""),(""),ROUND(Meeuwen2!H10/Meeuwen2!$B10*10,3))</f>
        <v/>
      </c>
      <c r="K60" s="36" t="str">
        <f>IF(Meeuwen2!I10=(""),(""),ROUND(Meeuwen2!I10/Meeuwen2!$B10*10,3))</f>
        <v/>
      </c>
      <c r="L60" s="36">
        <f>IF(Meeuwen2!J10=(""),(""),ROUND(Meeuwen2!J10/Meeuwen2!$B10*10,3))</f>
        <v>11.034000000000001</v>
      </c>
      <c r="M60" s="36" t="str">
        <f>IF(Meeuwen2!K10=(""),(""),ROUND(Meeuwen2!K10/Meeuwen2!$B10*10,3))</f>
        <v/>
      </c>
      <c r="N60" s="36" t="str">
        <f>IF(Meeuwen2!L10=(""),(""),ROUND(Meeuwen2!L10/Meeuwen2!$B10*10,3))</f>
        <v/>
      </c>
      <c r="O60" s="36" t="str">
        <f>IF(Meeuwen2!M10=(""),(""),ROUND(Meeuwen2!M10/Meeuwen2!$B10*10,3))</f>
        <v/>
      </c>
      <c r="P60" s="36" t="str">
        <f>IF(Meeuwen2!N10=(""),(""),ROUND(Meeuwen2!N10/Meeuwen2!$B10*10,3))</f>
        <v/>
      </c>
      <c r="Q60" s="36" t="str">
        <f>IF(Meeuwen2!O10=(""),(""),ROUND(Meeuwen2!O10/Meeuwen2!$B10*10,3))</f>
        <v/>
      </c>
      <c r="R60" s="36" t="str">
        <f>IF(Meeuwen2!U10=(""),(""),ROUND(Meeuwen2!U10/Meeuwen2!$T10*10,3))</f>
        <v/>
      </c>
      <c r="S60" s="36" t="str">
        <f>IF(Meeuwen2!V10=(""),(""),ROUND(Meeuwen2!V10/Meeuwen2!$T10*10,3))</f>
        <v/>
      </c>
      <c r="T60" s="36" t="str">
        <f>IF(Meeuwen2!W10=(""),(""),ROUND(Meeuwen2!W10/Meeuwen2!$T10*10,3))</f>
        <v/>
      </c>
      <c r="U60" s="36" t="str">
        <f>IF(Meeuwen2!X10=(""),(""),ROUND(Meeuwen2!X10/Meeuwen2!$T10*10,3))</f>
        <v/>
      </c>
      <c r="V60" s="36" t="str">
        <f>IF(Meeuwen2!Y10=(""),(""),ROUND(Meeuwen2!Y10/Meeuwen2!$T10*10,3))</f>
        <v/>
      </c>
      <c r="W60" s="36" t="str">
        <f>IF(Meeuwen2!Z10=(""),(""),ROUND(Meeuwen2!Z10/Meeuwen2!$T10*10,3))</f>
        <v/>
      </c>
      <c r="X60" s="36" t="str">
        <f>IF(Meeuwen2!AA10=(""),(""),ROUND(Meeuwen2!AA10/Meeuwen2!$T10*10,3))</f>
        <v/>
      </c>
      <c r="Y60" s="36" t="str">
        <f>IF(Meeuwen2!AB10=(""),(""),ROUND(Meeuwen2!AB10/Meeuwen2!$T10*10,3))</f>
        <v/>
      </c>
      <c r="Z60" s="36" t="str">
        <f>IF(Meeuwen2!AC10=(""),(""),ROUND(Meeuwen2!AC10/Meeuwen2!$T10*10,3))</f>
        <v/>
      </c>
      <c r="AA60" s="36" t="str">
        <f>IF(Meeuwen2!AD10=(""),(""),ROUND(Meeuwen2!AD10/Meeuwen2!$T10*10,3))</f>
        <v/>
      </c>
      <c r="AB60" s="36" t="str">
        <f>IF(Meeuwen2!AE10=(""),(""),ROUND(Meeuwen2!AE10/Meeuwen2!$T10*10,3))</f>
        <v/>
      </c>
      <c r="AC60" s="36" t="str">
        <f>IF(Meeuwen2!AF10=(""),(""),ROUND(Meeuwen2!AF10/Meeuwen2!$T10*10,3))</f>
        <v/>
      </c>
      <c r="AD60" s="36" t="str">
        <f>IF(Meeuwen2!AG10=(""),(""),ROUND(Meeuwen2!AG10/Meeuwen2!$T10*10,3))</f>
        <v/>
      </c>
    </row>
    <row r="61" spans="1:31" ht="15" customHeight="1" x14ac:dyDescent="0.3">
      <c r="A61" s="27">
        <f t="shared" si="34"/>
        <v>12</v>
      </c>
      <c r="B61" s="28" t="str">
        <f>Meeuwen2!A11</f>
        <v xml:space="preserve">Present Fons </v>
      </c>
      <c r="C61" s="32">
        <f>IF(Meeuwen2!AL11=0," ",SUM(E61:AD61))</f>
        <v>130.00100000000003</v>
      </c>
      <c r="E61" s="36">
        <f>IF(Meeuwen2!C11=(""),(""),ROUND(Meeuwen2!C11/Meeuwen2!$B11*10,3))</f>
        <v>10.455</v>
      </c>
      <c r="F61" s="36" t="str">
        <f>IF(Meeuwen2!D11=(""),(""),ROUND(Meeuwen2!D11/Meeuwen2!$B11*10,3))</f>
        <v/>
      </c>
      <c r="G61" s="36">
        <f>IF(Meeuwen2!E11=(""),(""),ROUND(Meeuwen2!E11/Meeuwen2!$B11*10,3))</f>
        <v>5.9089999999999998</v>
      </c>
      <c r="H61" s="36" t="str">
        <f>IF(Meeuwen2!F11=(""),(""),ROUND(Meeuwen2!F11/Meeuwen2!$B11*10,3))</f>
        <v/>
      </c>
      <c r="I61" s="36">
        <f>IF(Meeuwen2!G11=(""),(""),ROUND(Meeuwen2!G11/Meeuwen2!$B11*10,3))</f>
        <v>8.1820000000000004</v>
      </c>
      <c r="J61" s="36" t="str">
        <f>IF(Meeuwen2!H11=(""),(""),ROUND(Meeuwen2!H11/Meeuwen2!$B11*10,3))</f>
        <v/>
      </c>
      <c r="K61" s="36">
        <f>IF(Meeuwen2!I11=(""),(""),ROUND(Meeuwen2!I11/Meeuwen2!$B11*10,3))</f>
        <v>16.818000000000001</v>
      </c>
      <c r="L61" s="36">
        <f>IF(Meeuwen2!J11=(""),(""),ROUND(Meeuwen2!J11/Meeuwen2!$B11*10,3))</f>
        <v>15.455</v>
      </c>
      <c r="M61" s="36">
        <f>IF(Meeuwen2!K11=(""),(""),ROUND(Meeuwen2!K11/Meeuwen2!$B11*10,3))</f>
        <v>15.909000000000001</v>
      </c>
      <c r="N61" s="36">
        <f>IF(Meeuwen2!L11=(""),(""),ROUND(Meeuwen2!L11/Meeuwen2!$B11*10,3))</f>
        <v>5.9089999999999998</v>
      </c>
      <c r="O61" s="36">
        <f>IF(Meeuwen2!M11=(""),(""),ROUND(Meeuwen2!M11/Meeuwen2!$B11*10,3))</f>
        <v>11.364000000000001</v>
      </c>
      <c r="P61" s="36" t="str">
        <f>IF(Meeuwen2!N11=(""),(""),ROUND(Meeuwen2!N11/Meeuwen2!$B11*10,3))</f>
        <v/>
      </c>
      <c r="Q61" s="36">
        <f>IF(Meeuwen2!O11=(""),(""),ROUND(Meeuwen2!O11/Meeuwen2!$B11*10,3))</f>
        <v>12.727</v>
      </c>
      <c r="R61" s="36">
        <f>IF(Meeuwen2!U11=(""),(""),ROUND(Meeuwen2!U11/Meeuwen2!$T11*10,3))</f>
        <v>11.364000000000001</v>
      </c>
      <c r="S61" s="36">
        <f>IF(Meeuwen2!V11=(""),(""),ROUND(Meeuwen2!V11/Meeuwen2!$T11*10,3))</f>
        <v>8.1820000000000004</v>
      </c>
      <c r="T61" s="36">
        <f>IF(Meeuwen2!W11=(""),(""),ROUND(Meeuwen2!W11/Meeuwen2!$T11*10,3))</f>
        <v>7.7270000000000003</v>
      </c>
      <c r="U61" s="36" t="str">
        <f>IF(Meeuwen2!X11=(""),(""),ROUND(Meeuwen2!X11/Meeuwen2!$T11*10,3))</f>
        <v/>
      </c>
      <c r="V61" s="36" t="str">
        <f>IF(Meeuwen2!Y11=(""),(""),ROUND(Meeuwen2!Y11/Meeuwen2!$T11*10,3))</f>
        <v/>
      </c>
      <c r="W61" s="36" t="str">
        <f>IF(Meeuwen2!Z11=(""),(""),ROUND(Meeuwen2!Z11/Meeuwen2!$T11*10,3))</f>
        <v/>
      </c>
      <c r="X61" s="36" t="str">
        <f>IF(Meeuwen2!AA11=(""),(""),ROUND(Meeuwen2!AA11/Meeuwen2!$T11*10,3))</f>
        <v/>
      </c>
      <c r="Y61" s="36" t="str">
        <f>IF(Meeuwen2!AB11=(""),(""),ROUND(Meeuwen2!AB11/Meeuwen2!$T11*10,3))</f>
        <v/>
      </c>
      <c r="Z61" s="36" t="str">
        <f>IF(Meeuwen2!AC11=(""),(""),ROUND(Meeuwen2!AC11/Meeuwen2!$T11*10,3))</f>
        <v/>
      </c>
      <c r="AA61" s="36" t="str">
        <f>IF(Meeuwen2!AD11=(""),(""),ROUND(Meeuwen2!AD11/Meeuwen2!$T11*10,3))</f>
        <v/>
      </c>
      <c r="AB61" s="36" t="str">
        <f>IF(Meeuwen2!AE11=(""),(""),ROUND(Meeuwen2!AE11/Meeuwen2!$T11*10,3))</f>
        <v/>
      </c>
      <c r="AC61" s="36" t="str">
        <f>IF(Meeuwen2!AF11=(""),(""),ROUND(Meeuwen2!AF11/Meeuwen2!$T11*10,3))</f>
        <v/>
      </c>
      <c r="AD61" s="36" t="str">
        <f>IF(Meeuwen2!AG11=(""),(""),ROUND(Meeuwen2!AG11/Meeuwen2!$T11*10,3))</f>
        <v/>
      </c>
    </row>
    <row r="62" spans="1:31" ht="15" customHeight="1" x14ac:dyDescent="0.3">
      <c r="A62" s="27">
        <f t="shared" si="34"/>
        <v>5</v>
      </c>
      <c r="B62" s="38" t="str">
        <f>Meeuwen2!A12</f>
        <v>Present Marc [NS 20]</v>
      </c>
      <c r="C62" s="32">
        <f>IF(Meeuwen2!AL12=0," ",SUM(E62:AD62))</f>
        <v>59.647000000000006</v>
      </c>
      <c r="E62" s="261">
        <f>IF(Meeuwen2!C12=(""),(""),ROUND(Meeuwen2!C12/20*10,3))</f>
        <v>10</v>
      </c>
      <c r="F62" s="36" t="str">
        <f>IF(Meeuwen2!D12=(""),(""),ROUND(Meeuwen2!D12/Meeuwen2!$B12*10,3))</f>
        <v/>
      </c>
      <c r="G62" s="36" t="str">
        <f>IF(Meeuwen2!E12=(""),(""),ROUND(Meeuwen2!E12/Meeuwen2!$B12*10,3))</f>
        <v/>
      </c>
      <c r="H62" s="36" t="str">
        <f>IF(Meeuwen2!F12=(""),(""),ROUND(Meeuwen2!F12/Meeuwen2!$B12*10,3))</f>
        <v/>
      </c>
      <c r="I62" s="36" t="str">
        <f>IF(Meeuwen2!G12=(""),(""),ROUND(Meeuwen2!G12/Meeuwen2!$B12*10,3))</f>
        <v/>
      </c>
      <c r="J62" s="261">
        <f>IF(Meeuwen2!H12=(""),(""),ROUND(Meeuwen2!H12/20*10,3))</f>
        <v>12</v>
      </c>
      <c r="K62" s="36" t="str">
        <f>IF(Meeuwen2!I12=(""),(""),ROUND(Meeuwen2!I12/Meeuwen2!$B12*10,3))</f>
        <v/>
      </c>
      <c r="L62" s="36" t="str">
        <f>IF(Meeuwen2!J12=(""),(""),ROUND(Meeuwen2!J12/Meeuwen2!$B12*10,3))</f>
        <v/>
      </c>
      <c r="M62" s="261">
        <f>IF(Meeuwen2!K12=(""),(""),ROUND(Meeuwen2!K12/20*10,3))</f>
        <v>11.5</v>
      </c>
      <c r="N62" s="36" t="str">
        <f>IF(Meeuwen2!L12=(""),(""),ROUND(Meeuwen2!L12/Meeuwen2!$B12*10,3))</f>
        <v/>
      </c>
      <c r="O62" s="36">
        <f>IF(Meeuwen2!M12=(""),(""),ROUND(Meeuwen2!M12/Meeuwen2!$B12*10,3))</f>
        <v>11.364000000000001</v>
      </c>
      <c r="P62" s="36" t="str">
        <f>IF(Meeuwen2!N12=(""),(""),ROUND(Meeuwen2!N12/Meeuwen2!$B12*10,3))</f>
        <v/>
      </c>
      <c r="Q62" s="36" t="str">
        <f>IF(Meeuwen2!O12=(""),(""),ROUND(Meeuwen2!O12/Meeuwen2!$B12*10,3))</f>
        <v/>
      </c>
      <c r="R62" s="36" t="str">
        <f>IF(Meeuwen2!U12=(""),(""),ROUND(Meeuwen2!U12/Meeuwen2!$T12*10,3))</f>
        <v/>
      </c>
      <c r="S62" s="36">
        <f>IF(Meeuwen2!V12=(""),(""),ROUND(Meeuwen2!V12/Meeuwen2!$T12*10,3))</f>
        <v>14.782999999999999</v>
      </c>
      <c r="T62" s="36" t="str">
        <f>IF(Meeuwen2!W12=(""),(""),ROUND(Meeuwen2!W12/Meeuwen2!$T12*10,3))</f>
        <v/>
      </c>
      <c r="U62" s="36" t="str">
        <f>IF(Meeuwen2!X12=(""),(""),ROUND(Meeuwen2!X12/Meeuwen2!$T12*10,3))</f>
        <v/>
      </c>
      <c r="V62" s="36" t="str">
        <f>IF(Meeuwen2!Y12=(""),(""),ROUND(Meeuwen2!Y12/Meeuwen2!$T12*10,3))</f>
        <v/>
      </c>
      <c r="W62" s="36" t="str">
        <f>IF(Meeuwen2!Z12=(""),(""),ROUND(Meeuwen2!Z12/Meeuwen2!$T12*10,3))</f>
        <v/>
      </c>
      <c r="X62" s="36" t="str">
        <f>IF(Meeuwen2!AA12=(""),(""),ROUND(Meeuwen2!AA12/Meeuwen2!$T12*10,3))</f>
        <v/>
      </c>
      <c r="Y62" s="36" t="str">
        <f>IF(Meeuwen2!AB12=(""),(""),ROUND(Meeuwen2!AB12/Meeuwen2!$T12*10,3))</f>
        <v/>
      </c>
      <c r="Z62" s="36" t="str">
        <f>IF(Meeuwen2!AC12=(""),(""),ROUND(Meeuwen2!AC12/Meeuwen2!$T12*10,3))</f>
        <v/>
      </c>
      <c r="AA62" s="36" t="str">
        <f>IF(Meeuwen2!AD12=(""),(""),ROUND(Meeuwen2!AD12/Meeuwen2!$T12*10,3))</f>
        <v/>
      </c>
      <c r="AB62" s="36" t="str">
        <f>IF(Meeuwen2!AE12=(""),(""),ROUND(Meeuwen2!AE12/Meeuwen2!$T12*10,3))</f>
        <v/>
      </c>
      <c r="AC62" s="36" t="str">
        <f>IF(Meeuwen2!AF12=(""),(""),ROUND(Meeuwen2!AF12/Meeuwen2!$T12*10,3))</f>
        <v/>
      </c>
      <c r="AD62" s="36" t="str">
        <f>IF(Meeuwen2!AG12=(""),(""),ROUND(Meeuwen2!AG12/Meeuwen2!$T12*10,3))</f>
        <v/>
      </c>
    </row>
    <row r="63" spans="1:31" ht="15" customHeight="1" x14ac:dyDescent="0.3">
      <c r="A63" s="27">
        <f t="shared" si="34"/>
        <v>10</v>
      </c>
      <c r="B63" s="28" t="str">
        <f>Meeuwen2!A13</f>
        <v>Suykerbuyk Stan</v>
      </c>
      <c r="C63" s="32">
        <f>IF(Meeuwen2!AL13=0," ",SUM(E63:AD63))</f>
        <v>117.27199999999999</v>
      </c>
      <c r="E63" s="36">
        <f>IF(Meeuwen2!C13=(""),(""),ROUND(Meeuwen2!C13/Meeuwen2!$B13*10,3))</f>
        <v>7.5759999999999996</v>
      </c>
      <c r="F63" s="36" t="str">
        <f>IF(Meeuwen2!D13=(""),(""),ROUND(Meeuwen2!D13/Meeuwen2!$B13*10,3))</f>
        <v/>
      </c>
      <c r="G63" s="36">
        <f>IF(Meeuwen2!E13=(""),(""),ROUND(Meeuwen2!E13/Meeuwen2!$B13*10,3))</f>
        <v>10.606</v>
      </c>
      <c r="H63" s="36" t="str">
        <f>IF(Meeuwen2!F13=(""),(""),ROUND(Meeuwen2!F13/Meeuwen2!$B13*10,3))</f>
        <v/>
      </c>
      <c r="I63" s="36">
        <f>IF(Meeuwen2!G13=(""),(""),ROUND(Meeuwen2!G13/Meeuwen2!$B13*10,3))</f>
        <v>8.7880000000000003</v>
      </c>
      <c r="J63" s="36">
        <f>IF(Meeuwen2!H13=(""),(""),ROUND(Meeuwen2!H13/Meeuwen2!$B13*10,3))</f>
        <v>20</v>
      </c>
      <c r="K63" s="36">
        <f>IF(Meeuwen2!I13=(""),(""),ROUND(Meeuwen2!I13/Meeuwen2!$B13*10,3))</f>
        <v>11.212</v>
      </c>
      <c r="L63" s="36" t="str">
        <f>IF(Meeuwen2!J13=(""),(""),ROUND(Meeuwen2!J13/Meeuwen2!$B13*10,3))</f>
        <v/>
      </c>
      <c r="M63" s="36">
        <f>IF(Meeuwen2!K13=(""),(""),ROUND(Meeuwen2!K13/Meeuwen2!$B13*10,3))</f>
        <v>11.818</v>
      </c>
      <c r="N63" s="36" t="str">
        <f>IF(Meeuwen2!L13=(""),(""),ROUND(Meeuwen2!L13/Meeuwen2!$B13*10,3))</f>
        <v/>
      </c>
      <c r="O63" s="36" t="str">
        <f>IF(Meeuwen2!M13=(""),(""),ROUND(Meeuwen2!M13/Meeuwen2!$B13*10,3))</f>
        <v/>
      </c>
      <c r="P63" s="36">
        <f>IF(Meeuwen2!N13=(""),(""),ROUND(Meeuwen2!N13/Meeuwen2!$B13*10,3))</f>
        <v>11.212</v>
      </c>
      <c r="Q63" s="36">
        <f>IF(Meeuwen2!O13=(""),(""),ROUND(Meeuwen2!O13/Meeuwen2!$B13*10,3))</f>
        <v>13.333</v>
      </c>
      <c r="R63" s="36">
        <f>IF(Meeuwen2!U13=(""),(""),ROUND(Meeuwen2!U13/Meeuwen2!$T13*10,3))</f>
        <v>10.606</v>
      </c>
      <c r="S63" s="36">
        <f>IF(Meeuwen2!V13=(""),(""),ROUND(Meeuwen2!V13/Meeuwen2!$T13*10,3))</f>
        <v>12.121</v>
      </c>
      <c r="T63" s="36" t="str">
        <f>IF(Meeuwen2!W13=(""),(""),ROUND(Meeuwen2!W13/Meeuwen2!$T13*10,3))</f>
        <v/>
      </c>
      <c r="U63" s="36" t="str">
        <f>IF(Meeuwen2!X13=(""),(""),ROUND(Meeuwen2!X13/Meeuwen2!$T13*10,3))</f>
        <v/>
      </c>
      <c r="V63" s="36" t="str">
        <f>IF(Meeuwen2!Y13=(""),(""),ROUND(Meeuwen2!Y13/Meeuwen2!$T13*10,3))</f>
        <v/>
      </c>
      <c r="W63" s="36" t="str">
        <f>IF(Meeuwen2!Z13=(""),(""),ROUND(Meeuwen2!Z13/Meeuwen2!$T13*10,3))</f>
        <v/>
      </c>
      <c r="X63" s="36" t="str">
        <f>IF(Meeuwen2!AA13=(""),(""),ROUND(Meeuwen2!AA13/Meeuwen2!$T13*10,3))</f>
        <v/>
      </c>
      <c r="Y63" s="36" t="str">
        <f>IF(Meeuwen2!AB13=(""),(""),ROUND(Meeuwen2!AB13/Meeuwen2!$T13*10,3))</f>
        <v/>
      </c>
      <c r="Z63" s="36" t="str">
        <f>IF(Meeuwen2!AC13=(""),(""),ROUND(Meeuwen2!AC13/Meeuwen2!$T13*10,3))</f>
        <v/>
      </c>
      <c r="AA63" s="36" t="str">
        <f>IF(Meeuwen2!AD13=(""),(""),ROUND(Meeuwen2!AD13/Meeuwen2!$T13*10,3))</f>
        <v/>
      </c>
      <c r="AB63" s="36" t="str">
        <f>IF(Meeuwen2!AE13=(""),(""),ROUND(Meeuwen2!AE13/Meeuwen2!$T13*10,3))</f>
        <v/>
      </c>
      <c r="AC63" s="36" t="str">
        <f>IF(Meeuwen2!AF13=(""),(""),ROUND(Meeuwen2!AF13/Meeuwen2!$T13*10,3))</f>
        <v/>
      </c>
      <c r="AD63" s="36" t="str">
        <f>IF(Meeuwen2!AG13=(""),(""),ROUND(Meeuwen2!AG13/Meeuwen2!$T13*10,3))</f>
        <v/>
      </c>
    </row>
    <row r="64" spans="1:31" ht="15" customHeight="1" x14ac:dyDescent="0.3">
      <c r="A64" s="27">
        <f t="shared" si="34"/>
        <v>11</v>
      </c>
      <c r="B64" s="28" t="str">
        <f>Meeuwen2!A14</f>
        <v xml:space="preserve">Vandersanden Lucien </v>
      </c>
      <c r="C64" s="32">
        <f>IF(Meeuwen2!AL14=0," ",SUM(E64:AD64))</f>
        <v>97.177999999999997</v>
      </c>
      <c r="E64" s="36">
        <f>IF(Meeuwen2!C14=(""),(""),ROUND(Meeuwen2!C14/Meeuwen2!$B14*10,3))</f>
        <v>6.923</v>
      </c>
      <c r="F64" s="36">
        <f>IF(Meeuwen2!D14=(""),(""),ROUND(Meeuwen2!D14/Meeuwen2!$B14*10,3))</f>
        <v>11.282</v>
      </c>
      <c r="G64" s="36" t="str">
        <f>IF(Meeuwen2!E14=(""),(""),ROUND(Meeuwen2!E14/Meeuwen2!$B14*10,3))</f>
        <v/>
      </c>
      <c r="H64" s="36">
        <f>IF(Meeuwen2!F14=(""),(""),ROUND(Meeuwen2!F14/Meeuwen2!$B14*10,3))</f>
        <v>6.923</v>
      </c>
      <c r="I64" s="36" t="str">
        <f>IF(Meeuwen2!G14=(""),(""),ROUND(Meeuwen2!G14/Meeuwen2!$B14*10,3))</f>
        <v/>
      </c>
      <c r="J64" s="36">
        <f>IF(Meeuwen2!H14=(""),(""),ROUND(Meeuwen2!H14/Meeuwen2!$B14*10,3))</f>
        <v>11.026</v>
      </c>
      <c r="K64" s="36">
        <f>IF(Meeuwen2!I14=(""),(""),ROUND(Meeuwen2!I14/Meeuwen2!$B14*10,3))</f>
        <v>9.4870000000000001</v>
      </c>
      <c r="L64" s="36">
        <f>IF(Meeuwen2!J14=(""),(""),ROUND(Meeuwen2!J14/Meeuwen2!$B14*10,3))</f>
        <v>7.4359999999999999</v>
      </c>
      <c r="M64" s="36" t="str">
        <f>IF(Meeuwen2!K14=(""),(""),ROUND(Meeuwen2!K14/Meeuwen2!$B14*10,3))</f>
        <v/>
      </c>
      <c r="N64" s="36">
        <f>IF(Meeuwen2!L14=(""),(""),ROUND(Meeuwen2!L14/Meeuwen2!$B14*10,3))</f>
        <v>5.8970000000000002</v>
      </c>
      <c r="O64" s="36" t="str">
        <f>IF(Meeuwen2!M14=(""),(""),ROUND(Meeuwen2!M14/Meeuwen2!$B14*10,3))</f>
        <v/>
      </c>
      <c r="P64" s="36">
        <f>IF(Meeuwen2!N14=(""),(""),ROUND(Meeuwen2!N14/Meeuwen2!$B14*10,3))</f>
        <v>14.359</v>
      </c>
      <c r="Q64" s="36">
        <f>IF(Meeuwen2!O14=(""),(""),ROUND(Meeuwen2!O14/Meeuwen2!$B14*10,3))</f>
        <v>9.4870000000000001</v>
      </c>
      <c r="R64" s="36" t="str">
        <f>IF(Meeuwen2!U14=(""),(""),ROUND(Meeuwen2!U14/Meeuwen2!$T14*10,3))</f>
        <v/>
      </c>
      <c r="S64" s="36">
        <f>IF(Meeuwen2!V14=(""),(""),ROUND(Meeuwen2!V14/Meeuwen2!$T14*10,3))</f>
        <v>7.1790000000000003</v>
      </c>
      <c r="T64" s="36">
        <f>IF(Meeuwen2!W14=(""),(""),ROUND(Meeuwen2!W14/Meeuwen2!$T14*10,3))</f>
        <v>7.1790000000000003</v>
      </c>
      <c r="U64" s="36" t="str">
        <f>IF(Meeuwen2!X14=(""),(""),ROUND(Meeuwen2!X14/Meeuwen2!$T14*10,3))</f>
        <v/>
      </c>
      <c r="V64" s="36" t="str">
        <f>IF(Meeuwen2!Y14=(""),(""),ROUND(Meeuwen2!Y14/Meeuwen2!$T14*10,3))</f>
        <v/>
      </c>
      <c r="W64" s="36" t="str">
        <f>IF(Meeuwen2!Z14=(""),(""),ROUND(Meeuwen2!Z14/Meeuwen2!$T14*10,3))</f>
        <v/>
      </c>
      <c r="X64" s="36" t="str">
        <f>IF(Meeuwen2!AA14=(""),(""),ROUND(Meeuwen2!AA14/Meeuwen2!$T14*10,3))</f>
        <v/>
      </c>
      <c r="Y64" s="36" t="str">
        <f>IF(Meeuwen2!AB14=(""),(""),ROUND(Meeuwen2!AB14/Meeuwen2!$T14*10,3))</f>
        <v/>
      </c>
      <c r="Z64" s="36" t="str">
        <f>IF(Meeuwen2!AC14=(""),(""),ROUND(Meeuwen2!AC14/Meeuwen2!$T14*10,3))</f>
        <v/>
      </c>
      <c r="AA64" s="36" t="str">
        <f>IF(Meeuwen2!AD14=(""),(""),ROUND(Meeuwen2!AD14/Meeuwen2!$T14*10,3))</f>
        <v/>
      </c>
      <c r="AB64" s="36" t="str">
        <f>IF(Meeuwen2!AE14=(""),(""),ROUND(Meeuwen2!AE14/Meeuwen2!$T14*10,3))</f>
        <v/>
      </c>
      <c r="AC64" s="36" t="str">
        <f>IF(Meeuwen2!AF14=(""),(""),ROUND(Meeuwen2!AF14/Meeuwen2!$T14*10,3))</f>
        <v/>
      </c>
      <c r="AD64" s="36" t="str">
        <f>IF(Meeuwen2!AG14=(""),(""),ROUND(Meeuwen2!AG14/Meeuwen2!$T14*10,3))</f>
        <v/>
      </c>
    </row>
    <row r="65" spans="1:30" ht="15" customHeight="1" x14ac:dyDescent="0.3">
      <c r="A65" s="27">
        <f t="shared" si="34"/>
        <v>8</v>
      </c>
      <c r="B65" s="28" t="str">
        <f>Meeuwen2!A15</f>
        <v>Van Dorst Alfons</v>
      </c>
      <c r="C65" s="32">
        <f>IF(Meeuwen2!AL15=0," ",SUM(E65:AD65))</f>
        <v>82.203000000000003</v>
      </c>
      <c r="E65" s="36" t="str">
        <f>IF(Meeuwen2!C15=(""),(""),ROUND(Meeuwen2!C15/Meeuwen2!$B15*10,3))</f>
        <v/>
      </c>
      <c r="F65" s="36">
        <f>IF(Meeuwen2!D15=(""),(""),ROUND(Meeuwen2!D15/Meeuwen2!$B15*10,3))</f>
        <v>10.169</v>
      </c>
      <c r="G65" s="36" t="str">
        <f>IF(Meeuwen2!E15=(""),(""),ROUND(Meeuwen2!E15/Meeuwen2!$B15*10,3))</f>
        <v/>
      </c>
      <c r="H65" s="36">
        <f>IF(Meeuwen2!F15=(""),(""),ROUND(Meeuwen2!F15/Meeuwen2!$B15*10,3))</f>
        <v>11.186</v>
      </c>
      <c r="I65" s="36">
        <f>IF(Meeuwen2!G15=(""),(""),ROUND(Meeuwen2!G15/Meeuwen2!$B15*10,3))</f>
        <v>8.8140000000000001</v>
      </c>
      <c r="J65" s="36">
        <f>IF(Meeuwen2!H15=(""),(""),ROUND(Meeuwen2!H15/Meeuwen2!$B15*10,3))</f>
        <v>10.507999999999999</v>
      </c>
      <c r="K65" s="36" t="str">
        <f>IF(Meeuwen2!I15=(""),(""),ROUND(Meeuwen2!I15/Meeuwen2!$B15*10,3))</f>
        <v/>
      </c>
      <c r="L65" s="36" t="str">
        <f>IF(Meeuwen2!J15=(""),(""),ROUND(Meeuwen2!J15/Meeuwen2!$B15*10,3))</f>
        <v/>
      </c>
      <c r="M65" s="36">
        <f>IF(Meeuwen2!K15=(""),(""),ROUND(Meeuwen2!K15/Meeuwen2!$B15*10,3))</f>
        <v>14.068</v>
      </c>
      <c r="N65" s="36">
        <f>IF(Meeuwen2!L15=(""),(""),ROUND(Meeuwen2!L15/Meeuwen2!$B15*10,3))</f>
        <v>8.6440000000000001</v>
      </c>
      <c r="O65" s="36" t="str">
        <f>IF(Meeuwen2!M15=(""),(""),ROUND(Meeuwen2!M15/Meeuwen2!$B15*10,3))</f>
        <v/>
      </c>
      <c r="P65" s="36" t="str">
        <f>IF(Meeuwen2!N15=(""),(""),ROUND(Meeuwen2!N15/Meeuwen2!$B15*10,3))</f>
        <v/>
      </c>
      <c r="Q65" s="36" t="str">
        <f>IF(Meeuwen2!O15=(""),(""),ROUND(Meeuwen2!O15/Meeuwen2!$B15*10,3))</f>
        <v/>
      </c>
      <c r="R65" s="36">
        <f>IF(Meeuwen2!U15=(""),(""),ROUND(Meeuwen2!U15/Meeuwen2!$T15*10,3))</f>
        <v>8.8140000000000001</v>
      </c>
      <c r="S65" s="36" t="str">
        <f>IF(Meeuwen2!V15=(""),(""),ROUND(Meeuwen2!V15/Meeuwen2!$T15*10,3))</f>
        <v/>
      </c>
      <c r="T65" s="36">
        <f>IF(Meeuwen2!W15=(""),(""),ROUND(Meeuwen2!W15/Meeuwen2!$T15*10,3))</f>
        <v>10</v>
      </c>
      <c r="U65" s="36" t="str">
        <f>IF(Meeuwen2!X15=(""),(""),ROUND(Meeuwen2!X15/Meeuwen2!$T15*10,3))</f>
        <v/>
      </c>
      <c r="V65" s="36" t="str">
        <f>IF(Meeuwen2!Y15=(""),(""),ROUND(Meeuwen2!Y15/Meeuwen2!$T15*10,3))</f>
        <v/>
      </c>
      <c r="W65" s="36" t="str">
        <f>IF(Meeuwen2!Z15=(""),(""),ROUND(Meeuwen2!Z15/Meeuwen2!$T15*10,3))</f>
        <v/>
      </c>
      <c r="X65" s="36" t="str">
        <f>IF(Meeuwen2!AA15=(""),(""),ROUND(Meeuwen2!AA15/Meeuwen2!$T15*10,3))</f>
        <v/>
      </c>
      <c r="Y65" s="36" t="str">
        <f>IF(Meeuwen2!AB15=(""),(""),ROUND(Meeuwen2!AB15/Meeuwen2!$T15*10,3))</f>
        <v/>
      </c>
      <c r="Z65" s="36" t="str">
        <f>IF(Meeuwen2!AC15=(""),(""),ROUND(Meeuwen2!AC15/Meeuwen2!$T15*10,3))</f>
        <v/>
      </c>
      <c r="AA65" s="36" t="str">
        <f>IF(Meeuwen2!AD15=(""),(""),ROUND(Meeuwen2!AD15/Meeuwen2!$T15*10,3))</f>
        <v/>
      </c>
      <c r="AB65" s="36" t="str">
        <f>IF(Meeuwen2!AE15=(""),(""),ROUND(Meeuwen2!AE15/Meeuwen2!$T15*10,3))</f>
        <v/>
      </c>
      <c r="AC65" s="36" t="str">
        <f>IF(Meeuwen2!AF15=(""),(""),ROUND(Meeuwen2!AF15/Meeuwen2!$T15*10,3))</f>
        <v/>
      </c>
      <c r="AD65" s="36" t="str">
        <f>IF(Meeuwen2!AG15=(""),(""),ROUND(Meeuwen2!AG15/Meeuwen2!$T15*10,3))</f>
        <v/>
      </c>
    </row>
    <row r="66" spans="1:30" ht="15" customHeight="1" x14ac:dyDescent="0.3">
      <c r="A66" s="27">
        <f t="shared" si="34"/>
        <v>11</v>
      </c>
      <c r="B66" s="28" t="str">
        <f>Meeuwen2!A16</f>
        <v xml:space="preserve">Van Thillo Sis   </v>
      </c>
      <c r="C66" s="32">
        <f>IF(Meeuwen2!AL16=0," ",SUM(E66:AD66))</f>
        <v>103.753</v>
      </c>
      <c r="E66" s="36" t="str">
        <f>IF(Meeuwen2!C16=(""),(""),ROUND(Meeuwen2!C16/Meeuwen2!$B16*10,3))</f>
        <v/>
      </c>
      <c r="F66" s="36">
        <f>IF(Meeuwen2!D16=(""),(""),ROUND(Meeuwen2!D16/Meeuwen2!$B16*10,3))</f>
        <v>12.5</v>
      </c>
      <c r="G66" s="36" t="str">
        <f>IF(Meeuwen2!E16=(""),(""),ROUND(Meeuwen2!E16/Meeuwen2!$B16*10,3))</f>
        <v/>
      </c>
      <c r="H66" s="36">
        <f>IF(Meeuwen2!F16=(""),(""),ROUND(Meeuwen2!F16/Meeuwen2!$B16*10,3))</f>
        <v>7.1879999999999997</v>
      </c>
      <c r="I66" s="36">
        <f>IF(Meeuwen2!G16=(""),(""),ROUND(Meeuwen2!G16/Meeuwen2!$B16*10,3))</f>
        <v>12.188000000000001</v>
      </c>
      <c r="J66" s="36">
        <f>IF(Meeuwen2!H16=(""),(""),ROUND(Meeuwen2!H16/Meeuwen2!$B16*10,3))</f>
        <v>11.25</v>
      </c>
      <c r="K66" s="36">
        <f>IF(Meeuwen2!I16=(""),(""),ROUND(Meeuwen2!I16/Meeuwen2!$B16*10,3))</f>
        <v>9.0630000000000006</v>
      </c>
      <c r="L66" s="36">
        <f>IF(Meeuwen2!J16=(""),(""),ROUND(Meeuwen2!J16/Meeuwen2!$B16*10,3))</f>
        <v>11.875</v>
      </c>
      <c r="M66" s="36">
        <f>IF(Meeuwen2!K16=(""),(""),ROUND(Meeuwen2!K16/Meeuwen2!$B16*10,3))</f>
        <v>9.0630000000000006</v>
      </c>
      <c r="N66" s="36" t="str">
        <f>IF(Meeuwen2!L16=(""),(""),ROUND(Meeuwen2!L16/Meeuwen2!$B16*10,3))</f>
        <v/>
      </c>
      <c r="O66" s="36">
        <f>IF(Meeuwen2!M16=(""),(""),ROUND(Meeuwen2!M16/Meeuwen2!$B16*10,3))</f>
        <v>10.313000000000001</v>
      </c>
      <c r="P66" s="36">
        <f>IF(Meeuwen2!N16=(""),(""),ROUND(Meeuwen2!N16/Meeuwen2!$B16*10,3))</f>
        <v>5.625</v>
      </c>
      <c r="Q66" s="36">
        <f>IF(Meeuwen2!O16=(""),(""),ROUND(Meeuwen2!O16/Meeuwen2!$B16*10,3))</f>
        <v>10</v>
      </c>
      <c r="R66" s="36" t="str">
        <f>IF(Meeuwen2!U16=(""),(""),ROUND(Meeuwen2!U16/Meeuwen2!$T16*10,3))</f>
        <v/>
      </c>
      <c r="S66" s="36" t="str">
        <f>IF(Meeuwen2!V16=(""),(""),ROUND(Meeuwen2!V16/Meeuwen2!$T16*10,3))</f>
        <v/>
      </c>
      <c r="T66" s="36">
        <f>IF(Meeuwen2!W16=(""),(""),ROUND(Meeuwen2!W16/Meeuwen2!$T16*10,3))</f>
        <v>4.6879999999999997</v>
      </c>
      <c r="U66" s="36" t="str">
        <f>IF(Meeuwen2!X16=(""),(""),ROUND(Meeuwen2!X16/Meeuwen2!$T16*10,3))</f>
        <v/>
      </c>
      <c r="V66" s="36" t="str">
        <f>IF(Meeuwen2!Y16=(""),(""),ROUND(Meeuwen2!Y16/Meeuwen2!$T16*10,3))</f>
        <v/>
      </c>
      <c r="W66" s="36" t="str">
        <f>IF(Meeuwen2!Z16=(""),(""),ROUND(Meeuwen2!Z16/Meeuwen2!$T16*10,3))</f>
        <v/>
      </c>
      <c r="X66" s="36" t="str">
        <f>IF(Meeuwen2!AA16=(""),(""),ROUND(Meeuwen2!AA16/Meeuwen2!$T16*10,3))</f>
        <v/>
      </c>
      <c r="Y66" s="36" t="str">
        <f>IF(Meeuwen2!AB16=(""),(""),ROUND(Meeuwen2!AB16/Meeuwen2!$T16*10,3))</f>
        <v/>
      </c>
      <c r="Z66" s="36" t="str">
        <f>IF(Meeuwen2!AC16=(""),(""),ROUND(Meeuwen2!AC16/Meeuwen2!$T16*10,3))</f>
        <v/>
      </c>
      <c r="AA66" s="36" t="str">
        <f>IF(Meeuwen2!AD16=(""),(""),ROUND(Meeuwen2!AD16/Meeuwen2!$T16*10,3))</f>
        <v/>
      </c>
      <c r="AB66" s="36" t="str">
        <f>IF(Meeuwen2!AE16=(""),(""),ROUND(Meeuwen2!AE16/Meeuwen2!$T16*10,3))</f>
        <v/>
      </c>
      <c r="AC66" s="36" t="str">
        <f>IF(Meeuwen2!AF16=(""),(""),ROUND(Meeuwen2!AF16/Meeuwen2!$T16*10,3))</f>
        <v/>
      </c>
      <c r="AD66" s="36" t="str">
        <f>IF(Meeuwen2!AG16=(""),(""),ROUND(Meeuwen2!AG16/Meeuwen2!$T16*10,3))</f>
        <v/>
      </c>
    </row>
    <row r="67" spans="1:30" s="35" customFormat="1" ht="24" customHeight="1" x14ac:dyDescent="0.3">
      <c r="A67" s="27"/>
      <c r="B67" s="28"/>
      <c r="C67" s="216" t="str">
        <f>B53</f>
        <v>MEEUWEN 2</v>
      </c>
      <c r="E67" s="36">
        <f t="shared" ref="E67:AD67" si="35">IF(SUM(E54:E66)=0,(" "),SUM(E54:E66))</f>
        <v>55.621000000000002</v>
      </c>
      <c r="F67" s="36">
        <f t="shared" si="35"/>
        <v>73.137</v>
      </c>
      <c r="G67" s="36">
        <f t="shared" si="35"/>
        <v>42.052999999999997</v>
      </c>
      <c r="H67" s="36">
        <f>IF(SUM(H54:H66)=0,("0"),SUM(H54:H66))</f>
        <v>52.417000000000002</v>
      </c>
      <c r="I67" s="36">
        <f t="shared" si="35"/>
        <v>55.805</v>
      </c>
      <c r="J67" s="36">
        <f t="shared" si="35"/>
        <v>73.312999999999988</v>
      </c>
      <c r="K67" s="36">
        <f t="shared" si="35"/>
        <v>65.954999999999998</v>
      </c>
      <c r="L67" s="36">
        <f t="shared" si="35"/>
        <v>68.323999999999998</v>
      </c>
      <c r="M67" s="36">
        <f t="shared" si="35"/>
        <v>67.024999999999991</v>
      </c>
      <c r="N67" s="36">
        <f t="shared" si="35"/>
        <v>52.161999999999999</v>
      </c>
      <c r="O67" s="36">
        <f t="shared" si="35"/>
        <v>68.407000000000011</v>
      </c>
      <c r="P67" s="36">
        <f t="shared" si="35"/>
        <v>56.548999999999999</v>
      </c>
      <c r="Q67" s="36">
        <f t="shared" si="35"/>
        <v>65.793000000000006</v>
      </c>
      <c r="R67" s="36">
        <f t="shared" si="35"/>
        <v>60.944000000000003</v>
      </c>
      <c r="S67" s="36">
        <f t="shared" si="35"/>
        <v>69.942999999999998</v>
      </c>
      <c r="T67" s="36">
        <f t="shared" si="35"/>
        <v>44.517000000000003</v>
      </c>
      <c r="U67" s="36" t="str">
        <f t="shared" si="35"/>
        <v xml:space="preserve"> </v>
      </c>
      <c r="V67" s="36" t="str">
        <f t="shared" si="35"/>
        <v xml:space="preserve"> </v>
      </c>
      <c r="W67" s="36" t="str">
        <f t="shared" si="35"/>
        <v xml:space="preserve"> </v>
      </c>
      <c r="X67" s="36" t="str">
        <f t="shared" si="35"/>
        <v xml:space="preserve"> </v>
      </c>
      <c r="Y67" s="36" t="str">
        <f t="shared" si="35"/>
        <v xml:space="preserve"> </v>
      </c>
      <c r="Z67" s="36" t="str">
        <f t="shared" si="35"/>
        <v xml:space="preserve"> </v>
      </c>
      <c r="AA67" s="36" t="str">
        <f t="shared" si="35"/>
        <v xml:space="preserve"> </v>
      </c>
      <c r="AB67" s="36" t="str">
        <f t="shared" si="35"/>
        <v xml:space="preserve"> </v>
      </c>
      <c r="AC67" s="36" t="str">
        <f t="shared" si="35"/>
        <v xml:space="preserve"> </v>
      </c>
      <c r="AD67" s="36" t="str">
        <f t="shared" si="35"/>
        <v xml:space="preserve"> </v>
      </c>
    </row>
    <row r="68" spans="1:30" s="155" customFormat="1" ht="15" customHeight="1" x14ac:dyDescent="0.35">
      <c r="B68" s="154"/>
      <c r="C68" s="41">
        <f>SUM(C54:C66)</f>
        <v>971.96500000000015</v>
      </c>
      <c r="D68" s="257" t="str">
        <f>B53</f>
        <v>MEEUWEN 2</v>
      </c>
      <c r="E68" s="40">
        <f>SUM(E54:E64)</f>
        <v>55.621000000000002</v>
      </c>
      <c r="F68" s="40">
        <f t="shared" ref="F68:AD68" si="36">IF(F67=(" "),(" "),E68+F67)</f>
        <v>128.75800000000001</v>
      </c>
      <c r="G68" s="40">
        <f t="shared" si="36"/>
        <v>170.81100000000001</v>
      </c>
      <c r="H68" s="40">
        <f t="shared" si="36"/>
        <v>223.22800000000001</v>
      </c>
      <c r="I68" s="40">
        <f t="shared" si="36"/>
        <v>279.03300000000002</v>
      </c>
      <c r="J68" s="40">
        <f>IF(J67=(" "),(" "),I68+J67)</f>
        <v>352.346</v>
      </c>
      <c r="K68" s="40">
        <f t="shared" si="36"/>
        <v>418.30099999999999</v>
      </c>
      <c r="L68" s="40">
        <f t="shared" si="36"/>
        <v>486.625</v>
      </c>
      <c r="M68" s="40">
        <f t="shared" si="36"/>
        <v>553.65</v>
      </c>
      <c r="N68" s="40">
        <f t="shared" si="36"/>
        <v>605.81200000000001</v>
      </c>
      <c r="O68" s="40">
        <f t="shared" si="36"/>
        <v>674.21900000000005</v>
      </c>
      <c r="P68" s="40">
        <f t="shared" si="36"/>
        <v>730.76800000000003</v>
      </c>
      <c r="Q68" s="40">
        <f t="shared" si="36"/>
        <v>796.56100000000004</v>
      </c>
      <c r="R68" s="40">
        <f t="shared" si="36"/>
        <v>857.505</v>
      </c>
      <c r="S68" s="40">
        <f t="shared" si="36"/>
        <v>927.44799999999998</v>
      </c>
      <c r="T68" s="40">
        <f t="shared" si="36"/>
        <v>971.96500000000003</v>
      </c>
      <c r="U68" s="40" t="str">
        <f t="shared" si="36"/>
        <v xml:space="preserve"> </v>
      </c>
      <c r="V68" s="40" t="str">
        <f t="shared" si="36"/>
        <v xml:space="preserve"> </v>
      </c>
      <c r="W68" s="40" t="str">
        <f t="shared" si="36"/>
        <v xml:space="preserve"> </v>
      </c>
      <c r="X68" s="40" t="str">
        <f>IF(X67=(" "),(" "),W68+X67)</f>
        <v xml:space="preserve"> </v>
      </c>
      <c r="Y68" s="40" t="str">
        <f t="shared" si="36"/>
        <v xml:space="preserve"> </v>
      </c>
      <c r="Z68" s="40" t="str">
        <f t="shared" si="36"/>
        <v xml:space="preserve"> </v>
      </c>
      <c r="AA68" s="40" t="str">
        <f t="shared" si="36"/>
        <v xml:space="preserve"> </v>
      </c>
      <c r="AB68" s="40" t="str">
        <f t="shared" si="36"/>
        <v xml:space="preserve"> </v>
      </c>
      <c r="AC68" s="40" t="str">
        <f t="shared" si="36"/>
        <v xml:space="preserve"> </v>
      </c>
      <c r="AD68" s="40" t="str">
        <f t="shared" si="36"/>
        <v xml:space="preserve"> </v>
      </c>
    </row>
    <row r="69" spans="1:30" ht="25.2" customHeight="1" x14ac:dyDescent="0.3"/>
    <row r="70" spans="1:30" ht="15" customHeight="1" x14ac:dyDescent="0.3">
      <c r="B70" s="31" t="s">
        <v>26</v>
      </c>
      <c r="E70" s="27">
        <v>1</v>
      </c>
      <c r="F70" s="27">
        <v>2</v>
      </c>
      <c r="G70" s="27">
        <v>3</v>
      </c>
      <c r="H70" s="27">
        <v>4</v>
      </c>
      <c r="I70" s="27">
        <v>5</v>
      </c>
      <c r="J70" s="27">
        <v>6</v>
      </c>
      <c r="K70" s="27">
        <v>7</v>
      </c>
      <c r="L70" s="27">
        <v>8</v>
      </c>
      <c r="M70" s="27">
        <v>9</v>
      </c>
      <c r="N70" s="27">
        <v>10</v>
      </c>
      <c r="O70" s="27">
        <v>11</v>
      </c>
      <c r="P70" s="27">
        <v>12</v>
      </c>
      <c r="Q70" s="27">
        <v>13</v>
      </c>
      <c r="R70" s="27">
        <v>14</v>
      </c>
      <c r="S70" s="27">
        <v>15</v>
      </c>
      <c r="T70" s="27">
        <v>16</v>
      </c>
      <c r="U70" s="27">
        <v>17</v>
      </c>
      <c r="V70" s="27">
        <v>18</v>
      </c>
      <c r="W70" s="27">
        <v>19</v>
      </c>
      <c r="X70" s="27">
        <v>20</v>
      </c>
      <c r="Y70" s="27">
        <v>21</v>
      </c>
      <c r="Z70" s="27">
        <v>22</v>
      </c>
      <c r="AA70" s="27">
        <v>23</v>
      </c>
      <c r="AB70" s="27">
        <v>24</v>
      </c>
      <c r="AC70" s="27">
        <v>25</v>
      </c>
      <c r="AD70" s="27">
        <v>26</v>
      </c>
    </row>
    <row r="71" spans="1:30" ht="15" customHeight="1" x14ac:dyDescent="0.3">
      <c r="A71" s="27">
        <f t="shared" ref="A71" si="37">IF(SUM(E71:AD71)=0,(" "),COUNTIF(E71:AD71,"&gt;0"))</f>
        <v>8</v>
      </c>
      <c r="B71" s="28" t="str">
        <f>Molenheike!A4</f>
        <v xml:space="preserve">Brauns Martin    </v>
      </c>
      <c r="C71" s="32">
        <f>IF(Molenheike!AL4=0," ",SUM(E71:AD71))</f>
        <v>68.156999999999996</v>
      </c>
      <c r="E71" s="36" t="str">
        <f>IF(Molenheike!C4=(""),(""),ROUND(Molenheike!C4/Molenheike!$B4*10,3))</f>
        <v/>
      </c>
      <c r="F71" s="36">
        <f>IF(Molenheike!D4=(""),(""),ROUND(Molenheike!D4/Molenheike!$B4*10,3))</f>
        <v>7.6319999999999997</v>
      </c>
      <c r="G71" s="36" t="str">
        <f>IF(Molenheike!E4=(""),(""),ROUND(Molenheike!E4/Molenheike!$B4*10,3))</f>
        <v/>
      </c>
      <c r="H71" s="36" t="str">
        <f>IF(Molenheike!F4=(""),(""),ROUND(Molenheike!F4/Molenheike!$B4*10,3))</f>
        <v/>
      </c>
      <c r="I71" s="36" t="str">
        <f>IF(Molenheike!G4=(""),(""),ROUND(Molenheike!G4/Molenheike!$B4*10,3))</f>
        <v/>
      </c>
      <c r="J71" s="36">
        <f>IF(Molenheike!H4=(""),(""),ROUND(Molenheike!H4/Molenheike!$B4*10,3))</f>
        <v>12.105</v>
      </c>
      <c r="K71" s="36">
        <f>IF(Molenheike!I4=(""),(""),ROUND(Molenheike!I4/Molenheike!$B4*10,3))</f>
        <v>8.9469999999999992</v>
      </c>
      <c r="L71" s="36" t="str">
        <f>IF(Molenheike!J4=(""),(""),ROUND(Molenheike!J4/Molenheike!$B4*10,3))</f>
        <v/>
      </c>
      <c r="M71" s="36">
        <f>IF(Molenheike!K4=(""),(""),ROUND(Molenheike!K4/Molenheike!$B4*10,3))</f>
        <v>8.6839999999999993</v>
      </c>
      <c r="N71" s="36">
        <f>IF(Molenheike!L4=(""),(""),ROUND(Molenheike!L4/Molenheike!$B4*10,3))</f>
        <v>7.3680000000000003</v>
      </c>
      <c r="O71" s="36" t="str">
        <f>IF(Molenheike!M4=(""),(""),ROUND(Molenheike!M4/Molenheike!$B4*10,3))</f>
        <v/>
      </c>
      <c r="P71" s="36">
        <f>IF(Molenheike!N4=(""),(""),ROUND(Molenheike!N4/Molenheike!$B4*10,3))</f>
        <v>11.053000000000001</v>
      </c>
      <c r="Q71" s="36" t="str">
        <f>IF(Molenheike!O4=(""),(""),ROUND(Molenheike!O4/Molenheike!$B4*10,3))</f>
        <v/>
      </c>
      <c r="R71" s="36" t="str">
        <f>IF(Molenheike!U4=(""),(""),ROUND(Molenheike!U4/Molenheike!$T4*10,3))</f>
        <v/>
      </c>
      <c r="S71" s="36">
        <f>IF(Molenheike!V4=(""),(""),ROUND(Molenheike!V4/Molenheike!$T4*10,3))</f>
        <v>5.2629999999999999</v>
      </c>
      <c r="T71" s="36">
        <f>IF(Molenheike!W4=(""),(""),ROUND(Molenheike!W4/Molenheike!$T4*10,3))</f>
        <v>7.1050000000000004</v>
      </c>
      <c r="U71" s="36" t="str">
        <f>IF(Molenheike!X4=(""),(""),ROUND(Molenheike!X4/Molenheike!$T4*10,3))</f>
        <v/>
      </c>
      <c r="V71" s="36" t="str">
        <f>IF(Molenheike!Y4=(""),(""),ROUND(Molenheike!Y4/Molenheike!$T4*10,3))</f>
        <v/>
      </c>
      <c r="W71" s="36" t="str">
        <f>IF(Molenheike!Z4=(""),(""),ROUND(Molenheike!Z4/Molenheike!$T4*10,3))</f>
        <v/>
      </c>
      <c r="X71" s="36" t="str">
        <f>IF(Molenheike!AA4=(""),(""),ROUND(Molenheike!AA4/Molenheike!$T4*10,3))</f>
        <v/>
      </c>
      <c r="Y71" s="36" t="str">
        <f>IF(Molenheike!AB4=(""),(""),ROUND(Molenheike!AB4/Molenheike!$T4*10,3))</f>
        <v/>
      </c>
      <c r="Z71" s="36" t="str">
        <f>IF(Molenheike!AC4=(""),(""),ROUND(Molenheike!AC4/Molenheike!$T4*10,3))</f>
        <v/>
      </c>
      <c r="AA71" s="36" t="str">
        <f>IF(Molenheike!AD4=(""),(""),ROUND(Molenheike!AD4/Molenheike!$T4*10,3))</f>
        <v/>
      </c>
      <c r="AB71" s="36" t="str">
        <f>IF(Molenheike!AE4=(""),(""),ROUND(Molenheike!AE4/Molenheike!$T4*10,3))</f>
        <v/>
      </c>
      <c r="AC71" s="36" t="str">
        <f>IF(Molenheike!AF4=(""),(""),ROUND(Molenheike!AF4/Molenheike!$T4*10,3))</f>
        <v/>
      </c>
      <c r="AD71" s="36" t="str">
        <f>IF(Molenheike!AG4=(""),(""),ROUND(Molenheike!AG4/Molenheike!$T4*10,3))</f>
        <v/>
      </c>
    </row>
    <row r="72" spans="1:30" ht="15" customHeight="1" x14ac:dyDescent="0.3">
      <c r="A72" s="27">
        <f t="shared" ref="A72:A79" si="38">IF(SUM(E72:AD72)=0,(" "),COUNTIF(E72:AD72,"&gt;0"))</f>
        <v>12</v>
      </c>
      <c r="B72" s="28" t="str">
        <f>Molenheike!A5</f>
        <v>Brosens Luc</v>
      </c>
      <c r="C72" s="32">
        <f>IF(Molenheike!AL5=0," ",SUM(E72:AD72))</f>
        <v>117.414</v>
      </c>
      <c r="E72" s="36">
        <f>IF(Molenheike!C5=(""),(""),ROUND(Molenheike!C5/Molenheike!$B5*10,3))</f>
        <v>10</v>
      </c>
      <c r="F72" s="36">
        <f>IF(Molenheike!D5=(""),(""),ROUND(Molenheike!D5/Molenheike!$B5*10,3))</f>
        <v>6.8970000000000002</v>
      </c>
      <c r="G72" s="36" t="str">
        <f>IF(Molenheike!E5=(""),(""),ROUND(Molenheike!E5/Molenheike!$B5*10,3))</f>
        <v/>
      </c>
      <c r="H72" s="36">
        <f>IF(Molenheike!F5=(""),(""),ROUND(Molenheike!F5/Molenheike!$B5*10,3))</f>
        <v>7.069</v>
      </c>
      <c r="I72" s="36">
        <f>IF(Molenheike!G5=(""),(""),ROUND(Molenheike!G5/Molenheike!$B5*10,3))</f>
        <v>10</v>
      </c>
      <c r="J72" s="36">
        <f>IF(Molenheike!H5=(""),(""),ROUND(Molenheike!H5/Molenheike!$B5*10,3))</f>
        <v>10.172000000000001</v>
      </c>
      <c r="K72" s="36">
        <f>IF(Molenheike!I5=(""),(""),ROUND(Molenheike!I5/Molenheike!$B5*10,3))</f>
        <v>10.516999999999999</v>
      </c>
      <c r="L72" s="36" t="str">
        <f>IF(Molenheike!J5=(""),(""),ROUND(Molenheike!J5/Molenheike!$B5*10,3))</f>
        <v/>
      </c>
      <c r="M72" s="36" t="str">
        <f>IF(Molenheike!K5=(""),(""),ROUND(Molenheike!K5/Molenheike!$B5*10,3))</f>
        <v/>
      </c>
      <c r="N72" s="36" t="str">
        <f>IF(Molenheike!L5=(""),(""),ROUND(Molenheike!L5/Molenheike!$B5*10,3))</f>
        <v/>
      </c>
      <c r="O72" s="36">
        <f>IF(Molenheike!M5=(""),(""),ROUND(Molenheike!M5/Molenheike!$B5*10,3))</f>
        <v>8.6210000000000004</v>
      </c>
      <c r="P72" s="36">
        <f>IF(Molenheike!N5=(""),(""),ROUND(Molenheike!N5/Molenheike!$B5*10,3))</f>
        <v>7.4139999999999997</v>
      </c>
      <c r="Q72" s="36">
        <f>IF(Molenheike!O5=(""),(""),ROUND(Molenheike!O5/Molenheike!$B5*10,3))</f>
        <v>16.207000000000001</v>
      </c>
      <c r="R72" s="36">
        <f>IF(Molenheike!U5=(""),(""),ROUND(Molenheike!U5/Molenheike!$T5*10,3))</f>
        <v>9.6549999999999994</v>
      </c>
      <c r="S72" s="36">
        <f>IF(Molenheike!V5=(""),(""),ROUND(Molenheike!V5/Molenheike!$T5*10,3))</f>
        <v>9.1379999999999999</v>
      </c>
      <c r="T72" s="36">
        <f>IF(Molenheike!W5=(""),(""),ROUND(Molenheike!W5/Molenheike!$T5*10,3))</f>
        <v>11.724</v>
      </c>
      <c r="U72" s="36" t="str">
        <f>IF(Molenheike!X5=(""),(""),ROUND(Molenheike!X5/Molenheike!$T5*10,3))</f>
        <v/>
      </c>
      <c r="V72" s="36" t="str">
        <f>IF(Molenheike!Y5=(""),(""),ROUND(Molenheike!Y5/Molenheike!$T5*10,3))</f>
        <v/>
      </c>
      <c r="W72" s="36" t="str">
        <f>IF(Molenheike!Z5=(""),(""),ROUND(Molenheike!Z5/Molenheike!$T5*10,3))</f>
        <v/>
      </c>
      <c r="X72" s="36" t="str">
        <f>IF(Molenheike!AA5=(""),(""),ROUND(Molenheike!AA5/Molenheike!$T5*10,3))</f>
        <v/>
      </c>
      <c r="Y72" s="36" t="str">
        <f>IF(Molenheike!AB5=(""),(""),ROUND(Molenheike!AB5/Molenheike!$T5*10,3))</f>
        <v/>
      </c>
      <c r="Z72" s="36" t="str">
        <f>IF(Molenheike!AC5=(""),(""),ROUND(Molenheike!AC5/Molenheike!$T5*10,3))</f>
        <v/>
      </c>
      <c r="AA72" s="36" t="str">
        <f>IF(Molenheike!AD5=(""),(""),ROUND(Molenheike!AD5/Molenheike!$T5*10,3))</f>
        <v/>
      </c>
      <c r="AB72" s="36" t="str">
        <f>IF(Molenheike!AE5=(""),(""),ROUND(Molenheike!AE5/Molenheike!$T5*10,3))</f>
        <v/>
      </c>
      <c r="AC72" s="36" t="str">
        <f>IF(Molenheike!AF5=(""),(""),ROUND(Molenheike!AF5/Molenheike!$T5*10,3))</f>
        <v/>
      </c>
      <c r="AD72" s="36" t="str">
        <f>IF(Molenheike!AG5=(""),(""),ROUND(Molenheike!AG5/Molenheike!$T5*10,3))</f>
        <v/>
      </c>
    </row>
    <row r="73" spans="1:30" ht="15" customHeight="1" x14ac:dyDescent="0.3">
      <c r="A73" s="27">
        <f t="shared" si="38"/>
        <v>13</v>
      </c>
      <c r="B73" s="80" t="str">
        <f>Molenheike!A6</f>
        <v>Dhooghe Jan</v>
      </c>
      <c r="C73" s="32">
        <f>IF(Molenheike!AL6=0," ",SUM(E73:AD73))</f>
        <v>131.11199999999999</v>
      </c>
      <c r="E73" s="36" t="str">
        <f>IF(Molenheike!C6=(""),(""),ROUND(Molenheike!C6/Molenheike!$B6*10,3))</f>
        <v/>
      </c>
      <c r="F73" s="36">
        <f>IF(Molenheike!D6=(""),(""),ROUND(Molenheike!D6/Molenheike!$B6*10,3))</f>
        <v>9.6300000000000008</v>
      </c>
      <c r="G73" s="36">
        <f>IF(Molenheike!E6=(""),(""),ROUND(Molenheike!E6/Molenheike!$B6*10,3))</f>
        <v>9.6300000000000008</v>
      </c>
      <c r="H73" s="36" t="str">
        <f>IF(Molenheike!F6=(""),(""),ROUND(Molenheike!F6/Molenheike!$B6*10,3))</f>
        <v/>
      </c>
      <c r="I73" s="36">
        <f>IF(Molenheike!G6=(""),(""),ROUND(Molenheike!G6/Molenheike!$B6*10,3))</f>
        <v>14.074</v>
      </c>
      <c r="J73" s="36">
        <f>IF(Molenheike!H6=(""),(""),ROUND(Molenheike!H6/Molenheike!$B6*10,3))</f>
        <v>7.0369999999999999</v>
      </c>
      <c r="K73" s="36" t="str">
        <f>IF(Molenheike!I6=(""),(""),ROUND(Molenheike!I6/Molenheike!$B6*10,3))</f>
        <v/>
      </c>
      <c r="L73" s="36">
        <f>IF(Molenheike!J6=(""),(""),ROUND(Molenheike!J6/Molenheike!$B6*10,3))</f>
        <v>14.444000000000001</v>
      </c>
      <c r="M73" s="36">
        <f>IF(Molenheike!K6=(""),(""),ROUND(Molenheike!K6/Molenheike!$B6*10,3))</f>
        <v>14.074</v>
      </c>
      <c r="N73" s="36">
        <f>IF(Molenheike!L6=(""),(""),ROUND(Molenheike!L6/Molenheike!$B6*10,3))</f>
        <v>9.6300000000000008</v>
      </c>
      <c r="O73" s="36">
        <f>IF(Molenheike!M6=(""),(""),ROUND(Molenheike!M6/Molenheike!$B6*10,3))</f>
        <v>7.407</v>
      </c>
      <c r="P73" s="36">
        <f>IF(Molenheike!N6=(""),(""),ROUND(Molenheike!N6/Molenheike!$B6*10,3))</f>
        <v>9.6300000000000008</v>
      </c>
      <c r="Q73" s="36">
        <f>IF(Molenheike!O6=(""),(""),ROUND(Molenheike!O6/Molenheike!$B6*10,3))</f>
        <v>7.0369999999999999</v>
      </c>
      <c r="R73" s="36">
        <f>IF(Molenheike!U6=(""),(""),ROUND(Molenheike!U6/Molenheike!$T6*10,3))</f>
        <v>10.741</v>
      </c>
      <c r="S73" s="36">
        <f>IF(Molenheike!V6=(""),(""),ROUND(Molenheike!V6/Molenheike!$T6*10,3))</f>
        <v>8.8889999999999993</v>
      </c>
      <c r="T73" s="36">
        <f>IF(Molenheike!W6=(""),(""),ROUND(Molenheike!W6/Molenheike!$T6*10,3))</f>
        <v>8.8889999999999993</v>
      </c>
      <c r="U73" s="36" t="str">
        <f>IF(Molenheike!X6=(""),(""),ROUND(Molenheike!X6/Molenheike!$T6*10,3))</f>
        <v/>
      </c>
      <c r="V73" s="36" t="str">
        <f>IF(Molenheike!Y6=(""),(""),ROUND(Molenheike!Y6/Molenheike!$T6*10,3))</f>
        <v/>
      </c>
      <c r="W73" s="36" t="str">
        <f>IF(Molenheike!Z6=(""),(""),ROUND(Molenheike!Z6/Molenheike!$T6*10,3))</f>
        <v/>
      </c>
      <c r="X73" s="36" t="str">
        <f>IF(Molenheike!AA6=(""),(""),ROUND(Molenheike!AA6/Molenheike!$T6*10,3))</f>
        <v/>
      </c>
      <c r="Y73" s="36" t="str">
        <f>IF(Molenheike!AB6=(""),(""),ROUND(Molenheike!AB6/Molenheike!$T6*10,3))</f>
        <v/>
      </c>
      <c r="Z73" s="36" t="str">
        <f>IF(Molenheike!AC6=(""),(""),ROUND(Molenheike!AC6/Molenheike!$T6*10,3))</f>
        <v/>
      </c>
      <c r="AA73" s="36" t="str">
        <f>IF(Molenheike!AD6=(""),(""),ROUND(Molenheike!AD6/Molenheike!$T6*10,3))</f>
        <v/>
      </c>
      <c r="AB73" s="36" t="str">
        <f>IF(Molenheike!AE6=(""),(""),ROUND(Molenheike!AE6/Molenheike!$T6*10,3))</f>
        <v/>
      </c>
      <c r="AC73" s="36" t="str">
        <f>IF(Molenheike!AF6=(""),(""),ROUND(Molenheike!AF6/Molenheike!$T6*10,3))</f>
        <v/>
      </c>
      <c r="AD73" s="36" t="str">
        <f>IF(Molenheike!AG6=(""),(""),ROUND(Molenheike!AG6/Molenheike!$T6*10,3))</f>
        <v/>
      </c>
    </row>
    <row r="74" spans="1:30" ht="15" customHeight="1" x14ac:dyDescent="0.3">
      <c r="A74" s="27">
        <f t="shared" si="38"/>
        <v>12</v>
      </c>
      <c r="B74" s="28" t="str">
        <f>Molenheike!A7</f>
        <v>Keuppens Marc</v>
      </c>
      <c r="C74" s="32">
        <f>IF(Molenheike!AL7=0," ",SUM(E74:AD74))</f>
        <v>141.001</v>
      </c>
      <c r="E74" s="36">
        <f>IF(Molenheike!C7=(""),(""),ROUND(Molenheike!C7/Molenheike!$B7*10,3))</f>
        <v>9.3330000000000002</v>
      </c>
      <c r="F74" s="36" t="str">
        <f>IF(Molenheike!D7=(""),(""),ROUND(Molenheike!D7/Molenheike!$B7*10,3))</f>
        <v/>
      </c>
      <c r="G74" s="36">
        <f>IF(Molenheike!E7=(""),(""),ROUND(Molenheike!E7/Molenheike!$B7*10,3))</f>
        <v>14.667</v>
      </c>
      <c r="H74" s="36">
        <f>IF(Molenheike!F7=(""),(""),ROUND(Molenheike!F7/Molenheike!$B7*10,3))</f>
        <v>16</v>
      </c>
      <c r="I74" s="36" t="str">
        <f>IF(Molenheike!G7=(""),(""),ROUND(Molenheike!G7/Molenheike!$B7*10,3))</f>
        <v/>
      </c>
      <c r="J74" s="36">
        <f>IF(Molenheike!H7=(""),(""),ROUND(Molenheike!H7/Molenheike!$B7*10,3))</f>
        <v>11.667</v>
      </c>
      <c r="K74" s="36">
        <f>IF(Molenheike!I7=(""),(""),ROUND(Molenheike!I7/Molenheike!$B7*10,3))</f>
        <v>8.6669999999999998</v>
      </c>
      <c r="L74" s="36">
        <f>IF(Molenheike!J7=(""),(""),ROUND(Molenheike!J7/Molenheike!$B7*10,3))</f>
        <v>10.667</v>
      </c>
      <c r="M74" s="36" t="str">
        <f>IF(Molenheike!K7=(""),(""),ROUND(Molenheike!K7/Molenheike!$B7*10,3))</f>
        <v/>
      </c>
      <c r="N74" s="36">
        <f>IF(Molenheike!L7=(""),(""),ROUND(Molenheike!L7/Molenheike!$B7*10,3))</f>
        <v>12</v>
      </c>
      <c r="O74" s="36">
        <f>IF(Molenheike!M7=(""),(""),ROUND(Molenheike!M7/Molenheike!$B7*10,3))</f>
        <v>13</v>
      </c>
      <c r="P74" s="36" t="str">
        <f>IF(Molenheike!N7=(""),(""),ROUND(Molenheike!N7/Molenheike!$B7*10,3))</f>
        <v/>
      </c>
      <c r="Q74" s="36">
        <f>IF(Molenheike!O7=(""),(""),ROUND(Molenheike!O7/Molenheike!$B7*10,3))</f>
        <v>9</v>
      </c>
      <c r="R74" s="36">
        <f>IF(Molenheike!U7=(""),(""),ROUND(Molenheike!U7/Molenheike!$T7*10,3))</f>
        <v>12.667</v>
      </c>
      <c r="S74" s="36">
        <f>IF(Molenheike!V7=(""),(""),ROUND(Molenheike!V7/Molenheike!$T7*10,3))</f>
        <v>10.333</v>
      </c>
      <c r="T74" s="36">
        <f>IF(Molenheike!W7=(""),(""),ROUND(Molenheike!W7/Molenheike!$T7*10,3))</f>
        <v>13</v>
      </c>
      <c r="U74" s="36" t="str">
        <f>IF(Molenheike!X7=(""),(""),ROUND(Molenheike!X7/Molenheike!$T7*10,3))</f>
        <v/>
      </c>
      <c r="V74" s="36" t="str">
        <f>IF(Molenheike!Y7=(""),(""),ROUND(Molenheike!Y7/Molenheike!$T7*10,3))</f>
        <v/>
      </c>
      <c r="W74" s="36" t="str">
        <f>IF(Molenheike!Z7=(""),(""),ROUND(Molenheike!Z7/Molenheike!$T7*10,3))</f>
        <v/>
      </c>
      <c r="X74" s="36" t="str">
        <f>IF(Molenheike!AA7=(""),(""),ROUND(Molenheike!AA7/Molenheike!$T7*10,3))</f>
        <v/>
      </c>
      <c r="Y74" s="36" t="str">
        <f>IF(Molenheike!AB7=(""),(""),ROUND(Molenheike!AB7/Molenheike!$T7*10,3))</f>
        <v/>
      </c>
      <c r="Z74" s="36" t="str">
        <f>IF(Molenheike!AC7=(""),(""),ROUND(Molenheike!AC7/Molenheike!$T7*10,3))</f>
        <v/>
      </c>
      <c r="AA74" s="36" t="str">
        <f>IF(Molenheike!AD7=(""),(""),ROUND(Molenheike!AD7/Molenheike!$T7*10,3))</f>
        <v/>
      </c>
      <c r="AB74" s="36" t="str">
        <f>IF(Molenheike!AE7=(""),(""),ROUND(Molenheike!AE7/Molenheike!$T7*10,3))</f>
        <v/>
      </c>
      <c r="AC74" s="36" t="str">
        <f>IF(Molenheike!AF7=(""),(""),ROUND(Molenheike!AF7/Molenheike!$T7*10,3))</f>
        <v/>
      </c>
      <c r="AD74" s="36" t="str">
        <f>IF(Molenheike!AG7=(""),(""),ROUND(Molenheike!AG7/Molenheike!$T7*10,3))</f>
        <v/>
      </c>
    </row>
    <row r="75" spans="1:30" ht="15" customHeight="1" x14ac:dyDescent="0.3">
      <c r="A75" s="27">
        <f t="shared" si="38"/>
        <v>9</v>
      </c>
      <c r="B75" s="28" t="str">
        <f>Molenheike!A8</f>
        <v>Lambrechts Ferdy</v>
      </c>
      <c r="C75" s="32">
        <f>IF(Molenheike!AL8=0," ",SUM(E75:AD75))</f>
        <v>93.584999999999994</v>
      </c>
      <c r="E75" s="36" t="str">
        <f>IF(Molenheike!C8=(""),(""),ROUND(Molenheike!C8/Molenheike!$B8*10,3))</f>
        <v/>
      </c>
      <c r="F75" s="36">
        <f>IF(Molenheike!D8=(""),(""),ROUND(Molenheike!D8/Molenheike!$B8*10,3))</f>
        <v>13.773999999999999</v>
      </c>
      <c r="G75" s="36">
        <f>IF(Molenheike!E8=(""),(""),ROUND(Molenheike!E8/Molenheike!$B8*10,3))</f>
        <v>7.7359999999999998</v>
      </c>
      <c r="H75" s="36" t="str">
        <f>IF(Molenheike!F8=(""),(""),ROUND(Molenheike!F8/Molenheike!$B8*10,3))</f>
        <v/>
      </c>
      <c r="I75" s="36">
        <f>IF(Molenheike!G8=(""),(""),ROUND(Molenheike!G8/Molenheike!$B8*10,3))</f>
        <v>9.6229999999999993</v>
      </c>
      <c r="J75" s="36">
        <f>IF(Molenheike!H8=(""),(""),ROUND(Molenheike!H8/Molenheike!$B8*10,3))</f>
        <v>6.0380000000000003</v>
      </c>
      <c r="K75" s="36" t="str">
        <f>IF(Molenheike!I8=(""),(""),ROUND(Molenheike!I8/Molenheike!$B8*10,3))</f>
        <v/>
      </c>
      <c r="L75" s="36">
        <f>IF(Molenheike!J8=(""),(""),ROUND(Molenheike!J8/Molenheike!$B8*10,3))</f>
        <v>10.943</v>
      </c>
      <c r="M75" s="36">
        <f>IF(Molenheike!K8=(""),(""),ROUND(Molenheike!K8/Molenheike!$B8*10,3))</f>
        <v>10.943</v>
      </c>
      <c r="N75" s="36" t="str">
        <f>IF(Molenheike!L8=(""),(""),ROUND(Molenheike!L8/Molenheike!$B8*10,3))</f>
        <v/>
      </c>
      <c r="O75" s="36">
        <f>IF(Molenheike!M8=(""),(""),ROUND(Molenheike!M8/Molenheike!$B8*10,3))</f>
        <v>12.074999999999999</v>
      </c>
      <c r="P75" s="36">
        <f>IF(Molenheike!N8=(""),(""),ROUND(Molenheike!N8/Molenheike!$B8*10,3))</f>
        <v>7.9249999999999998</v>
      </c>
      <c r="Q75" s="36" t="str">
        <f>IF(Molenheike!O8=(""),(""),ROUND(Molenheike!O8/Molenheike!$B8*10,3))</f>
        <v/>
      </c>
      <c r="R75" s="36">
        <f>IF(Molenheike!U8=(""),(""),ROUND(Molenheike!U8/Molenheike!$T8*10,3))</f>
        <v>14.528</v>
      </c>
      <c r="S75" s="36" t="str">
        <f>IF(Molenheike!V8=(""),(""),ROUND(Molenheike!V8/Molenheike!$T8*10,3))</f>
        <v/>
      </c>
      <c r="T75" s="36" t="str">
        <f>IF(Molenheike!W8=(""),(""),ROUND(Molenheike!W8/Molenheike!$T8*10,3))</f>
        <v/>
      </c>
      <c r="U75" s="36" t="str">
        <f>IF(Molenheike!X8=(""),(""),ROUND(Molenheike!X8/Molenheike!$T8*10,3))</f>
        <v/>
      </c>
      <c r="V75" s="36" t="str">
        <f>IF(Molenheike!Y8=(""),(""),ROUND(Molenheike!Y8/Molenheike!$T8*10,3))</f>
        <v/>
      </c>
      <c r="W75" s="36" t="str">
        <f>IF(Molenheike!Z8=(""),(""),ROUND(Molenheike!Z8/Molenheike!$T8*10,3))</f>
        <v/>
      </c>
      <c r="X75" s="36" t="str">
        <f>IF(Molenheike!AA8=(""),(""),ROUND(Molenheike!AA8/Molenheike!$T8*10,3))</f>
        <v/>
      </c>
      <c r="Y75" s="36" t="str">
        <f>IF(Molenheike!AB8=(""),(""),ROUND(Molenheike!AB8/Molenheike!$T8*10,3))</f>
        <v/>
      </c>
      <c r="Z75" s="36" t="str">
        <f>IF(Molenheike!AC8=(""),(""),ROUND(Molenheike!AC8/Molenheike!$T8*10,3))</f>
        <v/>
      </c>
      <c r="AA75" s="36" t="str">
        <f>IF(Molenheike!AD8=(""),(""),ROUND(Molenheike!AD8/Molenheike!$T8*10,3))</f>
        <v/>
      </c>
      <c r="AB75" s="36" t="str">
        <f>IF(Molenheike!AE8=(""),(""),ROUND(Molenheike!AE8/Molenheike!$T8*10,3))</f>
        <v/>
      </c>
      <c r="AC75" s="36" t="str">
        <f>IF(Molenheike!AF8=(""),(""),ROUND(Molenheike!AF8/Molenheike!$T8*10,3))</f>
        <v/>
      </c>
      <c r="AD75" s="36" t="str">
        <f>IF(Molenheike!AG8=(""),(""),ROUND(Molenheike!AG8/Molenheike!$T8*10,3))</f>
        <v/>
      </c>
    </row>
    <row r="76" spans="1:30" ht="15" customHeight="1" x14ac:dyDescent="0.3">
      <c r="A76" s="27">
        <f t="shared" si="38"/>
        <v>8</v>
      </c>
      <c r="B76" s="28" t="str">
        <f>Molenheike!A9</f>
        <v>Nelen Marc</v>
      </c>
      <c r="C76" s="32">
        <f>IF(Molenheike!AL9=0," ",SUM(E76:AD76))</f>
        <v>72.082999999999998</v>
      </c>
      <c r="E76" s="36">
        <f>IF(Molenheike!C9=(""),(""),ROUND(Molenheike!C9/Molenheike!$B9*10,3))</f>
        <v>6.6669999999999998</v>
      </c>
      <c r="F76" s="36" t="str">
        <f>IF(Molenheike!D9=(""),(""),ROUND(Molenheike!D9/Molenheike!$B9*10,3))</f>
        <v/>
      </c>
      <c r="G76" s="36">
        <f>IF(Molenheike!E9=(""),(""),ROUND(Molenheike!E9/Molenheike!$B9*10,3))</f>
        <v>13.75</v>
      </c>
      <c r="H76" s="36">
        <f>IF(Molenheike!F9=(""),(""),ROUND(Molenheike!F9/Molenheike!$B9*10,3))</f>
        <v>7.0830000000000002</v>
      </c>
      <c r="I76" s="36" t="str">
        <f>IF(Molenheike!G9=(""),(""),ROUND(Molenheike!G9/Molenheike!$B9*10,3))</f>
        <v/>
      </c>
      <c r="J76" s="36" t="str">
        <f>IF(Molenheike!H9=(""),(""),ROUND(Molenheike!H9/Molenheike!$B9*10,3))</f>
        <v/>
      </c>
      <c r="K76" s="36">
        <f>IF(Molenheike!I9=(""),(""),ROUND(Molenheike!I9/Molenheike!$B9*10,3))</f>
        <v>5.8330000000000002</v>
      </c>
      <c r="L76" s="36">
        <f>IF(Molenheike!J9=(""),(""),ROUND(Molenheike!J9/Molenheike!$B9*10,3))</f>
        <v>5.4169999999999998</v>
      </c>
      <c r="M76" s="36" t="str">
        <f>IF(Molenheike!K9=(""),(""),ROUND(Molenheike!K9/Molenheike!$B9*10,3))</f>
        <v/>
      </c>
      <c r="N76" s="36">
        <f>IF(Molenheike!L9=(""),(""),ROUND(Molenheike!L9/Molenheike!$B9*10,3))</f>
        <v>2.9169999999999998</v>
      </c>
      <c r="O76" s="36" t="str">
        <f>IF(Molenheike!M9=(""),(""),ROUND(Molenheike!M9/Molenheike!$B9*10,3))</f>
        <v/>
      </c>
      <c r="P76" s="36" t="str">
        <f>IF(Molenheike!N9=(""),(""),ROUND(Molenheike!N9/Molenheike!$B9*10,3))</f>
        <v/>
      </c>
      <c r="Q76" s="36">
        <f>IF(Molenheike!O9=(""),(""),ROUND(Molenheike!O9/Molenheike!$B9*10,3))</f>
        <v>19.582999999999998</v>
      </c>
      <c r="R76" s="36">
        <f>IF(Molenheike!U9=(""),(""),ROUND(Molenheike!U9/Molenheike!$T9*10,3))</f>
        <v>10.833</v>
      </c>
      <c r="S76" s="36" t="str">
        <f>IF(Molenheike!V9=(""),(""),ROUND(Molenheike!V9/Molenheike!$T9*10,3))</f>
        <v/>
      </c>
      <c r="T76" s="36" t="str">
        <f>IF(Molenheike!W9=(""),(""),ROUND(Molenheike!W9/Molenheike!$T9*10,3))</f>
        <v/>
      </c>
      <c r="U76" s="36" t="str">
        <f>IF(Molenheike!X9=(""),(""),ROUND(Molenheike!X9/Molenheike!$T9*10,3))</f>
        <v/>
      </c>
      <c r="V76" s="36" t="str">
        <f>IF(Molenheike!Y9=(""),(""),ROUND(Molenheike!Y9/Molenheike!$T9*10,3))</f>
        <v/>
      </c>
      <c r="W76" s="36" t="str">
        <f>IF(Molenheike!Z9=(""),(""),ROUND(Molenheike!Z9/Molenheike!$T9*10,3))</f>
        <v/>
      </c>
      <c r="X76" s="36" t="str">
        <f>IF(Molenheike!AA9=(""),(""),ROUND(Molenheike!AA9/Molenheike!$T9*10,3))</f>
        <v/>
      </c>
      <c r="Y76" s="36" t="str">
        <f>IF(Molenheike!AB9=(""),(""),ROUND(Molenheike!AB9/Molenheike!$T9*10,3))</f>
        <v/>
      </c>
      <c r="Z76" s="36" t="str">
        <f>IF(Molenheike!AC9=(""),(""),ROUND(Molenheike!AC9/Molenheike!$T9*10,3))</f>
        <v/>
      </c>
      <c r="AA76" s="36" t="str">
        <f>IF(Molenheike!AD9=(""),(""),ROUND(Molenheike!AD9/Molenheike!$T9*10,3))</f>
        <v/>
      </c>
      <c r="AB76" s="36" t="str">
        <f>IF(Molenheike!AE9=(""),(""),ROUND(Molenheike!AE9/Molenheike!$T9*10,3))</f>
        <v/>
      </c>
      <c r="AC76" s="36" t="str">
        <f>IF(Molenheike!AF9=(""),(""),ROUND(Molenheike!AF9/Molenheike!$T9*10,3))</f>
        <v/>
      </c>
      <c r="AD76" s="36" t="str">
        <f>IF(Molenheike!AG9=(""),(""),ROUND(Molenheike!AG9/Molenheike!$T9*10,3))</f>
        <v/>
      </c>
    </row>
    <row r="77" spans="1:30" ht="15" customHeight="1" x14ac:dyDescent="0.3">
      <c r="A77" s="27">
        <f t="shared" si="38"/>
        <v>8</v>
      </c>
      <c r="B77" s="28" t="str">
        <f>Molenheike!A10</f>
        <v>Neys Jan</v>
      </c>
      <c r="C77" s="32">
        <f>IF(Molenheike!AL10=0," ",SUM(E77:AD77))</f>
        <v>78.75</v>
      </c>
      <c r="E77" s="36">
        <f>IF(Molenheike!C10=(""),(""),ROUND(Molenheike!C10/Molenheike!$B10*10,3))</f>
        <v>15</v>
      </c>
      <c r="F77" s="36">
        <f>IF(Molenheike!D10=(""),(""),ROUND(Molenheike!D10/Molenheike!$B10*10,3))</f>
        <v>7.9169999999999998</v>
      </c>
      <c r="G77" s="36">
        <f>IF(Molenheike!E10=(""),(""),ROUND(Molenheike!E10/Molenheike!$B10*10,3))</f>
        <v>11.25</v>
      </c>
      <c r="H77" s="36">
        <f>IF(Molenheike!F10=(""),(""),ROUND(Molenheike!F10/Molenheike!$B10*10,3))</f>
        <v>10.833</v>
      </c>
      <c r="I77" s="36">
        <f>IF(Molenheike!G10=(""),(""),ROUND(Molenheike!G10/Molenheike!$B10*10,3))</f>
        <v>12.083</v>
      </c>
      <c r="J77" s="36" t="str">
        <f>IF(Molenheike!H10=(""),(""),ROUND(Molenheike!H10/Molenheike!$B10*10,3))</f>
        <v/>
      </c>
      <c r="K77" s="36">
        <f>IF(Molenheike!I10=(""),(""),ROUND(Molenheike!I10/Molenheike!$B10*10,3))</f>
        <v>6.25</v>
      </c>
      <c r="L77" s="36">
        <f>IF(Molenheike!J10=(""),(""),ROUND(Molenheike!J10/Molenheike!$B10*10,3))</f>
        <v>7.9169999999999998</v>
      </c>
      <c r="M77" s="36">
        <f>IF(Molenheike!K10=(""),(""),ROUND(Molenheike!K10/Molenheike!$B10*10,3))</f>
        <v>7.5</v>
      </c>
      <c r="N77" s="36" t="str">
        <f>IF(Molenheike!L10=(""),(""),ROUND(Molenheike!L10/Molenheike!$B10*10,3))</f>
        <v/>
      </c>
      <c r="O77" s="36" t="str">
        <f>IF(Molenheike!M10=(""),(""),ROUND(Molenheike!M10/Molenheike!$B10*10,3))</f>
        <v/>
      </c>
      <c r="P77" s="36" t="str">
        <f>IF(Molenheike!N10=(""),(""),ROUND(Molenheike!N10/Molenheike!$B10*10,3))</f>
        <v/>
      </c>
      <c r="Q77" s="36" t="str">
        <f>IF(Molenheike!O10=(""),(""),ROUND(Molenheike!O10/Molenheike!$B10*10,3))</f>
        <v/>
      </c>
      <c r="R77" s="36" t="str">
        <f>IF(Molenheike!U10=(""),(""),ROUND(Molenheike!U10/Molenheike!$T10*10,3))</f>
        <v/>
      </c>
      <c r="S77" s="36" t="str">
        <f>IF(Molenheike!V10=(""),(""),ROUND(Molenheike!V10/Molenheike!$T10*10,3))</f>
        <v/>
      </c>
      <c r="T77" s="36" t="str">
        <f>IF(Molenheike!W10=(""),(""),ROUND(Molenheike!W10/Molenheike!$T10*10,3))</f>
        <v/>
      </c>
      <c r="U77" s="36" t="str">
        <f>IF(Molenheike!X10=(""),(""),ROUND(Molenheike!X10/Molenheike!$T10*10,3))</f>
        <v/>
      </c>
      <c r="V77" s="36" t="str">
        <f>IF(Molenheike!Y10=(""),(""),ROUND(Molenheike!Y10/Molenheike!$T10*10,3))</f>
        <v/>
      </c>
      <c r="W77" s="36" t="str">
        <f>IF(Molenheike!Z10=(""),(""),ROUND(Molenheike!Z10/Molenheike!$T10*10,3))</f>
        <v/>
      </c>
      <c r="X77" s="36" t="str">
        <f>IF(Molenheike!AA10=(""),(""),ROUND(Molenheike!AA10/Molenheike!$T10*10,3))</f>
        <v/>
      </c>
      <c r="Y77" s="36" t="str">
        <f>IF(Molenheike!AB10=(""),(""),ROUND(Molenheike!AB10/Molenheike!$T10*10,3))</f>
        <v/>
      </c>
      <c r="Z77" s="36" t="str">
        <f>IF(Molenheike!AC10=(""),(""),ROUND(Molenheike!AC10/Molenheike!$T10*10,3))</f>
        <v/>
      </c>
      <c r="AA77" s="36" t="str">
        <f>IF(Molenheike!AD10=(""),(""),ROUND(Molenheike!AD10/Molenheike!$T10*10,3))</f>
        <v/>
      </c>
      <c r="AB77" s="36" t="str">
        <f>IF(Molenheike!AE10=(""),(""),ROUND(Molenheike!AE10/Molenheike!$T10*10,3))</f>
        <v/>
      </c>
      <c r="AC77" s="36" t="str">
        <f>IF(Molenheike!AF10=(""),(""),ROUND(Molenheike!AF10/Molenheike!$T10*10,3))</f>
        <v/>
      </c>
      <c r="AD77" s="36" t="str">
        <f>IF(Molenheike!AG10=(""),(""),ROUND(Molenheike!AG10/Molenheike!$T10*10,3))</f>
        <v/>
      </c>
    </row>
    <row r="78" spans="1:30" ht="15" customHeight="1" x14ac:dyDescent="0.3">
      <c r="A78" s="27">
        <f t="shared" si="38"/>
        <v>14</v>
      </c>
      <c r="B78" s="28" t="str">
        <f>Molenheike!A11</f>
        <v>Van Ginderen Jef</v>
      </c>
      <c r="C78" s="32">
        <f>IF(Molenheike!AL11=0," ",SUM(E78:AD78))</f>
        <v>162.96300000000002</v>
      </c>
      <c r="E78" s="36">
        <f>IF(Molenheike!C11=(""),(""),ROUND(Molenheike!C11/Molenheike!$B11*10,3))</f>
        <v>9.0739999999999998</v>
      </c>
      <c r="F78" s="36">
        <f>IF(Molenheike!D11=(""),(""),ROUND(Molenheike!D11/Molenheike!$B11*10,3))</f>
        <v>9.6300000000000008</v>
      </c>
      <c r="G78" s="36" t="str">
        <f>IF(Molenheike!E11=(""),(""),ROUND(Molenheike!E11/Molenheike!$B11*10,3))</f>
        <v/>
      </c>
      <c r="H78" s="36">
        <f>IF(Molenheike!F11=(""),(""),ROUND(Molenheike!F11/Molenheike!$B11*10,3))</f>
        <v>8.7040000000000006</v>
      </c>
      <c r="I78" s="36">
        <f>IF(Molenheike!G11=(""),(""),ROUND(Molenheike!G11/Molenheike!$B11*10,3))</f>
        <v>6.4809999999999999</v>
      </c>
      <c r="J78" s="36">
        <f>IF(Molenheike!H11=(""),(""),ROUND(Molenheike!H11/Molenheike!$B11*10,3))</f>
        <v>5.556</v>
      </c>
      <c r="K78" s="36" t="str">
        <f>IF(Molenheike!I11=(""),(""),ROUND(Molenheike!I11/Molenheike!$B11*10,3))</f>
        <v/>
      </c>
      <c r="L78" s="36">
        <f>IF(Molenheike!J11=(""),(""),ROUND(Molenheike!J11/Molenheike!$B11*10,3))</f>
        <v>11.481</v>
      </c>
      <c r="M78" s="36">
        <f>IF(Molenheike!K11=(""),(""),ROUND(Molenheike!K11/Molenheike!$B11*10,3))</f>
        <v>15.185</v>
      </c>
      <c r="N78" s="36">
        <f>IF(Molenheike!L11=(""),(""),ROUND(Molenheike!L11/Molenheike!$B11*10,3))</f>
        <v>10.555999999999999</v>
      </c>
      <c r="O78" s="36">
        <f>IF(Molenheike!M11=(""),(""),ROUND(Molenheike!M11/Molenheike!$B11*10,3))</f>
        <v>12.593</v>
      </c>
      <c r="P78" s="36">
        <f>IF(Molenheike!N11=(""),(""),ROUND(Molenheike!N11/Molenheike!$B11*10,3))</f>
        <v>12.037000000000001</v>
      </c>
      <c r="Q78" s="36">
        <f>IF(Molenheike!O11=(""),(""),ROUND(Molenheike!O11/Molenheike!$B11*10,3))</f>
        <v>19.074000000000002</v>
      </c>
      <c r="R78" s="36">
        <f>IF(Molenheike!U11=(""),(""),ROUND(Molenheike!U11/Molenheike!$T11*10,3))</f>
        <v>10.37</v>
      </c>
      <c r="S78" s="36">
        <f>IF(Molenheike!V11=(""),(""),ROUND(Molenheike!V11/Molenheike!$T11*10,3))</f>
        <v>18.332999999999998</v>
      </c>
      <c r="T78" s="36">
        <f>IF(Molenheike!W11=(""),(""),ROUND(Molenheike!W11/Molenheike!$T11*10,3))</f>
        <v>13.888999999999999</v>
      </c>
      <c r="U78" s="36" t="str">
        <f>IF(Molenheike!X11=(""),(""),ROUND(Molenheike!X11/Molenheike!$T11*10,3))</f>
        <v/>
      </c>
      <c r="V78" s="36" t="str">
        <f>IF(Molenheike!Y11=(""),(""),ROUND(Molenheike!Y11/Molenheike!$T11*10,3))</f>
        <v/>
      </c>
      <c r="W78" s="36" t="str">
        <f>IF(Molenheike!Z11=(""),(""),ROUND(Molenheike!Z11/Molenheike!$T11*10,3))</f>
        <v/>
      </c>
      <c r="X78" s="36" t="str">
        <f>IF(Molenheike!AA11=(""),(""),ROUND(Molenheike!AA11/Molenheike!$T11*10,3))</f>
        <v/>
      </c>
      <c r="Y78" s="36" t="str">
        <f>IF(Molenheike!AB11=(""),(""),ROUND(Molenheike!AB11/Molenheike!$T11*10,3))</f>
        <v/>
      </c>
      <c r="Z78" s="36" t="str">
        <f>IF(Molenheike!AC11=(""),(""),ROUND(Molenheike!AC11/Molenheike!$T11*10,3))</f>
        <v/>
      </c>
      <c r="AA78" s="36" t="str">
        <f>IF(Molenheike!AD11=(""),(""),ROUND(Molenheike!AD11/Molenheike!$T11*10,3))</f>
        <v/>
      </c>
      <c r="AB78" s="36" t="str">
        <f>IF(Molenheike!AE11=(""),(""),ROUND(Molenheike!AE11/Molenheike!$T11*10,3))</f>
        <v/>
      </c>
      <c r="AC78" s="36" t="str">
        <f>IF(Molenheike!AF11=(""),(""),ROUND(Molenheike!AF11/Molenheike!$T11*10,3))</f>
        <v/>
      </c>
      <c r="AD78" s="36" t="str">
        <f>IF(Molenheike!AG11=(""),(""),ROUND(Molenheike!AG11/Molenheike!$T11*10,3))</f>
        <v/>
      </c>
    </row>
    <row r="79" spans="1:30" ht="15" customHeight="1" x14ac:dyDescent="0.3">
      <c r="A79" s="27">
        <f t="shared" si="38"/>
        <v>12</v>
      </c>
      <c r="B79" s="28" t="str">
        <f>Molenheike!A12</f>
        <v>Van Ginderen Willy</v>
      </c>
      <c r="C79" s="32">
        <f>IF(Molenheike!AL12=0," ",SUM(E79:AD79))</f>
        <v>117.83700000000002</v>
      </c>
      <c r="E79" s="36">
        <f>IF(Molenheike!C12=(""),(""),ROUND(Molenheike!C12/Molenheike!$B12*10,3))</f>
        <v>10.27</v>
      </c>
      <c r="F79" s="36" t="str">
        <f>IF(Molenheike!D12=(""),(""),ROUND(Molenheike!D12/Molenheike!$B12*10,3))</f>
        <v/>
      </c>
      <c r="G79" s="36">
        <f>IF(Molenheike!E12=(""),(""),ROUND(Molenheike!E12/Molenheike!$B12*10,3))</f>
        <v>9.4589999999999996</v>
      </c>
      <c r="H79" s="36">
        <f>IF(Molenheike!F12=(""),(""),ROUND(Molenheike!F12/Molenheike!$B12*10,3))</f>
        <v>7.0270000000000001</v>
      </c>
      <c r="I79" s="36">
        <f>IF(Molenheike!G12=(""),(""),ROUND(Molenheike!G12/Molenheike!$B12*10,3))</f>
        <v>8.1080000000000005</v>
      </c>
      <c r="J79" s="36" t="str">
        <f>IF(Molenheike!H12=(""),(""),ROUND(Molenheike!H12/Molenheike!$B12*10,3))</f>
        <v/>
      </c>
      <c r="K79" s="36">
        <f>IF(Molenheike!I12=(""),(""),ROUND(Molenheike!I12/Molenheike!$B12*10,3))</f>
        <v>7.2969999999999997</v>
      </c>
      <c r="L79" s="36" t="str">
        <f>IF(Molenheike!J12=(""),(""),ROUND(Molenheike!J12/Molenheike!$B12*10,3))</f>
        <v/>
      </c>
      <c r="M79" s="36">
        <f>IF(Molenheike!K12=(""),(""),ROUND(Molenheike!K12/Molenheike!$B12*10,3))</f>
        <v>9.1890000000000001</v>
      </c>
      <c r="N79" s="36">
        <f>IF(Molenheike!L12=(""),(""),ROUND(Molenheike!L12/Molenheike!$B12*10,3))</f>
        <v>10</v>
      </c>
      <c r="O79" s="36">
        <f>IF(Molenheike!M12=(""),(""),ROUND(Molenheike!M12/Molenheike!$B12*10,3))</f>
        <v>12.973000000000001</v>
      </c>
      <c r="P79" s="36">
        <f>IF(Molenheike!N12=(""),(""),ROUND(Molenheike!N12/Molenheike!$B12*10,3))</f>
        <v>11.622</v>
      </c>
      <c r="Q79" s="36">
        <f>IF(Molenheike!O12=(""),(""),ROUND(Molenheike!O12/Molenheike!$B12*10,3))</f>
        <v>11.081</v>
      </c>
      <c r="R79" s="36" t="str">
        <f>IF(Molenheike!U12=(""),(""),ROUND(Molenheike!U12/Molenheike!$T12*10,3))</f>
        <v/>
      </c>
      <c r="S79" s="36">
        <f>IF(Molenheike!V12=(""),(""),ROUND(Molenheike!V12/Molenheike!$T12*10,3))</f>
        <v>12.702999999999999</v>
      </c>
      <c r="T79" s="36">
        <f>IF(Molenheike!W12=(""),(""),ROUND(Molenheike!W12/Molenheike!$T12*10,3))</f>
        <v>8.1080000000000005</v>
      </c>
      <c r="U79" s="36" t="str">
        <f>IF(Molenheike!X12=(""),(""),ROUND(Molenheike!X12/Molenheike!$T12*10,3))</f>
        <v/>
      </c>
      <c r="V79" s="36" t="str">
        <f>IF(Molenheike!Y12=(""),(""),ROUND(Molenheike!Y12/Molenheike!$T12*10,3))</f>
        <v/>
      </c>
      <c r="W79" s="36" t="str">
        <f>IF(Molenheike!Z12=(""),(""),ROUND(Molenheike!Z12/Molenheike!$T12*10,3))</f>
        <v/>
      </c>
      <c r="X79" s="36" t="str">
        <f>IF(Molenheike!AA12=(""),(""),ROUND(Molenheike!AA12/Molenheike!$T12*10,3))</f>
        <v/>
      </c>
      <c r="Y79" s="36" t="str">
        <f>IF(Molenheike!AB12=(""),(""),ROUND(Molenheike!AB12/Molenheike!$T12*10,3))</f>
        <v/>
      </c>
      <c r="Z79" s="36" t="str">
        <f>IF(Molenheike!AC12=(""),(""),ROUND(Molenheike!AC12/Molenheike!$T12*10,3))</f>
        <v/>
      </c>
      <c r="AA79" s="36" t="str">
        <f>IF(Molenheike!AD12=(""),(""),ROUND(Molenheike!AD12/Molenheike!$T12*10,3))</f>
        <v/>
      </c>
      <c r="AB79" s="36" t="str">
        <f>IF(Molenheike!AE12=(""),(""),ROUND(Molenheike!AE12/Molenheike!$T12*10,3))</f>
        <v/>
      </c>
      <c r="AC79" s="36" t="str">
        <f>IF(Molenheike!AF12=(""),(""),ROUND(Molenheike!AF12/Molenheike!$T12*10,3))</f>
        <v/>
      </c>
      <c r="AD79" s="36" t="str">
        <f>IF(Molenheike!AG12=(""),(""),ROUND(Molenheike!AG12/Molenheike!$T12*10,3))</f>
        <v/>
      </c>
    </row>
    <row r="80" spans="1:30" s="35" customFormat="1" ht="22.2" customHeight="1" x14ac:dyDescent="0.3">
      <c r="A80" s="37"/>
      <c r="B80" s="34"/>
      <c r="C80" s="215" t="str">
        <f>B70</f>
        <v>MOLENHEIKE</v>
      </c>
      <c r="E80" s="36">
        <f t="shared" ref="E80:AD80" si="39">IF(SUM(E71:E79)=0,(" "),SUM(E71:E79))</f>
        <v>60.343999999999994</v>
      </c>
      <c r="F80" s="36">
        <f t="shared" si="39"/>
        <v>55.480000000000004</v>
      </c>
      <c r="G80" s="36">
        <f t="shared" si="39"/>
        <v>66.492000000000004</v>
      </c>
      <c r="H80" s="36">
        <f t="shared" si="39"/>
        <v>56.716000000000001</v>
      </c>
      <c r="I80" s="36">
        <f t="shared" si="39"/>
        <v>60.369</v>
      </c>
      <c r="J80" s="36">
        <f t="shared" si="39"/>
        <v>52.575000000000003</v>
      </c>
      <c r="K80" s="36">
        <f t="shared" si="39"/>
        <v>47.510999999999996</v>
      </c>
      <c r="L80" s="36">
        <f t="shared" si="39"/>
        <v>60.869000000000007</v>
      </c>
      <c r="M80" s="36">
        <f t="shared" si="39"/>
        <v>65.575000000000003</v>
      </c>
      <c r="N80" s="36">
        <f t="shared" si="39"/>
        <v>52.470999999999997</v>
      </c>
      <c r="O80" s="36">
        <f t="shared" si="39"/>
        <v>66.668999999999997</v>
      </c>
      <c r="P80" s="36">
        <f t="shared" si="39"/>
        <v>59.680999999999997</v>
      </c>
      <c r="Q80" s="36">
        <f t="shared" si="39"/>
        <v>81.981999999999999</v>
      </c>
      <c r="R80" s="36">
        <f t="shared" si="39"/>
        <v>68.793999999999997</v>
      </c>
      <c r="S80" s="36">
        <f t="shared" si="39"/>
        <v>64.658999999999992</v>
      </c>
      <c r="T80" s="36">
        <f t="shared" si="39"/>
        <v>62.715000000000003</v>
      </c>
      <c r="U80" s="36" t="str">
        <f t="shared" si="39"/>
        <v xml:space="preserve"> </v>
      </c>
      <c r="V80" s="36" t="str">
        <f t="shared" si="39"/>
        <v xml:space="preserve"> </v>
      </c>
      <c r="W80" s="36" t="str">
        <f t="shared" si="39"/>
        <v xml:space="preserve"> </v>
      </c>
      <c r="X80" s="36" t="str">
        <f t="shared" si="39"/>
        <v xml:space="preserve"> </v>
      </c>
      <c r="Y80" s="36" t="str">
        <f t="shared" si="39"/>
        <v xml:space="preserve"> </v>
      </c>
      <c r="Z80" s="36" t="str">
        <f t="shared" si="39"/>
        <v xml:space="preserve"> </v>
      </c>
      <c r="AA80" s="36" t="str">
        <f t="shared" si="39"/>
        <v xml:space="preserve"> </v>
      </c>
      <c r="AB80" s="36" t="str">
        <f t="shared" si="39"/>
        <v xml:space="preserve"> </v>
      </c>
      <c r="AC80" s="36" t="str">
        <f t="shared" si="39"/>
        <v xml:space="preserve"> </v>
      </c>
      <c r="AD80" s="36" t="str">
        <f t="shared" si="39"/>
        <v xml:space="preserve"> </v>
      </c>
    </row>
    <row r="81" spans="1:30" s="39" customFormat="1" ht="15" customHeight="1" x14ac:dyDescent="0.35">
      <c r="A81" s="37"/>
      <c r="B81" s="38"/>
      <c r="C81" s="41">
        <f>SUM(C71:C79)</f>
        <v>982.90200000000004</v>
      </c>
      <c r="D81" s="223" t="str">
        <f>B70</f>
        <v>MOLENHEIKE</v>
      </c>
      <c r="E81" s="40">
        <f>SUM(E71:E79)</f>
        <v>60.343999999999994</v>
      </c>
      <c r="F81" s="40">
        <f t="shared" ref="F81:AD81" si="40">IF(F80=(" "),(" "),E81+F80)</f>
        <v>115.824</v>
      </c>
      <c r="G81" s="40">
        <f t="shared" si="40"/>
        <v>182.316</v>
      </c>
      <c r="H81" s="40">
        <f t="shared" si="40"/>
        <v>239.03200000000001</v>
      </c>
      <c r="I81" s="40">
        <f t="shared" si="40"/>
        <v>299.40100000000001</v>
      </c>
      <c r="J81" s="40">
        <f t="shared" si="40"/>
        <v>351.976</v>
      </c>
      <c r="K81" s="40">
        <f t="shared" si="40"/>
        <v>399.48699999999997</v>
      </c>
      <c r="L81" s="40">
        <f t="shared" si="40"/>
        <v>460.35599999999999</v>
      </c>
      <c r="M81" s="40">
        <f t="shared" si="40"/>
        <v>525.93100000000004</v>
      </c>
      <c r="N81" s="40">
        <f t="shared" si="40"/>
        <v>578.40200000000004</v>
      </c>
      <c r="O81" s="40">
        <f t="shared" si="40"/>
        <v>645.07100000000003</v>
      </c>
      <c r="P81" s="40">
        <f t="shared" si="40"/>
        <v>704.75200000000007</v>
      </c>
      <c r="Q81" s="40">
        <f t="shared" si="40"/>
        <v>786.73400000000004</v>
      </c>
      <c r="R81" s="40">
        <f t="shared" si="40"/>
        <v>855.52800000000002</v>
      </c>
      <c r="S81" s="40">
        <f t="shared" si="40"/>
        <v>920.18700000000001</v>
      </c>
      <c r="T81" s="40">
        <f t="shared" si="40"/>
        <v>982.90200000000004</v>
      </c>
      <c r="U81" s="40" t="str">
        <f t="shared" si="40"/>
        <v xml:space="preserve"> </v>
      </c>
      <c r="V81" s="40" t="str">
        <f t="shared" si="40"/>
        <v xml:space="preserve"> </v>
      </c>
      <c r="W81" s="40" t="str">
        <f t="shared" ref="W81" si="41">IF(W80=(" "),(" "),V81+W80)</f>
        <v xml:space="preserve"> </v>
      </c>
      <c r="X81" s="40" t="str">
        <f t="shared" ref="X81" si="42">IF(X80=(" "),(" "),W81+X80)</f>
        <v xml:space="preserve"> </v>
      </c>
      <c r="Y81" s="40" t="str">
        <f t="shared" ref="Y81" si="43">IF(Y80=(" "),(" "),X81+Y80)</f>
        <v xml:space="preserve"> </v>
      </c>
      <c r="Z81" s="40" t="str">
        <f t="shared" si="40"/>
        <v xml:space="preserve"> </v>
      </c>
      <c r="AA81" s="40" t="str">
        <f t="shared" si="40"/>
        <v xml:space="preserve"> </v>
      </c>
      <c r="AB81" s="40" t="str">
        <f t="shared" si="40"/>
        <v xml:space="preserve"> </v>
      </c>
      <c r="AC81" s="40" t="str">
        <f t="shared" si="40"/>
        <v xml:space="preserve"> </v>
      </c>
      <c r="AD81" s="40" t="str">
        <f t="shared" si="40"/>
        <v xml:space="preserve"> </v>
      </c>
    </row>
    <row r="82" spans="1:30" ht="25.2" customHeight="1" x14ac:dyDescent="0.3"/>
    <row r="83" spans="1:30" ht="15" customHeight="1" x14ac:dyDescent="0.3">
      <c r="B83" s="31" t="s">
        <v>27</v>
      </c>
      <c r="E83" s="27">
        <v>1</v>
      </c>
      <c r="F83" s="27">
        <v>2</v>
      </c>
      <c r="G83" s="27">
        <v>3</v>
      </c>
      <c r="H83" s="263">
        <v>4</v>
      </c>
      <c r="I83" s="27">
        <v>5</v>
      </c>
      <c r="J83" s="27">
        <v>6</v>
      </c>
      <c r="K83" s="27">
        <v>7</v>
      </c>
      <c r="L83" s="27">
        <v>8</v>
      </c>
      <c r="M83" s="27">
        <v>9</v>
      </c>
      <c r="N83" s="27">
        <v>10</v>
      </c>
      <c r="O83" s="27">
        <v>11</v>
      </c>
      <c r="P83" s="27">
        <v>12</v>
      </c>
      <c r="Q83" s="27">
        <v>13</v>
      </c>
      <c r="R83" s="27">
        <v>14</v>
      </c>
      <c r="S83" s="27">
        <v>15</v>
      </c>
      <c r="T83" s="27">
        <v>16</v>
      </c>
      <c r="U83" s="27">
        <v>17</v>
      </c>
      <c r="V83" s="27">
        <v>18</v>
      </c>
      <c r="W83" s="27">
        <v>19</v>
      </c>
      <c r="X83" s="27">
        <v>20</v>
      </c>
      <c r="Y83" s="27">
        <v>21</v>
      </c>
      <c r="Z83" s="27">
        <v>22</v>
      </c>
      <c r="AA83" s="27">
        <v>23</v>
      </c>
      <c r="AB83" s="27">
        <v>24</v>
      </c>
      <c r="AC83" s="27">
        <v>25</v>
      </c>
      <c r="AD83" s="27">
        <v>26</v>
      </c>
    </row>
    <row r="84" spans="1:30" ht="15" customHeight="1" x14ac:dyDescent="0.3">
      <c r="A84" s="27">
        <f t="shared" ref="A84" si="44">IF(SUM(E84:AD84)=0,(" "),COUNTIF(E84:AD84,"&gt;0"))</f>
        <v>14</v>
      </c>
      <c r="B84" s="28" t="str">
        <f>Nispen!A4</f>
        <v>Bastiaensen Jan</v>
      </c>
      <c r="C84" s="32">
        <f>IF(Nispen!AL4=0," ",SUM(E84:AD84))</f>
        <v>138.709</v>
      </c>
      <c r="E84" s="36" t="str">
        <f>IF(Nispen!C4=(""),(""),ROUND(Nispen!C4/Nispen!$B4*10,3))</f>
        <v/>
      </c>
      <c r="F84" s="36">
        <f>IF(Nispen!D4=(""),(""),ROUND(Nispen!D4/Nispen!$B4*10,3))</f>
        <v>11.935</v>
      </c>
      <c r="G84" s="36">
        <f>IF(Nispen!E4=(""),(""),ROUND(Nispen!E4/Nispen!$B4*10,3))</f>
        <v>11.29</v>
      </c>
      <c r="H84" s="36">
        <f>IF(Nispen!F4=(""),(""),ROUND(Nispen!F4/Nispen!$B4*10,3))</f>
        <v>10</v>
      </c>
      <c r="I84" s="36">
        <f>IF(Nispen!G4=(""),(""),ROUND(Nispen!G4/Nispen!$B4*10,3))</f>
        <v>10.968</v>
      </c>
      <c r="J84" s="36">
        <f>IF(Nispen!H4=(""),(""),ROUND(Nispen!H4/Nispen!$B4*10,3))</f>
        <v>11.613</v>
      </c>
      <c r="K84" s="36">
        <f>IF(Nispen!I4=(""),(""),ROUND(Nispen!I4/Nispen!$B4*10,3))</f>
        <v>7.4189999999999996</v>
      </c>
      <c r="L84" s="36">
        <f>IF(Nispen!J4=(""),(""),ROUND(Nispen!J4/Nispen!$B4*10,3))</f>
        <v>9.6769999999999996</v>
      </c>
      <c r="M84" s="36">
        <f>IF(Nispen!K4=(""),(""),ROUND(Nispen!K4/Nispen!$B4*10,3))</f>
        <v>10.645</v>
      </c>
      <c r="N84" s="265">
        <f>IF(Nispen!L4=(""),(""),ROUND(Nispen!L4/Nispen!$B4*10,3))</f>
        <v>12.257999999999999</v>
      </c>
      <c r="O84" s="36">
        <f>IF(Nispen!M4=(""),(""),ROUND(Nispen!M4/Nispen!$B4*10,3))</f>
        <v>10.968</v>
      </c>
      <c r="P84" s="36">
        <f>IF(Nispen!N4=(""),(""),ROUND(Nispen!N4/Nispen!$B4*10,3))</f>
        <v>7.4189999999999996</v>
      </c>
      <c r="Q84" s="36">
        <f>IF(Nispen!O4=(""),(""),ROUND(Nispen!O4/Nispen!$B4*10,3))</f>
        <v>8.7100000000000009</v>
      </c>
      <c r="R84" s="36">
        <f>IF(Nispen!U4=(""),(""),ROUND(Nispen!U4/Nispen!$T4*10,3))</f>
        <v>7.0970000000000004</v>
      </c>
      <c r="S84" s="36">
        <f>IF(Nispen!V4=(""),(""),ROUND(Nispen!V4/Nispen!$T4*10,3))</f>
        <v>8.7100000000000009</v>
      </c>
      <c r="T84" s="36" t="str">
        <f>IF(Nispen!W4=(""),(""),ROUND(Nispen!W4/Nispen!$T4*10,3))</f>
        <v/>
      </c>
      <c r="U84" s="36" t="str">
        <f>IF(Nispen!X4=(""),(""),ROUND(Nispen!X4/Nispen!$T4*10,3))</f>
        <v/>
      </c>
      <c r="V84" s="36" t="str">
        <f>IF(Nispen!Y4=(""),(""),ROUND(Nispen!Y4/Nispen!$T4*10,3))</f>
        <v/>
      </c>
      <c r="W84" s="36" t="str">
        <f>IF(Nispen!Z4=(""),(""),ROUND(Nispen!Z4/Nispen!$T4*10,3))</f>
        <v/>
      </c>
      <c r="X84" s="36" t="str">
        <f>IF(Nispen!AA4=(""),(""),ROUND(Nispen!AA4/Nispen!$T4*10,3))</f>
        <v/>
      </c>
      <c r="Y84" s="36" t="str">
        <f>IF(Nispen!AB4=(""),(""),ROUND(Nispen!AB4/Nispen!$T4*10,3))</f>
        <v/>
      </c>
      <c r="Z84" s="36" t="str">
        <f>IF(Nispen!AC4=(""),(""),ROUND(Nispen!AC4/Nispen!$T4*10,3))</f>
        <v/>
      </c>
      <c r="AA84" s="36" t="str">
        <f>IF(Nispen!AD4=(""),(""),ROUND(Nispen!AD4/Nispen!$T4*10,3))</f>
        <v/>
      </c>
      <c r="AB84" s="36" t="str">
        <f>IF(Nispen!AE4=(""),(""),ROUND(Nispen!AE4/Nispen!$T4*10,3))</f>
        <v/>
      </c>
      <c r="AC84" s="36" t="str">
        <f>IF(Nispen!AF4=(""),(""),ROUND(Nispen!AF4/Nispen!$T4*10,3))</f>
        <v/>
      </c>
      <c r="AD84" s="36" t="str">
        <f>IF(Nispen!AG4=(""),(""),ROUND(Nispen!AG4/Nispen!$T4*10,3))</f>
        <v/>
      </c>
    </row>
    <row r="85" spans="1:30" ht="15" customHeight="1" x14ac:dyDescent="0.3">
      <c r="A85" s="27">
        <f t="shared" ref="A85:A93" si="45">IF(SUM(E85:AD85)=0,(" "),COUNTIF(E85:AD85,"&gt;0"))</f>
        <v>11</v>
      </c>
      <c r="B85" s="28" t="str">
        <f>Nispen!A5</f>
        <v>Botermans Jan</v>
      </c>
      <c r="C85" s="32">
        <f>IF(Nispen!AL5=0," ",SUM(E85:AD85))</f>
        <v>94.584000000000003</v>
      </c>
      <c r="E85" s="36">
        <f>IF(Nispen!C5=(""),(""),ROUND(Nispen!C5/Nispen!$B5*10,3))</f>
        <v>13.75</v>
      </c>
      <c r="F85" s="36" t="str">
        <f>IF(Nispen!D5=(""),(""),ROUND(Nispen!D5/Nispen!$B5*10,3))</f>
        <v/>
      </c>
      <c r="G85" s="36">
        <f>IF(Nispen!E5=(""),(""),ROUND(Nispen!E5/Nispen!$B5*10,3))</f>
        <v>4.1669999999999998</v>
      </c>
      <c r="H85" s="36">
        <f>IF(Nispen!F5=(""),(""),ROUND(Nispen!F5/Nispen!$B5*10,3))</f>
        <v>8.75</v>
      </c>
      <c r="I85" s="36">
        <f>IF(Nispen!G5=(""),(""),ROUND(Nispen!G5/Nispen!$B5*10,3))</f>
        <v>8.75</v>
      </c>
      <c r="J85" s="36" t="str">
        <f>IF(Nispen!H5=(""),(""),ROUND(Nispen!H5/Nispen!$B5*10,3))</f>
        <v/>
      </c>
      <c r="K85" s="36" t="str">
        <f>IF(Nispen!I5=(""),(""),ROUND(Nispen!I5/Nispen!$B5*10,3))</f>
        <v/>
      </c>
      <c r="L85" s="36">
        <f>IF(Nispen!J5=(""),(""),ROUND(Nispen!J5/Nispen!$B5*10,3))</f>
        <v>7.5</v>
      </c>
      <c r="M85" s="36">
        <f>IF(Nispen!K5=(""),(""),ROUND(Nispen!K5/Nispen!$B5*10,3))</f>
        <v>11.667</v>
      </c>
      <c r="N85" s="265">
        <f>IF(Nispen!L5=(""),(""),ROUND(Nispen!L5/Nispen!$B5*10,3))</f>
        <v>7.0830000000000002</v>
      </c>
      <c r="O85" s="36">
        <f>IF(Nispen!M5=(""),(""),ROUND(Nispen!M5/Nispen!$B5*10,3))</f>
        <v>5.8330000000000002</v>
      </c>
      <c r="P85" s="36" t="str">
        <f>IF(Nispen!N5=(""),(""),ROUND(Nispen!N5/Nispen!$B5*10,3))</f>
        <v/>
      </c>
      <c r="Q85" s="36">
        <f>IF(Nispen!O5=(""),(""),ROUND(Nispen!O5/Nispen!$B5*10,3))</f>
        <v>5.4169999999999998</v>
      </c>
      <c r="R85" s="36" t="str">
        <f>IF(Nispen!U5=(""),(""),ROUND(Nispen!U5/Nispen!$T5*10,3))</f>
        <v/>
      </c>
      <c r="S85" s="36">
        <f>IF(Nispen!V5=(""),(""),ROUND(Nispen!V5/Nispen!$T5*10,3))</f>
        <v>8.75</v>
      </c>
      <c r="T85" s="36">
        <f>IF(Nispen!W5=(""),(""),ROUND(Nispen!W5/Nispen!$T5*10,3))</f>
        <v>12.917</v>
      </c>
      <c r="U85" s="36" t="str">
        <f>IF(Nispen!X5=(""),(""),ROUND(Nispen!X5/Nispen!$T5*10,3))</f>
        <v/>
      </c>
      <c r="V85" s="36" t="str">
        <f>IF(Nispen!Y5=(""),(""),ROUND(Nispen!Y5/Nispen!$T5*10,3))</f>
        <v/>
      </c>
      <c r="W85" s="36" t="str">
        <f>IF(Nispen!Z5=(""),(""),ROUND(Nispen!Z5/Nispen!$T5*10,3))</f>
        <v/>
      </c>
      <c r="X85" s="36" t="str">
        <f>IF(Nispen!AA5=(""),(""),ROUND(Nispen!AA5/Nispen!$T5*10,3))</f>
        <v/>
      </c>
      <c r="Y85" s="36" t="str">
        <f>IF(Nispen!AB5=(""),(""),ROUND(Nispen!AB5/Nispen!$T5*10,3))</f>
        <v/>
      </c>
      <c r="Z85" s="36" t="str">
        <f>IF(Nispen!AC5=(""),(""),ROUND(Nispen!AC5/Nispen!$T5*10,3))</f>
        <v/>
      </c>
      <c r="AA85" s="36" t="str">
        <f>IF(Nispen!AD5=(""),(""),ROUND(Nispen!AD5/Nispen!$T5*10,3))</f>
        <v/>
      </c>
      <c r="AB85" s="36" t="str">
        <f>IF(Nispen!AE5=(""),(""),ROUND(Nispen!AE5/Nispen!$T5*10,3))</f>
        <v/>
      </c>
      <c r="AC85" s="36" t="str">
        <f>IF(Nispen!AF5=(""),(""),ROUND(Nispen!AF5/Nispen!$T5*10,3))</f>
        <v/>
      </c>
      <c r="AD85" s="36" t="str">
        <f>IF(Nispen!AG5=(""),(""),ROUND(Nispen!AG5/Nispen!$T5*10,3))</f>
        <v/>
      </c>
    </row>
    <row r="86" spans="1:30" ht="15" customHeight="1" x14ac:dyDescent="0.3">
      <c r="A86" s="27">
        <f t="shared" si="45"/>
        <v>15</v>
      </c>
      <c r="B86" s="28" t="str">
        <f>Nispen!A6</f>
        <v>Brouwers Vic</v>
      </c>
      <c r="C86" s="32">
        <f>IF(Nispen!AL6=0," ",SUM(E86:AD86))</f>
        <v>167.79299999999998</v>
      </c>
      <c r="E86" s="36">
        <f>IF(Nispen!C6=(""),(""),ROUND(Nispen!C6/Nispen!$B6*10,3))</f>
        <v>8.2349999999999994</v>
      </c>
      <c r="F86" s="36">
        <f>IF(Nispen!D6=(""),(""),ROUND(Nispen!D6/Nispen!$B6*10,3))</f>
        <v>19.559000000000001</v>
      </c>
      <c r="G86" s="36">
        <f>IF(Nispen!E6=(""),(""),ROUND(Nispen!E6/Nispen!$B6*10,3))</f>
        <v>6.4710000000000001</v>
      </c>
      <c r="H86" s="36">
        <f>IF(Nispen!F6=(""),(""),ROUND(Nispen!F6/Nispen!$B6*10,3))</f>
        <v>8.2349999999999994</v>
      </c>
      <c r="I86" s="36">
        <f>IF(Nispen!G6=(""),(""),ROUND(Nispen!G6/Nispen!$B6*10,3))</f>
        <v>8.3819999999999997</v>
      </c>
      <c r="J86" s="36">
        <f>IF(Nispen!H6=(""),(""),ROUND(Nispen!H6/Nispen!$B6*10,3))</f>
        <v>9.8529999999999998</v>
      </c>
      <c r="K86" s="36">
        <f>IF(Nispen!I6=(""),(""),ROUND(Nispen!I6/Nispen!$B6*10,3))</f>
        <v>7.9409999999999998</v>
      </c>
      <c r="L86" s="36">
        <f>IF(Nispen!J6=(""),(""),ROUND(Nispen!J6/Nispen!$B6*10,3))</f>
        <v>12.794</v>
      </c>
      <c r="M86" s="36">
        <f>IF(Nispen!K6=(""),(""),ROUND(Nispen!K6/Nispen!$B6*10,3))</f>
        <v>9.4120000000000008</v>
      </c>
      <c r="N86" s="36" t="str">
        <f>IF(Nispen!L6=(""),(""),ROUND(Nispen!L6/Nispen!$B6*10,3))</f>
        <v/>
      </c>
      <c r="O86" s="36">
        <f>IF(Nispen!M6=(""),(""),ROUND(Nispen!M6/Nispen!$B6*10,3))</f>
        <v>12.941000000000001</v>
      </c>
      <c r="P86" s="36">
        <f>IF(Nispen!N6=(""),(""),ROUND(Nispen!N6/Nispen!$B6*10,3))</f>
        <v>12.647</v>
      </c>
      <c r="Q86" s="36">
        <f>IF(Nispen!O6=(""),(""),ROUND(Nispen!O6/Nispen!$B6*10,3))</f>
        <v>15.441000000000001</v>
      </c>
      <c r="R86" s="36">
        <f>IF(Nispen!U6=(""),(""),ROUND(Nispen!U6/Nispen!$T6*10,3))</f>
        <v>12.5</v>
      </c>
      <c r="S86" s="36">
        <f>IF(Nispen!V6=(""),(""),ROUND(Nispen!V6/Nispen!$T6*10,3))</f>
        <v>13.676</v>
      </c>
      <c r="T86" s="36">
        <f>IF(Nispen!W6=(""),(""),ROUND(Nispen!W6/Nispen!$T6*10,3))</f>
        <v>9.7059999999999995</v>
      </c>
      <c r="U86" s="36" t="str">
        <f>IF(Nispen!X6=(""),(""),ROUND(Nispen!X6/Nispen!$T6*10,3))</f>
        <v/>
      </c>
      <c r="V86" s="36" t="str">
        <f>IF(Nispen!Y6=(""),(""),ROUND(Nispen!Y6/Nispen!$T6*10,3))</f>
        <v/>
      </c>
      <c r="W86" s="36" t="str">
        <f>IF(Nispen!Z6=(""),(""),ROUND(Nispen!Z6/Nispen!$T6*10,3))</f>
        <v/>
      </c>
      <c r="X86" s="36" t="str">
        <f>IF(Nispen!AA6=(""),(""),ROUND(Nispen!AA6/Nispen!$T6*10,3))</f>
        <v/>
      </c>
      <c r="Y86" s="36" t="str">
        <f>IF(Nispen!AB6=(""),(""),ROUND(Nispen!AB6/Nispen!$T6*10,3))</f>
        <v/>
      </c>
      <c r="Z86" s="36" t="str">
        <f>IF(Nispen!AC6=(""),(""),ROUND(Nispen!AC6/Nispen!$T6*10,3))</f>
        <v/>
      </c>
      <c r="AA86" s="36" t="str">
        <f>IF(Nispen!AD6=(""),(""),ROUND(Nispen!AD6/Nispen!$T6*10,3))</f>
        <v/>
      </c>
      <c r="AB86" s="36" t="str">
        <f>IF(Nispen!AE6=(""),(""),ROUND(Nispen!AE6/Nispen!$T6*10,3))</f>
        <v/>
      </c>
      <c r="AC86" s="36" t="str">
        <f>IF(Nispen!AF6=(""),(""),ROUND(Nispen!AF6/Nispen!$T6*10,3))</f>
        <v/>
      </c>
      <c r="AD86" s="36" t="str">
        <f>IF(Nispen!AG6=(""),(""),ROUND(Nispen!AG6/Nispen!$T6*10,3))</f>
        <v/>
      </c>
    </row>
    <row r="87" spans="1:30" ht="15" customHeight="1" x14ac:dyDescent="0.3">
      <c r="A87" s="27">
        <f t="shared" si="45"/>
        <v>9</v>
      </c>
      <c r="B87" s="80" t="str">
        <f>Nispen!A7</f>
        <v>Cappaert Ivan</v>
      </c>
      <c r="C87" s="32">
        <f>IF(Nispen!AL7=0," ",SUM(E87:AD87))</f>
        <v>89.141999999999996</v>
      </c>
      <c r="E87" s="36">
        <f>IF(Nispen!C7=(""),(""),ROUND(Nispen!C7/Nispen!$B7*10,3))</f>
        <v>11.714</v>
      </c>
      <c r="F87" s="36">
        <f>IF(Nispen!D7=(""),(""),ROUND(Nispen!D7/Nispen!$B7*10,3))</f>
        <v>12.286</v>
      </c>
      <c r="G87" s="36">
        <f>IF(Nispen!E7=(""),(""),ROUND(Nispen!E7/Nispen!$B7*10,3))</f>
        <v>10.856999999999999</v>
      </c>
      <c r="H87" s="36" t="str">
        <f>IF(Nispen!F7=(""),(""),ROUND(Nispen!F7/Nispen!$B7*10,3))</f>
        <v/>
      </c>
      <c r="I87" s="36" t="str">
        <f>IF(Nispen!G7=(""),(""),ROUND(Nispen!G7/Nispen!$B7*10,3))</f>
        <v/>
      </c>
      <c r="J87" s="36" t="str">
        <f>IF(Nispen!H7=(""),(""),ROUND(Nispen!H7/Nispen!$B7*10,3))</f>
        <v/>
      </c>
      <c r="K87" s="36" t="str">
        <f>IF(Nispen!I7=(""),(""),ROUND(Nispen!I7/Nispen!$B7*10,3))</f>
        <v/>
      </c>
      <c r="L87" s="36" t="str">
        <f>IF(Nispen!J7=(""),(""),ROUND(Nispen!J7/Nispen!$B7*10,3))</f>
        <v/>
      </c>
      <c r="M87" s="36" t="str">
        <f>IF(Nispen!K7=(""),(""),ROUND(Nispen!K7/Nispen!$B7*10,3))</f>
        <v/>
      </c>
      <c r="N87" s="36" t="str">
        <f>IF(Nispen!L7=(""),(""),ROUND(Nispen!L7/Nispen!$B7*10,3))</f>
        <v/>
      </c>
      <c r="O87" s="36">
        <f>IF(Nispen!M7=(""),(""),ROUND(Nispen!M7/Nispen!$B7*10,3))</f>
        <v>9.7140000000000004</v>
      </c>
      <c r="P87" s="36">
        <f>IF(Nispen!N7=(""),(""),ROUND(Nispen!N7/Nispen!$B7*10,3))</f>
        <v>6.2859999999999996</v>
      </c>
      <c r="Q87" s="36">
        <f>IF(Nispen!O7=(""),(""),ROUND(Nispen!O7/Nispen!$B7*10,3))</f>
        <v>10</v>
      </c>
      <c r="R87" s="36">
        <f>IF(Nispen!U7=(""),(""),ROUND(Nispen!U7/Nispen!$T7*10,3))</f>
        <v>13.714</v>
      </c>
      <c r="S87" s="36">
        <f>IF(Nispen!V7=(""),(""),ROUND(Nispen!V7/Nispen!$T7*10,3))</f>
        <v>6</v>
      </c>
      <c r="T87" s="36">
        <f>IF(Nispen!W7=(""),(""),ROUND(Nispen!W7/Nispen!$T7*10,3))</f>
        <v>8.5709999999999997</v>
      </c>
      <c r="U87" s="36" t="str">
        <f>IF(Nispen!X7=(""),(""),ROUND(Nispen!X7/Nispen!$T7*10,3))</f>
        <v/>
      </c>
      <c r="V87" s="36" t="str">
        <f>IF(Nispen!Y7=(""),(""),ROUND(Nispen!Y7/Nispen!$T7*10,3))</f>
        <v/>
      </c>
      <c r="W87" s="36" t="str">
        <f>IF(Nispen!Z7=(""),(""),ROUND(Nispen!Z7/Nispen!$T7*10,3))</f>
        <v/>
      </c>
      <c r="X87" s="36" t="str">
        <f>IF(Nispen!AA7=(""),(""),ROUND(Nispen!AA7/Nispen!$T7*10,3))</f>
        <v/>
      </c>
      <c r="Y87" s="36" t="str">
        <f>IF(Nispen!AB7=(""),(""),ROUND(Nispen!AB7/Nispen!$T7*10,3))</f>
        <v/>
      </c>
      <c r="Z87" s="36" t="str">
        <f>IF(Nispen!AC7=(""),(""),ROUND(Nispen!AC7/Nispen!$T7*10,3))</f>
        <v/>
      </c>
      <c r="AA87" s="36" t="str">
        <f>IF(Nispen!AD7=(""),(""),ROUND(Nispen!AD7/Nispen!$T7*10,3))</f>
        <v/>
      </c>
      <c r="AB87" s="36" t="str">
        <f>IF(Nispen!AE7=(""),(""),ROUND(Nispen!AE7/Nispen!$T7*10,3))</f>
        <v/>
      </c>
      <c r="AC87" s="36" t="str">
        <f>IF(Nispen!AF7=(""),(""),ROUND(Nispen!AF7/Nispen!$T7*10,3))</f>
        <v/>
      </c>
      <c r="AD87" s="36" t="str">
        <f>IF(Nispen!AG7=(""),(""),ROUND(Nispen!AG7/Nispen!$T7*10,3))</f>
        <v/>
      </c>
    </row>
    <row r="88" spans="1:30" ht="15" customHeight="1" x14ac:dyDescent="0.3">
      <c r="A88" s="27">
        <f t="shared" si="45"/>
        <v>10</v>
      </c>
      <c r="B88" s="28" t="str">
        <f>Nispen!A8</f>
        <v xml:space="preserve">Kerstens Jac     </v>
      </c>
      <c r="C88" s="32">
        <f>IF(Nispen!AL8=0," ",SUM(E88:AD88))</f>
        <v>96.570999999999998</v>
      </c>
      <c r="E88" s="36">
        <f>IF(Nispen!C8=(""),(""),ROUND(Nispen!C8/Nispen!$B8*10,3))</f>
        <v>10</v>
      </c>
      <c r="F88" s="36">
        <f>IF(Nispen!D8=(""),(""),ROUND(Nispen!D8/Nispen!$B8*10,3))</f>
        <v>6.2859999999999996</v>
      </c>
      <c r="G88" s="36" t="str">
        <f>IF(Nispen!E8=(""),(""),ROUND(Nispen!E8/Nispen!$B8*10,3))</f>
        <v/>
      </c>
      <c r="H88" s="36" t="str">
        <f>IF(Nispen!F8=(""),(""),ROUND(Nispen!F8/Nispen!$B8*10,3))</f>
        <v/>
      </c>
      <c r="I88" s="36" t="str">
        <f>IF(Nispen!G8=(""),(""),ROUND(Nispen!G8/Nispen!$B8*10,3))</f>
        <v/>
      </c>
      <c r="J88" s="36" t="str">
        <f>IF(Nispen!H8=(""),(""),ROUND(Nispen!H8/Nispen!$B8*10,3))</f>
        <v/>
      </c>
      <c r="K88" s="36">
        <f>IF(Nispen!I8=(""),(""),ROUND(Nispen!I8/Nispen!$B8*10,3))</f>
        <v>10</v>
      </c>
      <c r="L88" s="265">
        <f>IF(Nispen!J8=(""),(""),ROUND(Nispen!J8/Nispen!$B8*10,3))</f>
        <v>4.8570000000000002</v>
      </c>
      <c r="M88" s="36">
        <f>IF(Nispen!K8=(""),(""),ROUND(Nispen!K8/Nispen!$B8*10,3))</f>
        <v>13.143000000000001</v>
      </c>
      <c r="N88" s="265">
        <f>IF(Nispen!L8=(""),(""),ROUND(Nispen!L8/Nispen!$B8*10,3))</f>
        <v>12.856999999999999</v>
      </c>
      <c r="O88" s="265" t="str">
        <f>IF(Nispen!M8=(""),(""),ROUND(Nispen!M8/Nispen!$B8*10,3))</f>
        <v/>
      </c>
      <c r="P88" s="36">
        <f>IF(Nispen!N8=(""),(""),ROUND(Nispen!N8/Nispen!$B8*10,3))</f>
        <v>7.1429999999999998</v>
      </c>
      <c r="Q88" s="36">
        <f>IF(Nispen!O8=(""),(""),ROUND(Nispen!O8/Nispen!$B8*10,3))</f>
        <v>6.5709999999999997</v>
      </c>
      <c r="R88" s="36">
        <f>IF(Nispen!U8=(""),(""),ROUND(Nispen!U8/Nispen!$T8*10,3))</f>
        <v>15.714</v>
      </c>
      <c r="S88" s="36" t="str">
        <f>IF(Nispen!V8=(""),(""),ROUND(Nispen!V8/Nispen!$T8*10,3))</f>
        <v/>
      </c>
      <c r="T88" s="36">
        <f>IF(Nispen!W8=(""),(""),ROUND(Nispen!W8/Nispen!$T8*10,3))</f>
        <v>10</v>
      </c>
      <c r="U88" s="36" t="str">
        <f>IF(Nispen!X8=(""),(""),ROUND(Nispen!X8/Nispen!$T8*10,3))</f>
        <v/>
      </c>
      <c r="V88" s="36" t="str">
        <f>IF(Nispen!Y8=(""),(""),ROUND(Nispen!Y8/Nispen!$T8*10,3))</f>
        <v/>
      </c>
      <c r="W88" s="36" t="str">
        <f>IF(Nispen!Z8=(""),(""),ROUND(Nispen!Z8/Nispen!$T8*10,3))</f>
        <v/>
      </c>
      <c r="X88" s="36" t="str">
        <f>IF(Nispen!AA8=(""),(""),ROUND(Nispen!AA8/Nispen!$T8*10,3))</f>
        <v/>
      </c>
      <c r="Y88" s="36" t="str">
        <f>IF(Nispen!AB8=(""),(""),ROUND(Nispen!AB8/Nispen!$T8*10,3))</f>
        <v/>
      </c>
      <c r="Z88" s="36" t="str">
        <f>IF(Nispen!AC8=(""),(""),ROUND(Nispen!AC8/Nispen!$T8*10,3))</f>
        <v/>
      </c>
      <c r="AA88" s="36" t="str">
        <f>IF(Nispen!AD8=(""),(""),ROUND(Nispen!AD8/Nispen!$T8*10,3))</f>
        <v/>
      </c>
      <c r="AB88" s="36" t="str">
        <f>IF(Nispen!AE8=(""),(""),ROUND(Nispen!AE8/Nispen!$T8*10,3))</f>
        <v/>
      </c>
      <c r="AC88" s="36" t="str">
        <f>IF(Nispen!AF8=(""),(""),ROUND(Nispen!AF8/Nispen!$T8*10,3))</f>
        <v/>
      </c>
      <c r="AD88" s="36" t="str">
        <f>IF(Nispen!AG8=(""),(""),ROUND(Nispen!AG8/Nispen!$T8*10,3))</f>
        <v/>
      </c>
    </row>
    <row r="89" spans="1:30" ht="15" customHeight="1" x14ac:dyDescent="0.3">
      <c r="A89" s="27">
        <f t="shared" si="45"/>
        <v>5</v>
      </c>
      <c r="B89" s="38" t="str">
        <f>Nispen!A9</f>
        <v>Klijn Toon [NS 20]</v>
      </c>
      <c r="C89" s="32">
        <f>IF(Nispen!AL9=0," ",SUM(E89:AD89))</f>
        <v>43</v>
      </c>
      <c r="E89" s="36" t="str">
        <f>IF(Nispen!C9=(""),(""),ROUND(Nispen!C9/Nispen!$B9*10,3))</f>
        <v/>
      </c>
      <c r="F89" s="36" t="str">
        <f>IF(Nispen!D9=(""),(""),ROUND(Nispen!D9/Nispen!$B9*10,3))</f>
        <v/>
      </c>
      <c r="G89" s="261">
        <f>IF(Nispen!E9=(""),(""),ROUND(Nispen!E9/20*10,3))</f>
        <v>12</v>
      </c>
      <c r="H89" s="261">
        <f>IF(Nispen!F9=(""),(""),ROUND(Nispen!F9/20*10,3))</f>
        <v>11</v>
      </c>
      <c r="I89" s="36" t="str">
        <f>IF(Nispen!G9=(""),(""),ROUND(Nispen!G9/Nispen!$B9*10,3))</f>
        <v/>
      </c>
      <c r="J89" s="261">
        <f>IF(Nispen!H9=(""),(""),ROUND(Nispen!H9/20*10,3))</f>
        <v>6.5</v>
      </c>
      <c r="K89" s="36">
        <f>IF(Nispen!I9=(""),(""),ROUND(Nispen!I9/Nispen!$B9*10,3))</f>
        <v>11</v>
      </c>
      <c r="L89" s="36" t="str">
        <f>IF(Nispen!J9=(""),(""),ROUND(Nispen!J9/Nispen!$B9*10,3))</f>
        <v/>
      </c>
      <c r="M89" s="36" t="str">
        <f>IF(Nispen!K9=(""),(""),ROUND(Nispen!K9/Nispen!$B9*10,3))</f>
        <v/>
      </c>
      <c r="N89" s="36" t="str">
        <f>IF(Nispen!L9=(""),(""),ROUND(Nispen!L9/Nispen!$B9*10,3))</f>
        <v/>
      </c>
      <c r="O89" s="36" t="str">
        <f>IF(Nispen!M9=(""),(""),ROUND(Nispen!M9/Nispen!$B9*10,3))</f>
        <v/>
      </c>
      <c r="P89" s="36" t="str">
        <f>IF(Nispen!N9=(""),(""),ROUND(Nispen!N9/Nispen!$B9*10,3))</f>
        <v/>
      </c>
      <c r="Q89" s="36" t="str">
        <f>IF(Nispen!O9=(""),(""),ROUND(Nispen!O9/Nispen!$B9*10,3))</f>
        <v/>
      </c>
      <c r="R89" s="36">
        <f>IF(Nispen!U9=(""),(""),ROUND(Nispen!U9/Nispen!$T9*10,3))</f>
        <v>2.5</v>
      </c>
      <c r="S89" s="36" t="str">
        <f>IF(Nispen!V9=(""),(""),ROUND(Nispen!V9/Nispen!$T9*10,3))</f>
        <v/>
      </c>
      <c r="T89" s="36" t="str">
        <f>IF(Nispen!W9=(""),(""),ROUND(Nispen!W9/Nispen!$T9*10,3))</f>
        <v/>
      </c>
      <c r="U89" s="36" t="str">
        <f>IF(Nispen!X9=(""),(""),ROUND(Nispen!X9/Nispen!$T9*10,3))</f>
        <v/>
      </c>
      <c r="V89" s="36" t="str">
        <f>IF(Nispen!Y9=(""),(""),ROUND(Nispen!Y9/Nispen!$T9*10,3))</f>
        <v/>
      </c>
      <c r="W89" s="36" t="str">
        <f>IF(Nispen!Z9=(""),(""),ROUND(Nispen!Z9/Nispen!$T9*10,3))</f>
        <v/>
      </c>
      <c r="X89" s="36" t="str">
        <f>IF(Nispen!AA9=(""),(""),ROUND(Nispen!AA9/Nispen!$T9*10,3))</f>
        <v/>
      </c>
      <c r="Y89" s="36" t="str">
        <f>IF(Nispen!AB9=(""),(""),ROUND(Nispen!AB9/Nispen!$T9*10,3))</f>
        <v/>
      </c>
      <c r="Z89" s="36" t="str">
        <f>IF(Nispen!AC9=(""),(""),ROUND(Nispen!AC9/Nispen!$T9*10,3))</f>
        <v/>
      </c>
      <c r="AA89" s="36" t="str">
        <f>IF(Nispen!AD9=(""),(""),ROUND(Nispen!AD9/Nispen!$T9*10,3))</f>
        <v/>
      </c>
      <c r="AB89" s="36" t="str">
        <f>IF(Nispen!AE9=(""),(""),ROUND(Nispen!AE9/Nispen!$T9*10,3))</f>
        <v/>
      </c>
      <c r="AC89" s="36" t="str">
        <f>IF(Nispen!AF9=(""),(""),ROUND(Nispen!AF9/Nispen!$T9*10,3))</f>
        <v/>
      </c>
      <c r="AD89" s="36" t="str">
        <f>IF(Nispen!AG9=(""),(""),ROUND(Nispen!AG9/Nispen!$T9*10,3))</f>
        <v/>
      </c>
    </row>
    <row r="90" spans="1:30" ht="15" customHeight="1" x14ac:dyDescent="0.3">
      <c r="A90" s="27">
        <f t="shared" si="45"/>
        <v>11</v>
      </c>
      <c r="B90" s="34" t="str">
        <f>Nispen!A10</f>
        <v>Martens Gerrit [OS]</v>
      </c>
      <c r="C90" s="32">
        <f>IF(Nispen!AL10=0," ",SUM(E90:AD90))</f>
        <v>115.33199999999999</v>
      </c>
      <c r="E90" s="36">
        <f>IF(Nispen!C10=(""),(""),ROUND(Nispen!C10/Nispen!$B10*10,3))</f>
        <v>11.333</v>
      </c>
      <c r="F90" s="36">
        <f>IF(Nispen!D10=(""),(""),ROUND(Nispen!D10/Nispen!$B10*10,3))</f>
        <v>11.333</v>
      </c>
      <c r="G90" s="36" t="str">
        <f>IF(Nispen!E10=(""),(""),ROUND(Nispen!E10/Nispen!$B10*10,3))</f>
        <v/>
      </c>
      <c r="H90" s="36">
        <f>IF(Nispen!F10=(""),(""),ROUND(Nispen!F10/Nispen!$B10*10,3))</f>
        <v>14</v>
      </c>
      <c r="I90" s="36">
        <f>IF(Nispen!G10=(""),(""),ROUND(Nispen!G10/Nispen!$B10*10,3))</f>
        <v>6</v>
      </c>
      <c r="J90" s="36">
        <f>IF(Nispen!H10=(""),(""),ROUND(Nispen!H10/Nispen!$B10*10,3))</f>
        <v>14</v>
      </c>
      <c r="K90" s="36" t="str">
        <f>IF(Nispen!I10=(""),(""),ROUND(Nispen!I10/Nispen!$B10*10,3))</f>
        <v/>
      </c>
      <c r="L90" s="36">
        <f>IF(Nispen!J10=(""),(""),ROUND(Nispen!J10/Nispen!$B10*10,3))</f>
        <v>6</v>
      </c>
      <c r="M90" s="36">
        <f>IF(Nispen!K10=(""),(""),ROUND(Nispen!K10/Nispen!$B10*10,3))</f>
        <v>11.333</v>
      </c>
      <c r="N90" s="265">
        <f>IF(Nispen!L10=(""),(""),ROUND(Nispen!L10/Nispen!$B10*10,3))</f>
        <v>17.332999999999998</v>
      </c>
      <c r="O90" s="36">
        <f>IF(Nispen!M10=(""),(""),ROUND(Nispen!M10/Nispen!$B10*10,3))</f>
        <v>6.6669999999999998</v>
      </c>
      <c r="P90" s="36">
        <f>IF(Nispen!N10=(""),(""),ROUND(Nispen!N10/Nispen!$B10*10,3))</f>
        <v>7.3330000000000002</v>
      </c>
      <c r="Q90" s="36">
        <f>IF(Nispen!O10=(""),(""),ROUND(Nispen!O10/Nispen!$B10*10,3))</f>
        <v>10</v>
      </c>
      <c r="R90" s="36" t="str">
        <f>IF(Nispen!U10=(""),(""),ROUND(Nispen!U10/Nispen!$T10*10,3))</f>
        <v/>
      </c>
      <c r="S90" s="36" t="str">
        <f>IF(Nispen!V10=(""),(""),ROUND(Nispen!V10/Nispen!$T10*10,3))</f>
        <v/>
      </c>
      <c r="T90" s="36" t="str">
        <f>IF(Nispen!W10=(""),(""),ROUND(Nispen!W10/Nispen!$T10*10,3))</f>
        <v/>
      </c>
      <c r="U90" s="36" t="str">
        <f>IF(Nispen!X10=(""),(""),ROUND(Nispen!X10/Nispen!$T10*10,3))</f>
        <v/>
      </c>
      <c r="V90" s="36" t="str">
        <f>IF(Nispen!Y10=(""),(""),ROUND(Nispen!Y10/Nispen!$T10*10,3))</f>
        <v/>
      </c>
      <c r="W90" s="36" t="str">
        <f>IF(Nispen!Z10=(""),(""),ROUND(Nispen!Z10/Nispen!$T10*10,3))</f>
        <v/>
      </c>
      <c r="X90" s="36" t="str">
        <f>IF(Nispen!AA10=(""),(""),ROUND(Nispen!AA10/Nispen!$T10*10,3))</f>
        <v/>
      </c>
      <c r="Y90" s="36" t="str">
        <f>IF(Nispen!AB10=(""),(""),ROUND(Nispen!AB10/Nispen!$T10*10,3))</f>
        <v/>
      </c>
      <c r="Z90" s="36" t="str">
        <f>IF(Nispen!AC10=(""),(""),ROUND(Nispen!AC10/Nispen!$T10*10,3))</f>
        <v/>
      </c>
      <c r="AA90" s="36" t="str">
        <f>IF(Nispen!AD10=(""),(""),ROUND(Nispen!AD10/Nispen!$T10*10,3))</f>
        <v/>
      </c>
      <c r="AB90" s="36" t="str">
        <f>IF(Nispen!AE10=(""),(""),ROUND(Nispen!AE10/Nispen!$T10*10,3))</f>
        <v/>
      </c>
      <c r="AC90" s="36" t="str">
        <f>IF(Nispen!AF10=(""),(""),ROUND(Nispen!AF10/Nispen!$T10*10,3))</f>
        <v/>
      </c>
      <c r="AD90" s="36" t="str">
        <f>IF(Nispen!AG10=(""),(""),ROUND(Nispen!AG10/Nispen!$T10*10,3))</f>
        <v/>
      </c>
    </row>
    <row r="91" spans="1:30" ht="15" customHeight="1" x14ac:dyDescent="0.3">
      <c r="A91" s="27">
        <f t="shared" si="45"/>
        <v>2</v>
      </c>
      <c r="B91" s="28" t="str">
        <f>Nispen!A11</f>
        <v>Mens Jos</v>
      </c>
      <c r="C91" s="32">
        <f>IF(Nispen!AL11=0," ",SUM(E91:AD91))</f>
        <v>19.047999999999998</v>
      </c>
      <c r="E91" s="36" t="str">
        <f>IF(Nispen!C11=(""),(""),ROUND(Nispen!C11/Nispen!$B11*10,3))</f>
        <v/>
      </c>
      <c r="F91" s="36" t="str">
        <f>IF(Nispen!D11=(""),(""),ROUND(Nispen!D11/Nispen!$B11*10,3))</f>
        <v/>
      </c>
      <c r="G91" s="36" t="str">
        <f>IF(Nispen!E11=(""),(""),ROUND(Nispen!E11/Nispen!$B11*10,3))</f>
        <v/>
      </c>
      <c r="H91" s="36" t="str">
        <f>IF(Nispen!F11=(""),(""),ROUND(Nispen!F11/Nispen!$B11*10,3))</f>
        <v/>
      </c>
      <c r="I91" s="36">
        <f>IF(Nispen!G11=(""),(""),ROUND(Nispen!G11/Nispen!$B11*10,3))</f>
        <v>9.5239999999999991</v>
      </c>
      <c r="J91" s="36" t="str">
        <f>IF(Nispen!H11=(""),(""),ROUND(Nispen!H11/Nispen!$B11*10,3))</f>
        <v/>
      </c>
      <c r="K91" s="36" t="str">
        <f>IF(Nispen!I11=(""),(""),ROUND(Nispen!I11/Nispen!$B11*10,3))</f>
        <v/>
      </c>
      <c r="L91" s="36">
        <f>IF(Nispen!J11=(""),(""),ROUND(Nispen!J11/Nispen!$B11*10,3))</f>
        <v>9.5239999999999991</v>
      </c>
      <c r="M91" s="36" t="str">
        <f>IF(Nispen!K11=(""),(""),ROUND(Nispen!K11/Nispen!$B11*10,3))</f>
        <v/>
      </c>
      <c r="N91" s="36" t="str">
        <f>IF(Nispen!L11=(""),(""),ROUND(Nispen!L11/Nispen!$B11*10,3))</f>
        <v/>
      </c>
      <c r="O91" s="36" t="str">
        <f>IF(Nispen!M11=(""),(""),ROUND(Nispen!M11/Nispen!$B11*10,3))</f>
        <v/>
      </c>
      <c r="P91" s="36" t="str">
        <f>IF(Nispen!N11=(""),(""),ROUND(Nispen!N11/Nispen!$B11*10,3))</f>
        <v/>
      </c>
      <c r="Q91" s="36" t="str">
        <f>IF(Nispen!O11=(""),(""),ROUND(Nispen!O11/Nispen!$B11*10,3))</f>
        <v/>
      </c>
      <c r="R91" s="36" t="str">
        <f>IF(Nispen!U11=(""),(""),ROUND(Nispen!U11/Nispen!$T11*10,3))</f>
        <v/>
      </c>
      <c r="S91" s="36" t="str">
        <f>IF(Nispen!V11=(""),(""),ROUND(Nispen!V11/Nispen!$T11*10,3))</f>
        <v/>
      </c>
      <c r="T91" s="36" t="str">
        <f>IF(Nispen!W11=(""),(""),ROUND(Nispen!W11/Nispen!$T11*10,3))</f>
        <v/>
      </c>
      <c r="U91" s="36" t="str">
        <f>IF(Nispen!X11=(""),(""),ROUND(Nispen!X11/Nispen!$T11*10,3))</f>
        <v/>
      </c>
      <c r="V91" s="36" t="str">
        <f>IF(Nispen!Y11=(""),(""),ROUND(Nispen!Y11/Nispen!$T11*10,3))</f>
        <v/>
      </c>
      <c r="W91" s="36" t="str">
        <f>IF(Nispen!Z11=(""),(""),ROUND(Nispen!Z11/Nispen!$T11*10,3))</f>
        <v/>
      </c>
      <c r="X91" s="36" t="str">
        <f>IF(Nispen!AA11=(""),(""),ROUND(Nispen!AA11/Nispen!$T11*10,3))</f>
        <v/>
      </c>
      <c r="Y91" s="36" t="str">
        <f>IF(Nispen!AB11=(""),(""),ROUND(Nispen!AB11/Nispen!$T11*10,3))</f>
        <v/>
      </c>
      <c r="Z91" s="36" t="str">
        <f>IF(Nispen!AC11=(""),(""),ROUND(Nispen!AC11/Nispen!$T11*10,3))</f>
        <v/>
      </c>
      <c r="AA91" s="36" t="str">
        <f>IF(Nispen!AD11=(""),(""),ROUND(Nispen!AD11/Nispen!$T11*10,3))</f>
        <v/>
      </c>
      <c r="AB91" s="36" t="str">
        <f>IF(Nispen!AE11=(""),(""),ROUND(Nispen!AE11/Nispen!$T11*10,3))</f>
        <v/>
      </c>
      <c r="AC91" s="36" t="str">
        <f>IF(Nispen!AF11=(""),(""),ROUND(Nispen!AF11/Nispen!$T11*10,3))</f>
        <v/>
      </c>
      <c r="AD91" s="36" t="str">
        <f>IF(Nispen!AG11=(""),(""),ROUND(Nispen!AG11/Nispen!$T11*10,3))</f>
        <v/>
      </c>
    </row>
    <row r="92" spans="1:30" ht="15" customHeight="1" x14ac:dyDescent="0.3">
      <c r="A92" s="27">
        <f t="shared" si="45"/>
        <v>8</v>
      </c>
      <c r="B92" s="28" t="str">
        <f>Nispen!A12</f>
        <v xml:space="preserve">Raats Antoon </v>
      </c>
      <c r="C92" s="32">
        <f>IF(Nispen!AL12=0," ",SUM(E92:AD92))</f>
        <v>73.158999999999992</v>
      </c>
      <c r="E92" s="36" t="str">
        <f>IF(Nispen!C12=(""),(""),ROUND(Nispen!C12/Nispen!$B12*10,3))</f>
        <v/>
      </c>
      <c r="F92" s="36">
        <f>IF(Nispen!D12=(""),(""),ROUND(Nispen!D12/Nispen!$B12*10,3))</f>
        <v>9.4740000000000002</v>
      </c>
      <c r="G92" s="36">
        <f>IF(Nispen!E12=(""),(""),ROUND(Nispen!E12/Nispen!$B12*10,3))</f>
        <v>7.8949999999999996</v>
      </c>
      <c r="H92" s="36" t="str">
        <f>IF(Nispen!F12=(""),(""),ROUND(Nispen!F12/Nispen!$B12*10,3))</f>
        <v/>
      </c>
      <c r="I92" s="36" t="str">
        <f>IF(Nispen!G12=(""),(""),ROUND(Nispen!G12/Nispen!$B12*10,3))</f>
        <v/>
      </c>
      <c r="J92" s="36">
        <f>IF(Nispen!H12=(""),(""),ROUND(Nispen!H12/Nispen!$B12*10,3))</f>
        <v>12.632</v>
      </c>
      <c r="K92" s="36">
        <f>IF(Nispen!I12=(""),(""),ROUND(Nispen!I12/Nispen!$B12*10,3))</f>
        <v>8.4209999999999994</v>
      </c>
      <c r="L92" s="36">
        <f>IF(Nispen!J12=(""),(""),ROUND(Nispen!J12/Nispen!$B12*10,3))</f>
        <v>7.8949999999999996</v>
      </c>
      <c r="M92" s="36" t="str">
        <f>IF(Nispen!K12=(""),(""),ROUND(Nispen!K12/Nispen!$B12*10,3))</f>
        <v/>
      </c>
      <c r="N92" s="36" t="str">
        <f>IF(Nispen!L12=(""),(""),ROUND(Nispen!L12/Nispen!$B12*10,3))</f>
        <v/>
      </c>
      <c r="O92" s="36" t="str">
        <f>IF(Nispen!M12=(""),(""),ROUND(Nispen!M12/Nispen!$B12*10,3))</f>
        <v/>
      </c>
      <c r="P92" s="36">
        <f>IF(Nispen!N12=(""),(""),ROUND(Nispen!N12/Nispen!$B12*10,3))</f>
        <v>5.2629999999999999</v>
      </c>
      <c r="Q92" s="36" t="str">
        <f>IF(Nispen!O12=(""),(""),ROUND(Nispen!O12/Nispen!$B12*10,3))</f>
        <v/>
      </c>
      <c r="R92" s="36" t="str">
        <f>IF(Nispen!U12=(""),(""),ROUND(Nispen!U12/Nispen!$T12*10,3))</f>
        <v/>
      </c>
      <c r="S92" s="36">
        <f>IF(Nispen!V12=(""),(""),ROUND(Nispen!V12/Nispen!$T12*10,3))</f>
        <v>8.9469999999999992</v>
      </c>
      <c r="T92" s="36">
        <f>IF(Nispen!W12=(""),(""),ROUND(Nispen!W12/Nispen!$T12*10,3))</f>
        <v>12.632</v>
      </c>
      <c r="U92" s="36" t="str">
        <f>IF(Nispen!X12=(""),(""),ROUND(Nispen!X12/Nispen!$T12*10,3))</f>
        <v/>
      </c>
      <c r="V92" s="36" t="str">
        <f>IF(Nispen!Y12=(""),(""),ROUND(Nispen!Y12/Nispen!$T12*10,3))</f>
        <v/>
      </c>
      <c r="W92" s="36" t="str">
        <f>IF(Nispen!Z12=(""),(""),ROUND(Nispen!Z12/Nispen!$T12*10,3))</f>
        <v/>
      </c>
      <c r="X92" s="36" t="str">
        <f>IF(Nispen!AA12=(""),(""),ROUND(Nispen!AA12/Nispen!$T12*10,3))</f>
        <v/>
      </c>
      <c r="Y92" s="36" t="str">
        <f>IF(Nispen!AB12=(""),(""),ROUND(Nispen!AB12/Nispen!$T12*10,3))</f>
        <v/>
      </c>
      <c r="Z92" s="36" t="str">
        <f>IF(Nispen!AC12=(""),(""),ROUND(Nispen!AC12/Nispen!$T12*10,3))</f>
        <v/>
      </c>
      <c r="AA92" s="36" t="str">
        <f>IF(Nispen!AD12=(""),(""),ROUND(Nispen!AD12/Nispen!$T12*10,3))</f>
        <v/>
      </c>
      <c r="AB92" s="36" t="str">
        <f>IF(Nispen!AE12=(""),(""),ROUND(Nispen!AE12/Nispen!$T12*10,3))</f>
        <v/>
      </c>
      <c r="AC92" s="36" t="str">
        <f>IF(Nispen!AF12=(""),(""),ROUND(Nispen!AF12/Nispen!$T12*10,3))</f>
        <v/>
      </c>
      <c r="AD92" s="36" t="str">
        <f>IF(Nispen!AG12=(""),(""),ROUND(Nispen!AG12/Nispen!$T12*10,3))</f>
        <v/>
      </c>
    </row>
    <row r="93" spans="1:30" ht="15" customHeight="1" x14ac:dyDescent="0.3">
      <c r="A93" s="27">
        <f t="shared" si="45"/>
        <v>11</v>
      </c>
      <c r="B93" s="28" t="str">
        <f>Nispen!A13</f>
        <v>Uijdehaag Nico</v>
      </c>
      <c r="C93" s="32">
        <f>IF(Nispen!AL13=0," ",SUM(E93:AD93))</f>
        <v>112.60900000000001</v>
      </c>
      <c r="E93" s="36">
        <f>IF(Nispen!C13=(""),(""),ROUND(Nispen!C13/Nispen!$B13*10,3))</f>
        <v>13.478</v>
      </c>
      <c r="F93" s="36" t="str">
        <f>IF(Nispen!D13=(""),(""),ROUND(Nispen!D13/Nispen!$B13*10,3))</f>
        <v/>
      </c>
      <c r="G93" s="36" t="str">
        <f>IF(Nispen!E13=(""),(""),ROUND(Nispen!E13/Nispen!$B13*10,3))</f>
        <v/>
      </c>
      <c r="H93" s="36">
        <f>IF(Nispen!F13=(""),(""),ROUND(Nispen!F13/Nispen!$B13*10,3))</f>
        <v>12.173999999999999</v>
      </c>
      <c r="I93" s="36">
        <f>IF(Nispen!G13=(""),(""),ROUND(Nispen!G13/Nispen!$B13*10,3))</f>
        <v>9.5649999999999995</v>
      </c>
      <c r="J93" s="36">
        <f>IF(Nispen!H13=(""),(""),ROUND(Nispen!H13/Nispen!$B13*10,3))</f>
        <v>8.6959999999999997</v>
      </c>
      <c r="K93" s="36">
        <f>IF(Nispen!I13=(""),(""),ROUND(Nispen!I13/Nispen!$B13*10,3))</f>
        <v>6.0869999999999997</v>
      </c>
      <c r="L93" s="36" t="str">
        <f>IF(Nispen!J13=(""),(""),ROUND(Nispen!J13/Nispen!$B13*10,3))</f>
        <v/>
      </c>
      <c r="M93" s="36">
        <f>IF(Nispen!K13=(""),(""),ROUND(Nispen!K13/Nispen!$B13*10,3))</f>
        <v>9.5649999999999995</v>
      </c>
      <c r="N93" s="265">
        <f>IF(Nispen!L13=(""),(""),ROUND(Nispen!L13/Nispen!$B13*10,3))</f>
        <v>8.6959999999999997</v>
      </c>
      <c r="O93" s="36">
        <f>IF(Nispen!M13=(""),(""),ROUND(Nispen!M13/Nispen!$B13*10,3))</f>
        <v>11.304</v>
      </c>
      <c r="P93" s="36" t="str">
        <f>IF(Nispen!N13=(""),(""),ROUND(Nispen!N13/Nispen!$B13*10,3))</f>
        <v/>
      </c>
      <c r="Q93" s="36" t="str">
        <f>IF(Nispen!O13=(""),(""),ROUND(Nispen!O13/Nispen!$B13*10,3))</f>
        <v/>
      </c>
      <c r="R93" s="36">
        <f>IF(Nispen!U13=(""),(""),ROUND(Nispen!U13/Nispen!$T13*10,3))</f>
        <v>12.173999999999999</v>
      </c>
      <c r="S93" s="36">
        <f>IF(Nispen!V13=(""),(""),ROUND(Nispen!V13/Nispen!$T13*10,3))</f>
        <v>10.435</v>
      </c>
      <c r="T93" s="36">
        <f>IF(Nispen!W13=(""),(""),ROUND(Nispen!W13/Nispen!$T13*10,3))</f>
        <v>10.435</v>
      </c>
      <c r="U93" s="36" t="str">
        <f>IF(Nispen!X13=(""),(""),ROUND(Nispen!X13/Nispen!$T13*10,3))</f>
        <v/>
      </c>
      <c r="V93" s="36" t="str">
        <f>IF(Nispen!Y13=(""),(""),ROUND(Nispen!Y13/Nispen!$T13*10,3))</f>
        <v/>
      </c>
      <c r="W93" s="36" t="str">
        <f>IF(Nispen!Z13=(""),(""),ROUND(Nispen!Z13/Nispen!$T13*10,3))</f>
        <v/>
      </c>
      <c r="X93" s="36" t="str">
        <f>IF(Nispen!AA13=(""),(""),ROUND(Nispen!AA13/Nispen!$T13*10,3))</f>
        <v/>
      </c>
      <c r="Y93" s="36" t="str">
        <f>IF(Nispen!AB13=(""),(""),ROUND(Nispen!AB13/Nispen!$T13*10,3))</f>
        <v/>
      </c>
      <c r="Z93" s="36" t="str">
        <f>IF(Nispen!AC13=(""),(""),ROUND(Nispen!AC13/Nispen!$T13*10,3))</f>
        <v/>
      </c>
      <c r="AA93" s="36" t="str">
        <f>IF(Nispen!AD13=(""),(""),ROUND(Nispen!AD13/Nispen!$T13*10,3))</f>
        <v/>
      </c>
      <c r="AB93" s="36" t="str">
        <f>IF(Nispen!AE13=(""),(""),ROUND(Nispen!AE13/Nispen!$T13*10,3))</f>
        <v/>
      </c>
      <c r="AC93" s="36" t="str">
        <f>IF(Nispen!AF13=(""),(""),ROUND(Nispen!AF13/Nispen!$T13*10,3))</f>
        <v/>
      </c>
      <c r="AD93" s="36" t="str">
        <f>IF(Nispen!AG13=(""),(""),ROUND(Nispen!AG13/Nispen!$T13*10,3))</f>
        <v/>
      </c>
    </row>
    <row r="94" spans="1:30" ht="22.2" customHeight="1" x14ac:dyDescent="0.3">
      <c r="C94" s="215" t="s">
        <v>290</v>
      </c>
      <c r="D94" s="35"/>
      <c r="E94" s="36">
        <f t="shared" ref="E94:R94" si="46">IF(SUM(E84:E93)=0,(" "),SUM(E84:E93))</f>
        <v>68.509999999999991</v>
      </c>
      <c r="F94" s="36">
        <f t="shared" si="46"/>
        <v>70.873000000000005</v>
      </c>
      <c r="G94" s="36">
        <f t="shared" si="46"/>
        <v>52.679999999999993</v>
      </c>
      <c r="H94" s="36">
        <f>IF(SUM(H84:H93)=0,("0"),SUM(H84:H93))</f>
        <v>64.158999999999992</v>
      </c>
      <c r="I94" s="36">
        <f t="shared" si="46"/>
        <v>53.189</v>
      </c>
      <c r="J94" s="36">
        <f t="shared" si="46"/>
        <v>63.293999999999997</v>
      </c>
      <c r="K94" s="36">
        <f t="shared" si="46"/>
        <v>50.867999999999995</v>
      </c>
      <c r="L94" s="36">
        <f>IF(SUM(L84:L93)=0,(" "),SUM(L84:L93))-L88</f>
        <v>53.39</v>
      </c>
      <c r="M94" s="36">
        <f t="shared" si="46"/>
        <v>65.765000000000001</v>
      </c>
      <c r="N94" s="36">
        <f>IF(SUM(N84:N93)=0,(" "),SUM(N84:N93))+L88</f>
        <v>63.083999999999996</v>
      </c>
      <c r="O94" s="36">
        <f>IF(SUM(O84:O93)=0,(" "),SUM(O84:O93))</f>
        <v>57.427000000000007</v>
      </c>
      <c r="P94" s="36">
        <f t="shared" si="46"/>
        <v>46.090999999999994</v>
      </c>
      <c r="Q94" s="36">
        <f t="shared" si="46"/>
        <v>56.138999999999996</v>
      </c>
      <c r="R94" s="36">
        <f t="shared" si="46"/>
        <v>63.698999999999998</v>
      </c>
      <c r="S94" s="36">
        <f t="shared" ref="S94:AD94" si="47">IF(SUM(S84:S93)=0,(" "),SUM(S84:S93))</f>
        <v>56.518000000000001</v>
      </c>
      <c r="T94" s="36">
        <f t="shared" si="47"/>
        <v>64.260999999999996</v>
      </c>
      <c r="U94" s="36" t="str">
        <f t="shared" si="47"/>
        <v xml:space="preserve"> </v>
      </c>
      <c r="V94" s="36" t="str">
        <f t="shared" si="47"/>
        <v xml:space="preserve"> </v>
      </c>
      <c r="W94" s="36" t="str">
        <f t="shared" si="47"/>
        <v xml:space="preserve"> </v>
      </c>
      <c r="X94" s="36" t="str">
        <f t="shared" si="47"/>
        <v xml:space="preserve"> </v>
      </c>
      <c r="Y94" s="36" t="str">
        <f t="shared" si="47"/>
        <v xml:space="preserve"> </v>
      </c>
      <c r="Z94" s="36" t="str">
        <f t="shared" si="47"/>
        <v xml:space="preserve"> </v>
      </c>
      <c r="AA94" s="36" t="str">
        <f t="shared" si="47"/>
        <v xml:space="preserve"> </v>
      </c>
      <c r="AB94" s="36" t="str">
        <f t="shared" si="47"/>
        <v xml:space="preserve"> </v>
      </c>
      <c r="AC94" s="36" t="str">
        <f t="shared" si="47"/>
        <v xml:space="preserve"> </v>
      </c>
      <c r="AD94" s="36" t="str">
        <f t="shared" si="47"/>
        <v xml:space="preserve"> </v>
      </c>
    </row>
    <row r="95" spans="1:30" s="39" customFormat="1" ht="15" customHeight="1" x14ac:dyDescent="0.35">
      <c r="A95" s="37"/>
      <c r="B95" s="38"/>
      <c r="C95" s="41">
        <f>SUM(C84:C93)</f>
        <v>949.947</v>
      </c>
      <c r="D95" s="215" t="s">
        <v>290</v>
      </c>
      <c r="E95" s="40">
        <f>SUM(E84:E93)</f>
        <v>68.509999999999991</v>
      </c>
      <c r="F95" s="40">
        <f t="shared" ref="F95:G95" si="48">IF(F94=(" "),(" "),E95+F94)</f>
        <v>139.38299999999998</v>
      </c>
      <c r="G95" s="40">
        <f t="shared" si="48"/>
        <v>192.06299999999999</v>
      </c>
      <c r="H95" s="40">
        <f t="shared" ref="H95" si="49">IF(H94=(" "),(" "),G95+H94)</f>
        <v>256.22199999999998</v>
      </c>
      <c r="I95" s="40">
        <f t="shared" ref="I95" si="50">IF(I94=(" "),(" "),H95+I94)</f>
        <v>309.411</v>
      </c>
      <c r="J95" s="40">
        <f t="shared" ref="J95" si="51">IF(J94=(" "),(" "),I95+J94)</f>
        <v>372.70499999999998</v>
      </c>
      <c r="K95" s="40">
        <f t="shared" ref="K95" si="52">IF(K94=(" "),(" "),J95+K94)</f>
        <v>423.57299999999998</v>
      </c>
      <c r="L95" s="40">
        <f t="shared" ref="L95" si="53">IF(L94=(" "),(" "),K95+L94)</f>
        <v>476.96299999999997</v>
      </c>
      <c r="M95" s="40">
        <f t="shared" ref="M95" si="54">IF(M94=(" "),(" "),L95+M94)</f>
        <v>542.72799999999995</v>
      </c>
      <c r="N95" s="40">
        <f t="shared" ref="N95" si="55">IF(N94=(" "),(" "),M95+N94)</f>
        <v>605.8119999999999</v>
      </c>
      <c r="O95" s="40">
        <f t="shared" ref="O95" si="56">IF(O94=(" "),(" "),N95+O94)</f>
        <v>663.23899999999992</v>
      </c>
      <c r="P95" s="40">
        <f t="shared" ref="P95" si="57">IF(P94=(" "),(" "),O95+P94)</f>
        <v>709.32999999999993</v>
      </c>
      <c r="Q95" s="40">
        <f t="shared" ref="Q95:R95" si="58">IF(Q94=(" "),(" "),P95+Q94)</f>
        <v>765.46899999999994</v>
      </c>
      <c r="R95" s="40">
        <f t="shared" si="58"/>
        <v>829.16799999999989</v>
      </c>
      <c r="S95" s="40">
        <f t="shared" ref="S95" si="59">IF(S94=(" "),(" "),R95+S94)</f>
        <v>885.68599999999992</v>
      </c>
      <c r="T95" s="40">
        <f t="shared" ref="T95" si="60">IF(T94=(" "),(" "),S95+T94)</f>
        <v>949.94699999999989</v>
      </c>
      <c r="U95" s="40" t="str">
        <f t="shared" ref="U95" si="61">IF(U94=(" "),(" "),T95+U94)</f>
        <v xml:space="preserve"> </v>
      </c>
      <c r="V95" s="40" t="str">
        <f t="shared" ref="V95" si="62">IF(V94=(" "),(" "),U95+V94)</f>
        <v xml:space="preserve"> </v>
      </c>
      <c r="W95" s="40" t="str">
        <f t="shared" ref="W95" si="63">IF(W94=(" "),(" "),V95+W94)</f>
        <v xml:space="preserve"> </v>
      </c>
      <c r="X95" s="40" t="str">
        <f t="shared" ref="X95" si="64">IF(X94=(" "),(" "),W95+X94)</f>
        <v xml:space="preserve"> </v>
      </c>
      <c r="Y95" s="40" t="str">
        <f t="shared" ref="Y95" si="65">IF(Y94=(" "),(" "),X95+Y94)</f>
        <v xml:space="preserve"> </v>
      </c>
      <c r="Z95" s="40" t="str">
        <f t="shared" ref="Z95" si="66">IF(Z94=(" "),(" "),Y95+Z94)</f>
        <v xml:space="preserve"> </v>
      </c>
      <c r="AA95" s="40" t="str">
        <f t="shared" ref="AA95" si="67">IF(AA94=(" "),(" "),Z95+AA94)</f>
        <v xml:space="preserve"> </v>
      </c>
      <c r="AB95" s="40" t="str">
        <f t="shared" ref="AB95" si="68">IF(AB94=(" "),(" "),AA95+AB94)</f>
        <v xml:space="preserve"> </v>
      </c>
      <c r="AC95" s="40" t="str">
        <f t="shared" ref="AC95" si="69">IF(AC94=(" "),(" "),AB95+AC94)</f>
        <v xml:space="preserve"> </v>
      </c>
      <c r="AD95" s="40" t="str">
        <f t="shared" ref="AD95" si="70">IF(AD94=(" "),(" "),AC95+AD94)</f>
        <v xml:space="preserve"> </v>
      </c>
    </row>
    <row r="96" spans="1:30" ht="25.2" customHeight="1" x14ac:dyDescent="0.3"/>
    <row r="97" spans="1:30" ht="15" customHeight="1" x14ac:dyDescent="0.3">
      <c r="B97" s="115" t="s">
        <v>28</v>
      </c>
      <c r="E97" s="43">
        <v>1</v>
      </c>
      <c r="F97" s="43">
        <v>2</v>
      </c>
      <c r="G97" s="43">
        <v>3</v>
      </c>
      <c r="H97" s="43">
        <v>4</v>
      </c>
      <c r="I97" s="43">
        <v>5</v>
      </c>
      <c r="J97" s="43">
        <v>6</v>
      </c>
      <c r="K97" s="43">
        <v>7</v>
      </c>
      <c r="L97" s="43">
        <v>8</v>
      </c>
      <c r="M97" s="43">
        <v>9</v>
      </c>
      <c r="N97" s="43">
        <v>10</v>
      </c>
      <c r="O97" s="43">
        <v>11</v>
      </c>
      <c r="P97" s="43">
        <v>12</v>
      </c>
      <c r="Q97" s="43">
        <v>13</v>
      </c>
      <c r="R97" s="43">
        <v>14</v>
      </c>
      <c r="S97" s="43">
        <v>15</v>
      </c>
      <c r="T97" s="43">
        <v>16</v>
      </c>
      <c r="U97" s="43">
        <v>17</v>
      </c>
      <c r="V97" s="43">
        <v>18</v>
      </c>
      <c r="W97" s="43">
        <v>19</v>
      </c>
      <c r="X97" s="43">
        <v>20</v>
      </c>
      <c r="Y97" s="43">
        <v>21</v>
      </c>
      <c r="Z97" s="43">
        <v>22</v>
      </c>
      <c r="AA97" s="43">
        <v>23</v>
      </c>
      <c r="AB97" s="43">
        <v>24</v>
      </c>
      <c r="AC97" s="43">
        <v>25</v>
      </c>
      <c r="AD97" s="43">
        <v>26</v>
      </c>
    </row>
    <row r="98" spans="1:30" ht="15" customHeight="1" x14ac:dyDescent="0.3">
      <c r="A98" s="27">
        <f t="shared" ref="A98" si="71">IF(SUM(E98:AD98)=0,(" "),COUNTIF(E98:AD98,"&gt;0"))</f>
        <v>8</v>
      </c>
      <c r="B98" s="28" t="str">
        <f>Oudeglorie!A4</f>
        <v xml:space="preserve">Aerden Carl  </v>
      </c>
      <c r="C98" s="32">
        <f>IF(Oudeglorie!AL4=0," ",SUM(E98:AD98))</f>
        <v>94.584000000000003</v>
      </c>
      <c r="E98" s="36">
        <f>IF(Oudeglorie!C4=(""),(""),ROUND(Oudeglorie!C4/Oudeglorie!$B4*10,3))</f>
        <v>11.667</v>
      </c>
      <c r="F98" s="36" t="str">
        <f>IF(Oudeglorie!D4=(""),(""),ROUND(Oudeglorie!D4/Oudeglorie!$B4*10,3))</f>
        <v/>
      </c>
      <c r="G98" s="36">
        <f>IF(Oudeglorie!E4=(""),(""),ROUND(Oudeglorie!E4/Oudeglorie!$B4*10,3))</f>
        <v>13.75</v>
      </c>
      <c r="H98" s="36" t="str">
        <f>IF(Oudeglorie!F4=(""),(""),ROUND(Oudeglorie!F4/Oudeglorie!$B4*10,3))</f>
        <v/>
      </c>
      <c r="I98" s="36" t="str">
        <f>IF(Oudeglorie!G4=(""),(""),ROUND(Oudeglorie!G4/Oudeglorie!$B4*10,3))</f>
        <v/>
      </c>
      <c r="J98" s="36" t="str">
        <f>IF(Oudeglorie!H4=(""),(""),ROUND(Oudeglorie!H4/Oudeglorie!$B4*10,3))</f>
        <v/>
      </c>
      <c r="K98" s="36">
        <f>IF(Oudeglorie!I4=(""),(""),ROUND(Oudeglorie!I4/Oudeglorie!$B4*10,3))</f>
        <v>6.6669999999999998</v>
      </c>
      <c r="L98" s="36">
        <f>IF(Oudeglorie!J4=(""),(""),ROUND(Oudeglorie!J4/Oudeglorie!$B4*10,3))</f>
        <v>15</v>
      </c>
      <c r="M98" s="36">
        <f>IF(Oudeglorie!K4=(""),(""),ROUND(Oudeglorie!K4/Oudeglorie!$B4*10,3))</f>
        <v>16.667000000000002</v>
      </c>
      <c r="N98" s="36">
        <f>IF(Oudeglorie!L4=(""),(""),ROUND(Oudeglorie!L4/Oudeglorie!$B4*10,3))</f>
        <v>9.5830000000000002</v>
      </c>
      <c r="O98" s="36">
        <f>IF(Oudeglorie!M4=(""),(""),ROUND(Oudeglorie!M4/Oudeglorie!$B4*10,3))</f>
        <v>14.167</v>
      </c>
      <c r="P98" s="36" t="str">
        <f>IF(Oudeglorie!N4=(""),(""),ROUND(Oudeglorie!N4/Oudeglorie!$B4*10,3))</f>
        <v/>
      </c>
      <c r="Q98" s="36" t="str">
        <f>IF(Oudeglorie!O4=(""),(""),ROUND(Oudeglorie!O4/Oudeglorie!$B4*10,3))</f>
        <v/>
      </c>
      <c r="R98" s="36" t="str">
        <f>IF(Oudeglorie!U4=(""),(""),ROUND(Oudeglorie!U4/Oudeglorie!$T4*10,3))</f>
        <v/>
      </c>
      <c r="S98" s="36">
        <f>IF(Oudeglorie!V4=(""),(""),ROUND(Oudeglorie!V4/Oudeglorie!$T4*10,3))</f>
        <v>7.0830000000000002</v>
      </c>
      <c r="T98" s="36" t="str">
        <f>IF(Oudeglorie!W4=(""),(""),ROUND(Oudeglorie!W4/Oudeglorie!$T4*10,3))</f>
        <v/>
      </c>
      <c r="U98" s="36" t="str">
        <f>IF(Oudeglorie!X4=(""),(""),ROUND(Oudeglorie!X4/Oudeglorie!$T4*10,3))</f>
        <v/>
      </c>
      <c r="V98" s="36" t="str">
        <f>IF(Oudeglorie!Y4=(""),(""),ROUND(Oudeglorie!Y4/Oudeglorie!$T4*10,3))</f>
        <v/>
      </c>
      <c r="W98" s="36" t="str">
        <f>IF(Oudeglorie!Z4=(""),(""),ROUND(Oudeglorie!Z4/Oudeglorie!$T4*10,3))</f>
        <v/>
      </c>
      <c r="X98" s="36" t="str">
        <f>IF(Oudeglorie!AA4=(""),(""),ROUND(Oudeglorie!AA4/Oudeglorie!$T4*10,3))</f>
        <v/>
      </c>
      <c r="Y98" s="36" t="str">
        <f>IF(Oudeglorie!AB4=(""),(""),ROUND(Oudeglorie!AB4/Oudeglorie!$T4*10,3))</f>
        <v/>
      </c>
      <c r="Z98" s="36" t="str">
        <f>IF(Oudeglorie!AC4=(""),(""),ROUND(Oudeglorie!AC4/Oudeglorie!$T4*10,3))</f>
        <v/>
      </c>
      <c r="AA98" s="36" t="str">
        <f>IF(Oudeglorie!AD4=(""),(""),ROUND(Oudeglorie!AD4/Oudeglorie!$T4*10,3))</f>
        <v/>
      </c>
      <c r="AB98" s="36" t="str">
        <f>IF(Oudeglorie!AE4=(""),(""),ROUND(Oudeglorie!AE4/Oudeglorie!$T4*10,3))</f>
        <v/>
      </c>
      <c r="AC98" s="36" t="str">
        <f>IF(Oudeglorie!AF4=(""),(""),ROUND(Oudeglorie!AF4/Oudeglorie!$T4*10,3))</f>
        <v/>
      </c>
      <c r="AD98" s="36" t="str">
        <f>IF(Oudeglorie!AG4=(""),(""),ROUND(Oudeglorie!AG4/Oudeglorie!$T4*10,3))</f>
        <v/>
      </c>
    </row>
    <row r="99" spans="1:30" ht="15" customHeight="1" x14ac:dyDescent="0.3">
      <c r="A99" s="27">
        <f t="shared" ref="A99:A111" si="72">IF(SUM(E99:AD99)=0,(" "),COUNTIF(E99:AD99,"&gt;0"))</f>
        <v>6</v>
      </c>
      <c r="B99" s="28" t="str">
        <f>Oudeglorie!A5</f>
        <v xml:space="preserve">Beyers Jos    </v>
      </c>
      <c r="C99" s="32">
        <f>IF(Oudeglorie!AL5=0," ",SUM(E99:AD99))</f>
        <v>62.592999999999996</v>
      </c>
      <c r="E99" s="36">
        <f>IF(Oudeglorie!C5=(""),(""),ROUND(Oudeglorie!C5/Oudeglorie!$B5*10,3))</f>
        <v>8.1479999999999997</v>
      </c>
      <c r="F99" s="36" t="str">
        <f>IF(Oudeglorie!D5=(""),(""),ROUND(Oudeglorie!D5/Oudeglorie!$B5*10,3))</f>
        <v/>
      </c>
      <c r="G99" s="36">
        <f>IF(Oudeglorie!E5=(""),(""),ROUND(Oudeglorie!E5/Oudeglorie!$B5*10,3))</f>
        <v>10.741</v>
      </c>
      <c r="H99" s="36" t="str">
        <f>IF(Oudeglorie!F5=(""),(""),ROUND(Oudeglorie!F5/Oudeglorie!$B5*10,3))</f>
        <v/>
      </c>
      <c r="I99" s="36" t="str">
        <f>IF(Oudeglorie!G5=(""),(""),ROUND(Oudeglorie!G5/Oudeglorie!$B5*10,3))</f>
        <v/>
      </c>
      <c r="J99" s="36" t="str">
        <f>IF(Oudeglorie!H5=(""),(""),ROUND(Oudeglorie!H5/Oudeglorie!$B5*10,3))</f>
        <v/>
      </c>
      <c r="K99" s="36" t="str">
        <f>IF(Oudeglorie!I5=(""),(""),ROUND(Oudeglorie!I5/Oudeglorie!$B5*10,3))</f>
        <v/>
      </c>
      <c r="L99" s="36" t="str">
        <f>IF(Oudeglorie!J5=(""),(""),ROUND(Oudeglorie!J5/Oudeglorie!$B5*10,3))</f>
        <v/>
      </c>
      <c r="M99" s="36">
        <f>IF(Oudeglorie!K5=(""),(""),ROUND(Oudeglorie!K5/Oudeglorie!$B5*10,3))</f>
        <v>12.593</v>
      </c>
      <c r="N99" s="36">
        <f>IF(Oudeglorie!L5=(""),(""),ROUND(Oudeglorie!L5/Oudeglorie!$B5*10,3))</f>
        <v>10.37</v>
      </c>
      <c r="O99" s="36" t="str">
        <f>IF(Oudeglorie!M5=(""),(""),ROUND(Oudeglorie!M5/Oudeglorie!$B5*10,3))</f>
        <v/>
      </c>
      <c r="P99" s="36" t="str">
        <f>IF(Oudeglorie!N5=(""),(""),ROUND(Oudeglorie!N5/Oudeglorie!$B5*10,3))</f>
        <v/>
      </c>
      <c r="Q99" s="36">
        <f>IF(Oudeglorie!O5=(""),(""),ROUND(Oudeglorie!O5/Oudeglorie!$B5*10,3))</f>
        <v>15.555999999999999</v>
      </c>
      <c r="R99" s="36" t="str">
        <f>IF(Oudeglorie!U5=(""),(""),ROUND(Oudeglorie!U5/Oudeglorie!$T5*10,3))</f>
        <v/>
      </c>
      <c r="S99" s="36">
        <f>IF(Oudeglorie!V5=(""),(""),ROUND(Oudeglorie!V5/Oudeglorie!$T5*10,3))</f>
        <v>5.1849999999999996</v>
      </c>
      <c r="T99" s="36" t="str">
        <f>IF(Oudeglorie!W5=(""),(""),ROUND(Oudeglorie!W5/Oudeglorie!$T5*10,3))</f>
        <v/>
      </c>
      <c r="U99" s="36" t="str">
        <f>IF(Oudeglorie!X5=(""),(""),ROUND(Oudeglorie!X5/Oudeglorie!$T5*10,3))</f>
        <v/>
      </c>
      <c r="V99" s="36" t="str">
        <f>IF(Oudeglorie!Y5=(""),(""),ROUND(Oudeglorie!Y5/Oudeglorie!$T5*10,3))</f>
        <v/>
      </c>
      <c r="W99" s="36" t="str">
        <f>IF(Oudeglorie!Z5=(""),(""),ROUND(Oudeglorie!Z5/Oudeglorie!$T5*10,3))</f>
        <v/>
      </c>
      <c r="X99" s="36" t="str">
        <f>IF(Oudeglorie!AA5=(""),(""),ROUND(Oudeglorie!AA5/Oudeglorie!$T5*10,3))</f>
        <v/>
      </c>
      <c r="Y99" s="36" t="str">
        <f>IF(Oudeglorie!AB5=(""),(""),ROUND(Oudeglorie!AB5/Oudeglorie!$T5*10,3))</f>
        <v/>
      </c>
      <c r="Z99" s="36" t="str">
        <f>IF(Oudeglorie!AC5=(""),(""),ROUND(Oudeglorie!AC5/Oudeglorie!$T5*10,3))</f>
        <v/>
      </c>
      <c r="AA99" s="36" t="str">
        <f>IF(Oudeglorie!AD5=(""),(""),ROUND(Oudeglorie!AD5/Oudeglorie!$T5*10,3))</f>
        <v/>
      </c>
      <c r="AB99" s="36" t="str">
        <f>IF(Oudeglorie!AE5=(""),(""),ROUND(Oudeglorie!AE5/Oudeglorie!$T5*10,3))</f>
        <v/>
      </c>
      <c r="AC99" s="36" t="str">
        <f>IF(Oudeglorie!AF5=(""),(""),ROUND(Oudeglorie!AF5/Oudeglorie!$T5*10,3))</f>
        <v/>
      </c>
      <c r="AD99" s="36" t="str">
        <f>IF(Oudeglorie!AG5=(""),(""),ROUND(Oudeglorie!AG5/Oudeglorie!$T5*10,3))</f>
        <v/>
      </c>
    </row>
    <row r="100" spans="1:30" ht="15" customHeight="1" x14ac:dyDescent="0.3">
      <c r="A100" s="27">
        <f t="shared" si="72"/>
        <v>3</v>
      </c>
      <c r="B100" s="80" t="str">
        <f>Oudeglorie!A6</f>
        <v>Beyers Roger</v>
      </c>
      <c r="C100" s="32">
        <f>IF(Oudeglorie!AL6=0," ",SUM(E100:AD100))</f>
        <v>26.812000000000005</v>
      </c>
      <c r="E100" s="36" t="str">
        <f>IF(Oudeglorie!C6=(""),(""),ROUND(Oudeglorie!C6/Oudeglorie!$B6*10,3))</f>
        <v/>
      </c>
      <c r="F100" s="36">
        <f>IF(Oudeglorie!D6=(""),(""),ROUND(Oudeglorie!D6/Oudeglorie!$B6*10,3))</f>
        <v>9.8550000000000004</v>
      </c>
      <c r="G100" s="36" t="str">
        <f>IF(Oudeglorie!E6=(""),(""),ROUND(Oudeglorie!E6/Oudeglorie!$B6*10,3))</f>
        <v/>
      </c>
      <c r="H100" s="36" t="str">
        <f>IF(Oudeglorie!F6=(""),(""),ROUND(Oudeglorie!F6/Oudeglorie!$B6*10,3))</f>
        <v/>
      </c>
      <c r="I100" s="36" t="str">
        <f>IF(Oudeglorie!G6=(""),(""),ROUND(Oudeglorie!G6/Oudeglorie!$B6*10,3))</f>
        <v/>
      </c>
      <c r="J100" s="36" t="str">
        <f>IF(Oudeglorie!H6=(""),(""),ROUND(Oudeglorie!H6/Oudeglorie!$B6*10,3))</f>
        <v/>
      </c>
      <c r="K100" s="36">
        <f>IF(Oudeglorie!I6=(""),(""),ROUND(Oudeglorie!I6/Oudeglorie!$B6*10,3))</f>
        <v>8.4060000000000006</v>
      </c>
      <c r="L100" s="36">
        <f>IF(Oudeglorie!J6=(""),(""),ROUND(Oudeglorie!J6/Oudeglorie!$B6*10,3))</f>
        <v>8.5510000000000002</v>
      </c>
      <c r="M100" s="36" t="str">
        <f>IF(Oudeglorie!K6=(""),(""),ROUND(Oudeglorie!K6/Oudeglorie!$B6*10,3))</f>
        <v/>
      </c>
      <c r="N100" s="36" t="str">
        <f>IF(Oudeglorie!L6=(""),(""),ROUND(Oudeglorie!L6/Oudeglorie!$B6*10,3))</f>
        <v/>
      </c>
      <c r="O100" s="36" t="str">
        <f>IF(Oudeglorie!M6=(""),(""),ROUND(Oudeglorie!M6/Oudeglorie!$B6*10,3))</f>
        <v/>
      </c>
      <c r="P100" s="36" t="str">
        <f>IF(Oudeglorie!N6=(""),(""),ROUND(Oudeglorie!N6/Oudeglorie!$B6*10,3))</f>
        <v/>
      </c>
      <c r="Q100" s="36" t="str">
        <f>IF(Oudeglorie!O6=(""),(""),ROUND(Oudeglorie!O6/Oudeglorie!$B6*10,3))</f>
        <v/>
      </c>
      <c r="R100" s="36" t="str">
        <f>IF(Oudeglorie!U6=(""),(""),ROUND(Oudeglorie!U6/Oudeglorie!$T6*10,3))</f>
        <v/>
      </c>
      <c r="S100" s="36" t="str">
        <f>IF(Oudeglorie!V6=(""),(""),ROUND(Oudeglorie!V6/Oudeglorie!$T6*10,3))</f>
        <v/>
      </c>
      <c r="T100" s="36" t="str">
        <f>IF(Oudeglorie!W6=(""),(""),ROUND(Oudeglorie!W6/Oudeglorie!$T6*10,3))</f>
        <v/>
      </c>
      <c r="U100" s="36" t="str">
        <f>IF(Oudeglorie!X6=(""),(""),ROUND(Oudeglorie!X6/Oudeglorie!$T6*10,3))</f>
        <v/>
      </c>
      <c r="V100" s="36" t="str">
        <f>IF(Oudeglorie!Y6=(""),(""),ROUND(Oudeglorie!Y6/Oudeglorie!$T6*10,3))</f>
        <v/>
      </c>
      <c r="W100" s="36" t="str">
        <f>IF(Oudeglorie!Z6=(""),(""),ROUND(Oudeglorie!Z6/Oudeglorie!$T6*10,3))</f>
        <v/>
      </c>
      <c r="X100" s="36" t="str">
        <f>IF(Oudeglorie!AA6=(""),(""),ROUND(Oudeglorie!AA6/Oudeglorie!$T6*10,3))</f>
        <v/>
      </c>
      <c r="Y100" s="36" t="str">
        <f>IF(Oudeglorie!AB6=(""),(""),ROUND(Oudeglorie!AB6/Oudeglorie!$T6*10,3))</f>
        <v/>
      </c>
      <c r="Z100" s="36" t="str">
        <f>IF(Oudeglorie!AC6=(""),(""),ROUND(Oudeglorie!AC6/Oudeglorie!$T6*10,3))</f>
        <v/>
      </c>
      <c r="AA100" s="36" t="str">
        <f>IF(Oudeglorie!AD6=(""),(""),ROUND(Oudeglorie!AD6/Oudeglorie!$T6*10,3))</f>
        <v/>
      </c>
      <c r="AB100" s="36" t="str">
        <f>IF(Oudeglorie!AE6=(""),(""),ROUND(Oudeglorie!AE6/Oudeglorie!$T6*10,3))</f>
        <v/>
      </c>
      <c r="AC100" s="36" t="str">
        <f>IF(Oudeglorie!AF6=(""),(""),ROUND(Oudeglorie!AF6/Oudeglorie!$T6*10,3))</f>
        <v/>
      </c>
      <c r="AD100" s="36" t="str">
        <f>IF(Oudeglorie!AG6=(""),(""),ROUND(Oudeglorie!AG6/Oudeglorie!$T6*10,3))</f>
        <v/>
      </c>
    </row>
    <row r="101" spans="1:30" ht="15" customHeight="1" x14ac:dyDescent="0.3">
      <c r="A101" s="27">
        <f t="shared" si="72"/>
        <v>9</v>
      </c>
      <c r="B101" s="28" t="str">
        <f>Oudeglorie!A7</f>
        <v>Braat Guido</v>
      </c>
      <c r="C101" s="32">
        <f>IF(Oudeglorie!AL7=0," ",SUM(E101:AD101))</f>
        <v>99.998999999999995</v>
      </c>
      <c r="E101" s="36">
        <f>IF(Oudeglorie!C7=(""),(""),ROUND(Oudeglorie!C7/Oudeglorie!$B7*10,3))</f>
        <v>7.5860000000000003</v>
      </c>
      <c r="F101" s="36" t="str">
        <f>IF(Oudeglorie!D7=(""),(""),ROUND(Oudeglorie!D7/Oudeglorie!$B7*10,3))</f>
        <v/>
      </c>
      <c r="G101" s="36">
        <f>IF(Oudeglorie!E7=(""),(""),ROUND(Oudeglorie!E7/Oudeglorie!$B7*10,3))</f>
        <v>13.448</v>
      </c>
      <c r="H101" s="36">
        <f>IF(Oudeglorie!F7=(""),(""),ROUND(Oudeglorie!F7/Oudeglorie!$B7*10,3))</f>
        <v>8.6210000000000004</v>
      </c>
      <c r="I101" s="36">
        <f>IF(Oudeglorie!G7=(""),(""),ROUND(Oudeglorie!G7/Oudeglorie!$B7*10,3))</f>
        <v>8.2759999999999998</v>
      </c>
      <c r="J101" s="36" t="str">
        <f>IF(Oudeglorie!H7=(""),(""),ROUND(Oudeglorie!H7/Oudeglorie!$B7*10,3))</f>
        <v/>
      </c>
      <c r="K101" s="36" t="str">
        <f>IF(Oudeglorie!I7=(""),(""),ROUND(Oudeglorie!I7/Oudeglorie!$B7*10,3))</f>
        <v/>
      </c>
      <c r="L101" s="36" t="str">
        <f>IF(Oudeglorie!J7=(""),(""),ROUND(Oudeglorie!J7/Oudeglorie!$B7*10,3))</f>
        <v/>
      </c>
      <c r="M101" s="36">
        <f>IF(Oudeglorie!K7=(""),(""),ROUND(Oudeglorie!K7/Oudeglorie!$B7*10,3))</f>
        <v>6.5519999999999996</v>
      </c>
      <c r="N101" s="36">
        <f>IF(Oudeglorie!L7=(""),(""),ROUND(Oudeglorie!L7/Oudeglorie!$B7*10,3))</f>
        <v>15.862</v>
      </c>
      <c r="O101" s="36">
        <f>IF(Oudeglorie!M7=(""),(""),ROUND(Oudeglorie!M7/Oudeglorie!$B7*10,3))</f>
        <v>11.379</v>
      </c>
      <c r="P101" s="36">
        <f>IF(Oudeglorie!N7=(""),(""),ROUND(Oudeglorie!N7/Oudeglorie!$B7*10,3))</f>
        <v>13.103</v>
      </c>
      <c r="Q101" s="36" t="str">
        <f>IF(Oudeglorie!O7=(""),(""),ROUND(Oudeglorie!O7/Oudeglorie!$B7*10,3))</f>
        <v/>
      </c>
      <c r="R101" s="36">
        <f>IF(Oudeglorie!U7=(""),(""),ROUND(Oudeglorie!U7/Oudeglorie!$T7*10,3))</f>
        <v>15.172000000000001</v>
      </c>
      <c r="S101" s="36" t="str">
        <f>IF(Oudeglorie!V7=(""),(""),ROUND(Oudeglorie!V7/Oudeglorie!$T7*10,3))</f>
        <v/>
      </c>
      <c r="T101" s="36" t="str">
        <f>IF(Oudeglorie!W7=(""),(""),ROUND(Oudeglorie!W7/Oudeglorie!$T7*10,3))</f>
        <v/>
      </c>
      <c r="U101" s="36" t="str">
        <f>IF(Oudeglorie!X7=(""),(""),ROUND(Oudeglorie!X7/Oudeglorie!$T7*10,3))</f>
        <v/>
      </c>
      <c r="V101" s="36" t="str">
        <f>IF(Oudeglorie!Y7=(""),(""),ROUND(Oudeglorie!Y7/Oudeglorie!$T7*10,3))</f>
        <v/>
      </c>
      <c r="W101" s="36" t="str">
        <f>IF(Oudeglorie!Z7=(""),(""),ROUND(Oudeglorie!Z7/Oudeglorie!$T7*10,3))</f>
        <v/>
      </c>
      <c r="X101" s="36" t="str">
        <f>IF(Oudeglorie!AA7=(""),(""),ROUND(Oudeglorie!AA7/Oudeglorie!$T7*10,3))</f>
        <v/>
      </c>
      <c r="Y101" s="36" t="str">
        <f>IF(Oudeglorie!AB7=(""),(""),ROUND(Oudeglorie!AB7/Oudeglorie!$T7*10,3))</f>
        <v/>
      </c>
      <c r="Z101" s="36" t="str">
        <f>IF(Oudeglorie!AC7=(""),(""),ROUND(Oudeglorie!AC7/Oudeglorie!$T7*10,3))</f>
        <v/>
      </c>
      <c r="AA101" s="36" t="str">
        <f>IF(Oudeglorie!AD7=(""),(""),ROUND(Oudeglorie!AD7/Oudeglorie!$T7*10,3))</f>
        <v/>
      </c>
      <c r="AB101" s="36" t="str">
        <f>IF(Oudeglorie!AE7=(""),(""),ROUND(Oudeglorie!AE7/Oudeglorie!$T7*10,3))</f>
        <v/>
      </c>
      <c r="AC101" s="36" t="str">
        <f>IF(Oudeglorie!AF7=(""),(""),ROUND(Oudeglorie!AF7/Oudeglorie!$T7*10,3))</f>
        <v/>
      </c>
      <c r="AD101" s="36" t="str">
        <f>IF(Oudeglorie!AG7=(""),(""),ROUND(Oudeglorie!AG7/Oudeglorie!$T7*10,3))</f>
        <v/>
      </c>
    </row>
    <row r="102" spans="1:30" ht="15" customHeight="1" x14ac:dyDescent="0.3">
      <c r="A102" s="27">
        <f t="shared" si="72"/>
        <v>4</v>
      </c>
      <c r="B102" s="28" t="str">
        <f>Oudeglorie!A8</f>
        <v>Cleeren Guido</v>
      </c>
      <c r="C102" s="32">
        <f>IF(Oudeglorie!AL8=0," ",SUM(E102:AD102))</f>
        <v>35.293999999999997</v>
      </c>
      <c r="E102" s="36" t="str">
        <f>IF(Oudeglorie!C8=(""),(""),ROUND(Oudeglorie!C8/Oudeglorie!$B8*10,3))</f>
        <v/>
      </c>
      <c r="F102" s="36" t="str">
        <f>IF(Oudeglorie!D8=(""),(""),ROUND(Oudeglorie!D8/Oudeglorie!$B8*10,3))</f>
        <v/>
      </c>
      <c r="G102" s="36" t="str">
        <f>IF(Oudeglorie!E8=(""),(""),ROUND(Oudeglorie!E8/Oudeglorie!$B8*10,3))</f>
        <v/>
      </c>
      <c r="H102" s="36">
        <f>IF(Oudeglorie!F8=(""),(""),ROUND(Oudeglorie!F8/Oudeglorie!$B8*10,3))</f>
        <v>7.6470000000000002</v>
      </c>
      <c r="I102" s="36" t="str">
        <f>IF(Oudeglorie!G8=(""),(""),ROUND(Oudeglorie!G8/Oudeglorie!$B8*10,3))</f>
        <v/>
      </c>
      <c r="J102" s="36">
        <f>IF(Oudeglorie!H8=(""),(""),ROUND(Oudeglorie!H8/Oudeglorie!$B8*10,3))</f>
        <v>8.2349999999999994</v>
      </c>
      <c r="K102" s="36" t="str">
        <f>IF(Oudeglorie!I8=(""),(""),ROUND(Oudeglorie!I8/Oudeglorie!$B8*10,3))</f>
        <v/>
      </c>
      <c r="L102" s="36" t="str">
        <f>IF(Oudeglorie!J8=(""),(""),ROUND(Oudeglorie!J8/Oudeglorie!$B8*10,3))</f>
        <v/>
      </c>
      <c r="M102" s="36" t="str">
        <f>IF(Oudeglorie!K8=(""),(""),ROUND(Oudeglorie!K8/Oudeglorie!$B8*10,3))</f>
        <v/>
      </c>
      <c r="N102" s="36" t="str">
        <f>IF(Oudeglorie!L8=(""),(""),ROUND(Oudeglorie!L8/Oudeglorie!$B8*10,3))</f>
        <v/>
      </c>
      <c r="O102" s="36">
        <f>IF(Oudeglorie!M8=(""),(""),ROUND(Oudeglorie!M8/Oudeglorie!$B8*10,3))</f>
        <v>10.587999999999999</v>
      </c>
      <c r="P102" s="36">
        <f>IF(Oudeglorie!N8=(""),(""),ROUND(Oudeglorie!N8/Oudeglorie!$B8*10,3))</f>
        <v>8.8239999999999998</v>
      </c>
      <c r="Q102" s="36" t="str">
        <f>IF(Oudeglorie!O8=(""),(""),ROUND(Oudeglorie!O8/Oudeglorie!$B8*10,3))</f>
        <v/>
      </c>
      <c r="R102" s="36" t="str">
        <f>IF(Oudeglorie!U8=(""),(""),ROUND(Oudeglorie!U8/Oudeglorie!$T8*10,3))</f>
        <v/>
      </c>
      <c r="S102" s="36" t="str">
        <f>IF(Oudeglorie!V8=(""),(""),ROUND(Oudeglorie!V8/Oudeglorie!$T8*10,3))</f>
        <v/>
      </c>
      <c r="T102" s="36" t="str">
        <f>IF(Oudeglorie!W8=(""),(""),ROUND(Oudeglorie!W8/Oudeglorie!$T8*10,3))</f>
        <v/>
      </c>
      <c r="U102" s="36" t="str">
        <f>IF(Oudeglorie!X8=(""),(""),ROUND(Oudeglorie!X8/Oudeglorie!$T8*10,3))</f>
        <v/>
      </c>
      <c r="V102" s="36" t="str">
        <f>IF(Oudeglorie!Y8=(""),(""),ROUND(Oudeglorie!Y8/Oudeglorie!$T8*10,3))</f>
        <v/>
      </c>
      <c r="W102" s="36" t="str">
        <f>IF(Oudeglorie!Z8=(""),(""),ROUND(Oudeglorie!Z8/Oudeglorie!$T8*10,3))</f>
        <v/>
      </c>
      <c r="X102" s="36" t="str">
        <f>IF(Oudeglorie!AA8=(""),(""),ROUND(Oudeglorie!AA8/Oudeglorie!$T8*10,3))</f>
        <v/>
      </c>
      <c r="Y102" s="36" t="str">
        <f>IF(Oudeglorie!AB8=(""),(""),ROUND(Oudeglorie!AB8/Oudeglorie!$T8*10,3))</f>
        <v/>
      </c>
      <c r="Z102" s="36" t="str">
        <f>IF(Oudeglorie!AC8=(""),(""),ROUND(Oudeglorie!AC8/Oudeglorie!$T8*10,3))</f>
        <v/>
      </c>
      <c r="AA102" s="36" t="str">
        <f>IF(Oudeglorie!AD8=(""),(""),ROUND(Oudeglorie!AD8/Oudeglorie!$T8*10,3))</f>
        <v/>
      </c>
      <c r="AB102" s="36" t="str">
        <f>IF(Oudeglorie!AE8=(""),(""),ROUND(Oudeglorie!AE8/Oudeglorie!$T8*10,3))</f>
        <v/>
      </c>
      <c r="AC102" s="36" t="str">
        <f>IF(Oudeglorie!AF8=(""),(""),ROUND(Oudeglorie!AF8/Oudeglorie!$T8*10,3))</f>
        <v/>
      </c>
      <c r="AD102" s="36" t="str">
        <f>IF(Oudeglorie!AG8=(""),(""),ROUND(Oudeglorie!AG8/Oudeglorie!$T8*10,3))</f>
        <v/>
      </c>
    </row>
    <row r="103" spans="1:30" ht="15" customHeight="1" x14ac:dyDescent="0.3">
      <c r="A103" s="27">
        <f t="shared" si="72"/>
        <v>9</v>
      </c>
      <c r="B103" s="28" t="str">
        <f>Oudeglorie!A9</f>
        <v>Gommers Jac</v>
      </c>
      <c r="C103" s="32">
        <f>IF(Oudeglorie!AL9=0," ",SUM(E103:AD103))</f>
        <v>80.001000000000005</v>
      </c>
      <c r="E103" s="36" t="str">
        <f>IF(Oudeglorie!C9=(""),(""),ROUND(Oudeglorie!C9/Oudeglorie!$B9*10,3))</f>
        <v/>
      </c>
      <c r="F103" s="36">
        <f>IF(Oudeglorie!D9=(""),(""),ROUND(Oudeglorie!D9/Oudeglorie!$B9*10,3))</f>
        <v>10.555999999999999</v>
      </c>
      <c r="G103" s="36">
        <f>IF(Oudeglorie!E9=(""),(""),ROUND(Oudeglorie!E9/Oudeglorie!$B9*10,3))</f>
        <v>8.3330000000000002</v>
      </c>
      <c r="H103" s="36" t="str">
        <f>IF(Oudeglorie!F9=(""),(""),ROUND(Oudeglorie!F9/Oudeglorie!$B9*10,3))</f>
        <v/>
      </c>
      <c r="I103" s="36">
        <f>IF(Oudeglorie!G9=(""),(""),ROUND(Oudeglorie!G9/Oudeglorie!$B9*10,3))</f>
        <v>5.556</v>
      </c>
      <c r="J103" s="36">
        <f>IF(Oudeglorie!H9=(""),(""),ROUND(Oudeglorie!H9/Oudeglorie!$B9*10,3))</f>
        <v>10.555999999999999</v>
      </c>
      <c r="K103" s="36">
        <f>IF(Oudeglorie!I9=(""),(""),ROUND(Oudeglorie!I9/Oudeglorie!$B9*10,3))</f>
        <v>12.778</v>
      </c>
      <c r="L103" s="36">
        <f>IF(Oudeglorie!J9=(""),(""),ROUND(Oudeglorie!J9/Oudeglorie!$B9*10,3))</f>
        <v>7.2220000000000004</v>
      </c>
      <c r="M103" s="36" t="str">
        <f>IF(Oudeglorie!K9=(""),(""),ROUND(Oudeglorie!K9/Oudeglorie!$B9*10,3))</f>
        <v/>
      </c>
      <c r="N103" s="36" t="str">
        <f>IF(Oudeglorie!L9=(""),(""),ROUND(Oudeglorie!L9/Oudeglorie!$B9*10,3))</f>
        <v/>
      </c>
      <c r="O103" s="36" t="str">
        <f>IF(Oudeglorie!M9=(""),(""),ROUND(Oudeglorie!M9/Oudeglorie!$B9*10,3))</f>
        <v/>
      </c>
      <c r="P103" s="36" t="str">
        <f>IF(Oudeglorie!N9=(""),(""),ROUND(Oudeglorie!N9/Oudeglorie!$B9*10,3))</f>
        <v/>
      </c>
      <c r="Q103" s="36">
        <f>IF(Oudeglorie!O9=(""),(""),ROUND(Oudeglorie!O9/Oudeglorie!$B9*10,3))</f>
        <v>16.111000000000001</v>
      </c>
      <c r="R103" s="36">
        <f>IF(Oudeglorie!U9=(""),(""),ROUND(Oudeglorie!U9/Oudeglorie!$T9*10,3))</f>
        <v>6.1109999999999998</v>
      </c>
      <c r="S103" s="36" t="str">
        <f>IF(Oudeglorie!V9=(""),(""),ROUND(Oudeglorie!V9/Oudeglorie!$T9*10,3))</f>
        <v/>
      </c>
      <c r="T103" s="36">
        <f>IF(Oudeglorie!W9=(""),(""),ROUND(Oudeglorie!W9/Oudeglorie!$T9*10,3))</f>
        <v>2.778</v>
      </c>
      <c r="U103" s="36" t="str">
        <f>IF(Oudeglorie!X9=(""),(""),ROUND(Oudeglorie!X9/Oudeglorie!$T9*10,3))</f>
        <v/>
      </c>
      <c r="V103" s="36" t="str">
        <f>IF(Oudeglorie!Y9=(""),(""),ROUND(Oudeglorie!Y9/Oudeglorie!$T9*10,3))</f>
        <v/>
      </c>
      <c r="W103" s="36" t="str">
        <f>IF(Oudeglorie!Z9=(""),(""),ROUND(Oudeglorie!Z9/Oudeglorie!$T9*10,3))</f>
        <v/>
      </c>
      <c r="X103" s="36" t="str">
        <f>IF(Oudeglorie!AA9=(""),(""),ROUND(Oudeglorie!AA9/Oudeglorie!$T9*10,3))</f>
        <v/>
      </c>
      <c r="Y103" s="36" t="str">
        <f>IF(Oudeglorie!AB9=(""),(""),ROUND(Oudeglorie!AB9/Oudeglorie!$T9*10,3))</f>
        <v/>
      </c>
      <c r="Z103" s="36" t="str">
        <f>IF(Oudeglorie!AC9=(""),(""),ROUND(Oudeglorie!AC9/Oudeglorie!$T9*10,3))</f>
        <v/>
      </c>
      <c r="AA103" s="36" t="str">
        <f>IF(Oudeglorie!AD9=(""),(""),ROUND(Oudeglorie!AD9/Oudeglorie!$T9*10,3))</f>
        <v/>
      </c>
      <c r="AB103" s="36" t="str">
        <f>IF(Oudeglorie!AE9=(""),(""),ROUND(Oudeglorie!AE9/Oudeglorie!$T9*10,3))</f>
        <v/>
      </c>
      <c r="AC103" s="36" t="str">
        <f>IF(Oudeglorie!AF9=(""),(""),ROUND(Oudeglorie!AF9/Oudeglorie!$T9*10,3))</f>
        <v/>
      </c>
      <c r="AD103" s="36" t="str">
        <f>IF(Oudeglorie!AG9=(""),(""),ROUND(Oudeglorie!AG9/Oudeglorie!$T9*10,3))</f>
        <v/>
      </c>
    </row>
    <row r="104" spans="1:30" ht="15" customHeight="1" x14ac:dyDescent="0.3">
      <c r="A104" s="27">
        <f t="shared" si="72"/>
        <v>7</v>
      </c>
      <c r="B104" s="28" t="str">
        <f>Oudeglorie!A10</f>
        <v>Jacobs Alfons</v>
      </c>
      <c r="C104" s="32">
        <f>IF(Oudeglorie!AL10=0," ",SUM(E104:AD104))</f>
        <v>53.213999999999999</v>
      </c>
      <c r="E104" s="36">
        <f>IF(Oudeglorie!C10=(""),(""),ROUND(Oudeglorie!C10/Oudeglorie!$B10*10,3))</f>
        <v>7.5</v>
      </c>
      <c r="F104" s="36" t="str">
        <f>IF(Oudeglorie!D10=(""),(""),ROUND(Oudeglorie!D10/Oudeglorie!$B10*10,3))</f>
        <v/>
      </c>
      <c r="G104" s="36" t="str">
        <f>IF(Oudeglorie!E10=(""),(""),ROUND(Oudeglorie!E10/Oudeglorie!$B10*10,3))</f>
        <v/>
      </c>
      <c r="H104" s="36" t="str">
        <f>IF(Oudeglorie!F10=(""),(""),ROUND(Oudeglorie!F10/Oudeglorie!$B10*10,3))</f>
        <v/>
      </c>
      <c r="I104" s="36" t="str">
        <f>IF(Oudeglorie!G10=(""),(""),ROUND(Oudeglorie!G10/Oudeglorie!$B10*10,3))</f>
        <v/>
      </c>
      <c r="J104" s="36" t="str">
        <f>IF(Oudeglorie!H10=(""),(""),ROUND(Oudeglorie!H10/Oudeglorie!$B10*10,3))</f>
        <v/>
      </c>
      <c r="K104" s="36">
        <f>IF(Oudeglorie!I10=(""),(""),ROUND(Oudeglorie!I10/Oudeglorie!$B10*10,3))</f>
        <v>6.7859999999999996</v>
      </c>
      <c r="L104" s="36">
        <f>IF(Oudeglorie!J10=(""),(""),ROUND(Oudeglorie!J10/Oudeglorie!$B10*10,3))</f>
        <v>6.0709999999999997</v>
      </c>
      <c r="M104" s="36">
        <f>IF(Oudeglorie!K10=(""),(""),ROUND(Oudeglorie!K10/Oudeglorie!$B10*10,3))</f>
        <v>10</v>
      </c>
      <c r="N104" s="36">
        <f>IF(Oudeglorie!L10=(""),(""),ROUND(Oudeglorie!L10/Oudeglorie!$B10*10,3))</f>
        <v>5.3570000000000002</v>
      </c>
      <c r="O104" s="36" t="str">
        <f>IF(Oudeglorie!M10=(""),(""),ROUND(Oudeglorie!M10/Oudeglorie!$B10*10,3))</f>
        <v/>
      </c>
      <c r="P104" s="36" t="str">
        <f>IF(Oudeglorie!N10=(""),(""),ROUND(Oudeglorie!N10/Oudeglorie!$B10*10,3))</f>
        <v/>
      </c>
      <c r="Q104" s="36">
        <f>IF(Oudeglorie!O10=(""),(""),ROUND(Oudeglorie!O10/Oudeglorie!$B10*10,3))</f>
        <v>9.6430000000000007</v>
      </c>
      <c r="R104" s="36" t="str">
        <f>IF(Oudeglorie!U10=(""),(""),ROUND(Oudeglorie!U10/Oudeglorie!$T10*10,3))</f>
        <v/>
      </c>
      <c r="S104" s="36">
        <f>IF(Oudeglorie!V10=(""),(""),ROUND(Oudeglorie!V10/Oudeglorie!$T10*10,3))</f>
        <v>7.8570000000000002</v>
      </c>
      <c r="T104" s="36" t="str">
        <f>IF(Oudeglorie!W10=(""),(""),ROUND(Oudeglorie!W10/Oudeglorie!$T10*10,3))</f>
        <v/>
      </c>
      <c r="U104" s="36" t="str">
        <f>IF(Oudeglorie!X10=(""),(""),ROUND(Oudeglorie!X10/Oudeglorie!$T10*10,3))</f>
        <v/>
      </c>
      <c r="V104" s="36" t="str">
        <f>IF(Oudeglorie!Y10=(""),(""),ROUND(Oudeglorie!Y10/Oudeglorie!$T10*10,3))</f>
        <v/>
      </c>
      <c r="W104" s="36" t="str">
        <f>IF(Oudeglorie!Z10=(""),(""),ROUND(Oudeglorie!Z10/Oudeglorie!$T10*10,3))</f>
        <v/>
      </c>
      <c r="X104" s="36" t="str">
        <f>IF(Oudeglorie!AA10=(""),(""),ROUND(Oudeglorie!AA10/Oudeglorie!$T10*10,3))</f>
        <v/>
      </c>
      <c r="Y104" s="36" t="str">
        <f>IF(Oudeglorie!AB10=(""),(""),ROUND(Oudeglorie!AB10/Oudeglorie!$T10*10,3))</f>
        <v/>
      </c>
      <c r="Z104" s="36" t="str">
        <f>IF(Oudeglorie!AC10=(""),(""),ROUND(Oudeglorie!AC10/Oudeglorie!$T10*10,3))</f>
        <v/>
      </c>
      <c r="AA104" s="36" t="str">
        <f>IF(Oudeglorie!AD10=(""),(""),ROUND(Oudeglorie!AD10/Oudeglorie!$T10*10,3))</f>
        <v/>
      </c>
      <c r="AB104" s="36" t="str">
        <f>IF(Oudeglorie!AE10=(""),(""),ROUND(Oudeglorie!AE10/Oudeglorie!$T10*10,3))</f>
        <v/>
      </c>
      <c r="AC104" s="36" t="str">
        <f>IF(Oudeglorie!AF10=(""),(""),ROUND(Oudeglorie!AF10/Oudeglorie!$T10*10,3))</f>
        <v/>
      </c>
      <c r="AD104" s="36" t="str">
        <f>IF(Oudeglorie!AG10=(""),(""),ROUND(Oudeglorie!AG10/Oudeglorie!$T10*10,3))</f>
        <v/>
      </c>
    </row>
    <row r="105" spans="1:30" ht="15" customHeight="1" x14ac:dyDescent="0.3">
      <c r="A105" s="27">
        <f t="shared" si="72"/>
        <v>7</v>
      </c>
      <c r="B105" s="28" t="str">
        <f>Oudeglorie!A11</f>
        <v>Jacobs Frans</v>
      </c>
      <c r="C105" s="32">
        <f>IF(Oudeglorie!AL11=0," ",SUM(E105:AD105))</f>
        <v>67.257000000000005</v>
      </c>
      <c r="E105" s="36" t="str">
        <f>IF(Oudeglorie!C11=(""),(""),ROUND(Oudeglorie!C11/Oudeglorie!$B11*10,3))</f>
        <v/>
      </c>
      <c r="F105" s="36">
        <f>IF(Oudeglorie!D11=(""),(""),ROUND(Oudeglorie!D11/Oudeglorie!$B11*10,3))</f>
        <v>12.257999999999999</v>
      </c>
      <c r="G105" s="36" t="str">
        <f>IF(Oudeglorie!E11=(""),(""),ROUND(Oudeglorie!E11/Oudeglorie!$B11*10,3))</f>
        <v/>
      </c>
      <c r="H105" s="36">
        <f>IF(Oudeglorie!F11=(""),(""),ROUND(Oudeglorie!F11/Oudeglorie!$B11*10,3))</f>
        <v>10.161</v>
      </c>
      <c r="I105" s="36">
        <f>IF(Oudeglorie!G11=(""),(""),ROUND(Oudeglorie!G11/Oudeglorie!$B11*10,3))</f>
        <v>15.161</v>
      </c>
      <c r="J105" s="36">
        <f>IF(Oudeglorie!H11=(""),(""),ROUND(Oudeglorie!H11/Oudeglorie!$B11*10,3))</f>
        <v>6.9349999999999996</v>
      </c>
      <c r="K105" s="36" t="str">
        <f>IF(Oudeglorie!I11=(""),(""),ROUND(Oudeglorie!I11/Oudeglorie!$B11*10,3))</f>
        <v/>
      </c>
      <c r="L105" s="36" t="str">
        <f>IF(Oudeglorie!J11=(""),(""),ROUND(Oudeglorie!J11/Oudeglorie!$B11*10,3))</f>
        <v/>
      </c>
      <c r="M105" s="36" t="str">
        <f>IF(Oudeglorie!K11=(""),(""),ROUND(Oudeglorie!K11/Oudeglorie!$B11*10,3))</f>
        <v/>
      </c>
      <c r="N105" s="36" t="str">
        <f>IF(Oudeglorie!L11=(""),(""),ROUND(Oudeglorie!L11/Oudeglorie!$B11*10,3))</f>
        <v/>
      </c>
      <c r="O105" s="36" t="str">
        <f>IF(Oudeglorie!M11=(""),(""),ROUND(Oudeglorie!M11/Oudeglorie!$B11*10,3))</f>
        <v/>
      </c>
      <c r="P105" s="36">
        <f>IF(Oudeglorie!N11=(""),(""),ROUND(Oudeglorie!N11/Oudeglorie!$B11*10,3))</f>
        <v>6.29</v>
      </c>
      <c r="Q105" s="36" t="str">
        <f>IF(Oudeglorie!O11=(""),(""),ROUND(Oudeglorie!O11/Oudeglorie!$B11*10,3))</f>
        <v/>
      </c>
      <c r="R105" s="36">
        <f>IF(Oudeglorie!U11=(""),(""),ROUND(Oudeglorie!U11/Oudeglorie!$T11*10,3))</f>
        <v>8.3870000000000005</v>
      </c>
      <c r="S105" s="36" t="str">
        <f>IF(Oudeglorie!V11=(""),(""),ROUND(Oudeglorie!V11/Oudeglorie!$T11*10,3))</f>
        <v/>
      </c>
      <c r="T105" s="36">
        <f>IF(Oudeglorie!W11=(""),(""),ROUND(Oudeglorie!W11/Oudeglorie!$T11*10,3))</f>
        <v>8.0649999999999995</v>
      </c>
      <c r="U105" s="36" t="str">
        <f>IF(Oudeglorie!X11=(""),(""),ROUND(Oudeglorie!X11/Oudeglorie!$T11*10,3))</f>
        <v/>
      </c>
      <c r="V105" s="36" t="str">
        <f>IF(Oudeglorie!Y11=(""),(""),ROUND(Oudeglorie!Y11/Oudeglorie!$T11*10,3))</f>
        <v/>
      </c>
      <c r="W105" s="36" t="str">
        <f>IF(Oudeglorie!Z11=(""),(""),ROUND(Oudeglorie!Z11/Oudeglorie!$T11*10,3))</f>
        <v/>
      </c>
      <c r="X105" s="36" t="str">
        <f>IF(Oudeglorie!AA11=(""),(""),ROUND(Oudeglorie!AA11/Oudeglorie!$T11*10,3))</f>
        <v/>
      </c>
      <c r="Y105" s="36" t="str">
        <f>IF(Oudeglorie!AB11=(""),(""),ROUND(Oudeglorie!AB11/Oudeglorie!$T11*10,3))</f>
        <v/>
      </c>
      <c r="Z105" s="36" t="str">
        <f>IF(Oudeglorie!AC11=(""),(""),ROUND(Oudeglorie!AC11/Oudeglorie!$T11*10,3))</f>
        <v/>
      </c>
      <c r="AA105" s="36" t="str">
        <f>IF(Oudeglorie!AD11=(""),(""),ROUND(Oudeglorie!AD11/Oudeglorie!$T11*10,3))</f>
        <v/>
      </c>
      <c r="AB105" s="36" t="str">
        <f>IF(Oudeglorie!AE11=(""),(""),ROUND(Oudeglorie!AE11/Oudeglorie!$T11*10,3))</f>
        <v/>
      </c>
      <c r="AC105" s="36" t="str">
        <f>IF(Oudeglorie!AF11=(""),(""),ROUND(Oudeglorie!AF11/Oudeglorie!$T11*10,3))</f>
        <v/>
      </c>
      <c r="AD105" s="36" t="str">
        <f>IF(Oudeglorie!AG11=(""),(""),ROUND(Oudeglorie!AG11/Oudeglorie!$T11*10,3))</f>
        <v/>
      </c>
    </row>
    <row r="106" spans="1:30" ht="15" customHeight="1" x14ac:dyDescent="0.3">
      <c r="A106" s="27">
        <f t="shared" si="72"/>
        <v>7</v>
      </c>
      <c r="B106" s="28" t="str">
        <f>Oudeglorie!A12</f>
        <v>Nelen Frans</v>
      </c>
      <c r="C106" s="32">
        <f>IF(Oudeglorie!AL12=0," ",SUM(E106:AD106))</f>
        <v>81.2</v>
      </c>
      <c r="E106" s="36" t="str">
        <f>IF(Oudeglorie!C12=(""),(""),ROUND(Oudeglorie!C12/Oudeglorie!$B12*10,3))</f>
        <v/>
      </c>
      <c r="F106" s="36" t="str">
        <f>IF(Oudeglorie!D12=(""),(""),ROUND(Oudeglorie!D12/Oudeglorie!$B12*10,3))</f>
        <v/>
      </c>
      <c r="G106" s="36">
        <f>IF(Oudeglorie!E12=(""),(""),ROUND(Oudeglorie!E12/Oudeglorie!$B12*10,3))</f>
        <v>6</v>
      </c>
      <c r="H106" s="36">
        <f>IF(Oudeglorie!F12=(""),(""),ROUND(Oudeglorie!F12/Oudeglorie!$B12*10,3))</f>
        <v>11.6</v>
      </c>
      <c r="I106" s="36">
        <f>IF(Oudeglorie!G12=(""),(""),ROUND(Oudeglorie!G12/Oudeglorie!$B12*10,3))</f>
        <v>17.600000000000001</v>
      </c>
      <c r="J106" s="36">
        <f>IF(Oudeglorie!H12=(""),(""),ROUND(Oudeglorie!H12/Oudeglorie!$B12*10,3))</f>
        <v>10.4</v>
      </c>
      <c r="K106" s="36" t="str">
        <f>IF(Oudeglorie!I12=(""),(""),ROUND(Oudeglorie!I12/Oudeglorie!$B12*10,3))</f>
        <v/>
      </c>
      <c r="L106" s="36" t="str">
        <f>IF(Oudeglorie!J12=(""),(""),ROUND(Oudeglorie!J12/Oudeglorie!$B12*10,3))</f>
        <v/>
      </c>
      <c r="M106" s="36" t="str">
        <f>IF(Oudeglorie!K12=(""),(""),ROUND(Oudeglorie!K12/Oudeglorie!$B12*10,3))</f>
        <v/>
      </c>
      <c r="N106" s="36" t="str">
        <f>IF(Oudeglorie!L12=(""),(""),ROUND(Oudeglorie!L12/Oudeglorie!$B12*10,3))</f>
        <v/>
      </c>
      <c r="O106" s="36">
        <f>IF(Oudeglorie!M12=(""),(""),ROUND(Oudeglorie!M12/Oudeglorie!$B12*10,3))</f>
        <v>10</v>
      </c>
      <c r="P106" s="36" t="str">
        <f>IF(Oudeglorie!N12=(""),(""),ROUND(Oudeglorie!N12/Oudeglorie!$B12*10,3))</f>
        <v/>
      </c>
      <c r="Q106" s="36" t="str">
        <f>IF(Oudeglorie!O12=(""),(""),ROUND(Oudeglorie!O12/Oudeglorie!$B12*10,3))</f>
        <v/>
      </c>
      <c r="R106" s="36">
        <f>IF(Oudeglorie!U12=(""),(""),ROUND(Oudeglorie!U12/Oudeglorie!$T12*10,3))</f>
        <v>15.2</v>
      </c>
      <c r="S106" s="36" t="str">
        <f>IF(Oudeglorie!V12=(""),(""),ROUND(Oudeglorie!V12/Oudeglorie!$T12*10,3))</f>
        <v/>
      </c>
      <c r="T106" s="36">
        <f>IF(Oudeglorie!W12=(""),(""),ROUND(Oudeglorie!W12/Oudeglorie!$T12*10,3))</f>
        <v>10.4</v>
      </c>
      <c r="U106" s="36" t="str">
        <f>IF(Oudeglorie!X12=(""),(""),ROUND(Oudeglorie!X12/Oudeglorie!$T12*10,3))</f>
        <v/>
      </c>
      <c r="V106" s="36" t="str">
        <f>IF(Oudeglorie!Y12=(""),(""),ROUND(Oudeglorie!Y12/Oudeglorie!$T12*10,3))</f>
        <v/>
      </c>
      <c r="W106" s="36" t="str">
        <f>IF(Oudeglorie!Z12=(""),(""),ROUND(Oudeglorie!Z12/Oudeglorie!$T12*10,3))</f>
        <v/>
      </c>
      <c r="X106" s="36" t="str">
        <f>IF(Oudeglorie!AA12=(""),(""),ROUND(Oudeglorie!AA12/Oudeglorie!$T12*10,3))</f>
        <v/>
      </c>
      <c r="Y106" s="36" t="str">
        <f>IF(Oudeglorie!AB12=(""),(""),ROUND(Oudeglorie!AB12/Oudeglorie!$T12*10,3))</f>
        <v/>
      </c>
      <c r="Z106" s="36" t="str">
        <f>IF(Oudeglorie!AC12=(""),(""),ROUND(Oudeglorie!AC12/Oudeglorie!$T12*10,3))</f>
        <v/>
      </c>
      <c r="AA106" s="36" t="str">
        <f>IF(Oudeglorie!AD12=(""),(""),ROUND(Oudeglorie!AD12/Oudeglorie!$T12*10,3))</f>
        <v/>
      </c>
      <c r="AB106" s="36" t="str">
        <f>IF(Oudeglorie!AE12=(""),(""),ROUND(Oudeglorie!AE12/Oudeglorie!$T12*10,3))</f>
        <v/>
      </c>
      <c r="AC106" s="36" t="str">
        <f>IF(Oudeglorie!AF12=(""),(""),ROUND(Oudeglorie!AF12/Oudeglorie!$T12*10,3))</f>
        <v/>
      </c>
      <c r="AD106" s="36" t="str">
        <f>IF(Oudeglorie!AG12=(""),(""),ROUND(Oudeglorie!AG12/Oudeglorie!$T12*10,3))</f>
        <v/>
      </c>
    </row>
    <row r="107" spans="1:30" ht="15" customHeight="1" x14ac:dyDescent="0.3">
      <c r="A107" s="27">
        <f t="shared" si="72"/>
        <v>6</v>
      </c>
      <c r="B107" s="38" t="str">
        <f>Oudeglorie!A13</f>
        <v>Nelen Jef  [NS 25]</v>
      </c>
      <c r="C107" s="32">
        <f>IF(Oudeglorie!AL13=0," ",SUM(E107:AD107))</f>
        <v>59.630999999999993</v>
      </c>
      <c r="E107" s="261">
        <f>IF(Oudeglorie!C13=(""),(""),ROUND(Oudeglorie!C13/25*10,3))</f>
        <v>13.2</v>
      </c>
      <c r="F107" s="36" t="str">
        <f>IF(Oudeglorie!D13=(""),(""),ROUND(Oudeglorie!D13/Oudeglorie!$B13*10,3))</f>
        <v/>
      </c>
      <c r="G107" s="36" t="str">
        <f>IF(Oudeglorie!E13=(""),(""),ROUND(Oudeglorie!E13/Oudeglorie!$B13*10,3))</f>
        <v/>
      </c>
      <c r="H107" s="36" t="str">
        <f>IF(Oudeglorie!F13=(""),(""),ROUND(Oudeglorie!F13/Oudeglorie!$B13*10,3))</f>
        <v/>
      </c>
      <c r="I107" s="36" t="str">
        <f>IF(Oudeglorie!G13=(""),(""),ROUND(Oudeglorie!G13/Oudeglorie!$B13*10,3))</f>
        <v/>
      </c>
      <c r="J107" s="36" t="str">
        <f>IF(Oudeglorie!H13=(""),(""),ROUND(Oudeglorie!H13/Oudeglorie!$B13*10,3))</f>
        <v/>
      </c>
      <c r="K107" s="36" t="str">
        <f>IF(Oudeglorie!I13=(""),(""),ROUND(Oudeglorie!I13/Oudeglorie!$B13*10,3))</f>
        <v/>
      </c>
      <c r="L107" s="261">
        <f>IF(Oudeglorie!J13=(""),(""),ROUND(Oudeglorie!J13/25*10,3))</f>
        <v>8</v>
      </c>
      <c r="M107" s="261">
        <f>IF(Oudeglorie!K13=(""),(""),ROUND(Oudeglorie!K13/25*10,3))</f>
        <v>9.6</v>
      </c>
      <c r="N107" s="36">
        <f>IF(Oudeglorie!L13=(""),(""),ROUND(Oudeglorie!L13/Oudeglorie!$B13*10,3))</f>
        <v>11.154</v>
      </c>
      <c r="O107" s="36" t="str">
        <f>IF(Oudeglorie!M13=(""),(""),ROUND(Oudeglorie!M13/Oudeglorie!$B13*10,3))</f>
        <v/>
      </c>
      <c r="P107" s="36">
        <f>IF(Oudeglorie!N13=(""),(""),ROUND(Oudeglorie!N13/Oudeglorie!$B13*10,3))</f>
        <v>8.077</v>
      </c>
      <c r="Q107" s="36" t="str">
        <f>IF(Oudeglorie!O13=(""),(""),ROUND(Oudeglorie!O13/Oudeglorie!$B13*10,3))</f>
        <v/>
      </c>
      <c r="R107" s="36" t="str">
        <f>IF(Oudeglorie!U13=(""),(""),ROUND(Oudeglorie!U13/Oudeglorie!$T13*10,3))</f>
        <v/>
      </c>
      <c r="S107" s="36">
        <f>IF(Oudeglorie!V13=(""),(""),ROUND(Oudeglorie!V13/Oudeglorie!$T13*10,3))</f>
        <v>9.6</v>
      </c>
      <c r="T107" s="36" t="str">
        <f>IF(Oudeglorie!W13=(""),(""),ROUND(Oudeglorie!W13/Oudeglorie!$T13*10,3))</f>
        <v/>
      </c>
      <c r="U107" s="36" t="str">
        <f>IF(Oudeglorie!X13=(""),(""),ROUND(Oudeglorie!X13/Oudeglorie!$T13*10,3))</f>
        <v/>
      </c>
      <c r="V107" s="36" t="str">
        <f>IF(Oudeglorie!Y13=(""),(""),ROUND(Oudeglorie!Y13/Oudeglorie!$T13*10,3))</f>
        <v/>
      </c>
      <c r="W107" s="36" t="str">
        <f>IF(Oudeglorie!Z13=(""),(""),ROUND(Oudeglorie!Z13/Oudeglorie!$T13*10,3))</f>
        <v/>
      </c>
      <c r="X107" s="36" t="str">
        <f>IF(Oudeglorie!AA13=(""),(""),ROUND(Oudeglorie!AA13/Oudeglorie!$T13*10,3))</f>
        <v/>
      </c>
      <c r="Y107" s="36" t="str">
        <f>IF(Oudeglorie!AB13=(""),(""),ROUND(Oudeglorie!AB13/Oudeglorie!$T13*10,3))</f>
        <v/>
      </c>
      <c r="Z107" s="36" t="str">
        <f>IF(Oudeglorie!AC13=(""),(""),ROUND(Oudeglorie!AC13/Oudeglorie!$T13*10,3))</f>
        <v/>
      </c>
      <c r="AA107" s="36" t="str">
        <f>IF(Oudeglorie!AD13=(""),(""),ROUND(Oudeglorie!AD13/Oudeglorie!$T13*10,3))</f>
        <v/>
      </c>
      <c r="AB107" s="36" t="str">
        <f>IF(Oudeglorie!AE13=(""),(""),ROUND(Oudeglorie!AE13/Oudeglorie!$T13*10,3))</f>
        <v/>
      </c>
      <c r="AC107" s="36" t="str">
        <f>IF(Oudeglorie!AF13=(""),(""),ROUND(Oudeglorie!AF13/Oudeglorie!$T13*10,3))</f>
        <v/>
      </c>
      <c r="AD107" s="36" t="str">
        <f>IF(Oudeglorie!AG13=(""),(""),ROUND(Oudeglorie!AG13/Oudeglorie!$T13*10,3))</f>
        <v/>
      </c>
    </row>
    <row r="108" spans="1:30" ht="15" customHeight="1" x14ac:dyDescent="0.3">
      <c r="A108" s="27">
        <f t="shared" si="72"/>
        <v>9</v>
      </c>
      <c r="B108" s="28" t="str">
        <f>Oudeglorie!A14</f>
        <v xml:space="preserve">Somers Ludo </v>
      </c>
      <c r="C108" s="32">
        <f>IF(Oudeglorie!AL14=0," ",SUM(E108:AD108))</f>
        <v>74.117999999999995</v>
      </c>
      <c r="E108" s="36">
        <f>IF(Oudeglorie!C14=(""),(""),ROUND(Oudeglorie!C14/Oudeglorie!$B14*10,3))</f>
        <v>6.4710000000000001</v>
      </c>
      <c r="F108" s="36" t="str">
        <f>IF(Oudeglorie!D14=(""),(""),ROUND(Oudeglorie!D14/Oudeglorie!$B14*10,3))</f>
        <v/>
      </c>
      <c r="G108" s="36">
        <f>IF(Oudeglorie!E14=(""),(""),ROUND(Oudeglorie!E14/Oudeglorie!$B14*10,3))</f>
        <v>6.4710000000000001</v>
      </c>
      <c r="H108" s="36">
        <f>IF(Oudeglorie!F14=(""),(""),ROUND(Oudeglorie!F14/Oudeglorie!$B14*10,3))</f>
        <v>10.882</v>
      </c>
      <c r="I108" s="36" t="str">
        <f>IF(Oudeglorie!G14=(""),(""),ROUND(Oudeglorie!G14/Oudeglorie!$B14*10,3))</f>
        <v/>
      </c>
      <c r="J108" s="36" t="str">
        <f>IF(Oudeglorie!H14=(""),(""),ROUND(Oudeglorie!H14/Oudeglorie!$B14*10,3))</f>
        <v/>
      </c>
      <c r="K108" s="36" t="str">
        <f>IF(Oudeglorie!I14=(""),(""),ROUND(Oudeglorie!I14/Oudeglorie!$B14*10,3))</f>
        <v/>
      </c>
      <c r="L108" s="36" t="str">
        <f>IF(Oudeglorie!J14=(""),(""),ROUND(Oudeglorie!J14/Oudeglorie!$B14*10,3))</f>
        <v/>
      </c>
      <c r="M108" s="36">
        <f>IF(Oudeglorie!K14=(""),(""),ROUND(Oudeglorie!K14/Oudeglorie!$B14*10,3))</f>
        <v>5</v>
      </c>
      <c r="N108" s="36">
        <f>IF(Oudeglorie!L14=(""),(""),ROUND(Oudeglorie!L14/Oudeglorie!$B14*10,3))</f>
        <v>10.587999999999999</v>
      </c>
      <c r="O108" s="36" t="str">
        <f>IF(Oudeglorie!M14=(""),(""),ROUND(Oudeglorie!M14/Oudeglorie!$B14*10,3))</f>
        <v/>
      </c>
      <c r="P108" s="36">
        <f>IF(Oudeglorie!N14=(""),(""),ROUND(Oudeglorie!N14/Oudeglorie!$B14*10,3))</f>
        <v>5</v>
      </c>
      <c r="Q108" s="36">
        <f>IF(Oudeglorie!O14=(""),(""),ROUND(Oudeglorie!O14/Oudeglorie!$B14*10,3))</f>
        <v>14.412000000000001</v>
      </c>
      <c r="R108" s="36">
        <f>IF(Oudeglorie!U14=(""),(""),ROUND(Oudeglorie!U14/Oudeglorie!$T14*10,3))</f>
        <v>5.2939999999999996</v>
      </c>
      <c r="S108" s="36">
        <f>IF(Oudeglorie!V14=(""),(""),ROUND(Oudeglorie!V14/Oudeglorie!$T14*10,3))</f>
        <v>10</v>
      </c>
      <c r="T108" s="36" t="str">
        <f>IF(Oudeglorie!W14=(""),(""),ROUND(Oudeglorie!W14/Oudeglorie!$T14*10,3))</f>
        <v/>
      </c>
      <c r="U108" s="36" t="str">
        <f>IF(Oudeglorie!X14=(""),(""),ROUND(Oudeglorie!X14/Oudeglorie!$T14*10,3))</f>
        <v/>
      </c>
      <c r="V108" s="36" t="str">
        <f>IF(Oudeglorie!Y14=(""),(""),ROUND(Oudeglorie!Y14/Oudeglorie!$T14*10,3))</f>
        <v/>
      </c>
      <c r="W108" s="36" t="str">
        <f>IF(Oudeglorie!Z14=(""),(""),ROUND(Oudeglorie!Z14/Oudeglorie!$T14*10,3))</f>
        <v/>
      </c>
      <c r="X108" s="36" t="str">
        <f>IF(Oudeglorie!AA14=(""),(""),ROUND(Oudeglorie!AA14/Oudeglorie!$T14*10,3))</f>
        <v/>
      </c>
      <c r="Y108" s="36" t="str">
        <f>IF(Oudeglorie!AB14=(""),(""),ROUND(Oudeglorie!AB14/Oudeglorie!$T14*10,3))</f>
        <v/>
      </c>
      <c r="Z108" s="36" t="str">
        <f>IF(Oudeglorie!AC14=(""),(""),ROUND(Oudeglorie!AC14/Oudeglorie!$T14*10,3))</f>
        <v/>
      </c>
      <c r="AA108" s="36" t="str">
        <f>IF(Oudeglorie!AD14=(""),(""),ROUND(Oudeglorie!AD14/Oudeglorie!$T14*10,3))</f>
        <v/>
      </c>
      <c r="AB108" s="36" t="str">
        <f>IF(Oudeglorie!AE14=(""),(""),ROUND(Oudeglorie!AE14/Oudeglorie!$T14*10,3))</f>
        <v/>
      </c>
      <c r="AC108" s="36" t="str">
        <f>IF(Oudeglorie!AF14=(""),(""),ROUND(Oudeglorie!AF14/Oudeglorie!$T14*10,3))</f>
        <v/>
      </c>
      <c r="AD108" s="36" t="str">
        <f>IF(Oudeglorie!AG14=(""),(""),ROUND(Oudeglorie!AG14/Oudeglorie!$T14*10,3))</f>
        <v/>
      </c>
    </row>
    <row r="109" spans="1:30" ht="15" customHeight="1" x14ac:dyDescent="0.3">
      <c r="A109" s="27">
        <f t="shared" si="72"/>
        <v>9</v>
      </c>
      <c r="B109" s="28" t="str">
        <f>Oudeglorie!A15</f>
        <v xml:space="preserve">Van Ginderen Ludo </v>
      </c>
      <c r="C109" s="32">
        <f>IF(Oudeglorie!AL15=0," ",SUM(E109:AD109))</f>
        <v>94.704999999999998</v>
      </c>
      <c r="E109" s="36" t="str">
        <f>IF(Oudeglorie!C15=(""),(""),ROUND(Oudeglorie!C15/Oudeglorie!$B15*10,3))</f>
        <v/>
      </c>
      <c r="F109" s="36">
        <f>IF(Oudeglorie!D15=(""),(""),ROUND(Oudeglorie!D15/Oudeglorie!$B15*10,3))</f>
        <v>5.2939999999999996</v>
      </c>
      <c r="G109" s="36" t="str">
        <f>IF(Oudeglorie!E15=(""),(""),ROUND(Oudeglorie!E15/Oudeglorie!$B15*10,3))</f>
        <v/>
      </c>
      <c r="H109" s="36">
        <f>IF(Oudeglorie!F15=(""),(""),ROUND(Oudeglorie!F15/Oudeglorie!$B15*10,3))</f>
        <v>7.6470000000000002</v>
      </c>
      <c r="I109" s="36">
        <f>IF(Oudeglorie!G15=(""),(""),ROUND(Oudeglorie!G15/Oudeglorie!$B15*10,3))</f>
        <v>12.353</v>
      </c>
      <c r="J109" s="36">
        <f>IF(Oudeglorie!H15=(""),(""),ROUND(Oudeglorie!H15/Oudeglorie!$B15*10,3))</f>
        <v>15.882</v>
      </c>
      <c r="K109" s="36" t="str">
        <f>IF(Oudeglorie!I15=(""),(""),ROUND(Oudeglorie!I15/Oudeglorie!$B15*10,3))</f>
        <v/>
      </c>
      <c r="L109" s="36" t="str">
        <f>IF(Oudeglorie!J15=(""),(""),ROUND(Oudeglorie!J15/Oudeglorie!$B15*10,3))</f>
        <v/>
      </c>
      <c r="M109" s="36" t="str">
        <f>IF(Oudeglorie!K15=(""),(""),ROUND(Oudeglorie!K15/Oudeglorie!$B15*10,3))</f>
        <v/>
      </c>
      <c r="N109" s="36" t="str">
        <f>IF(Oudeglorie!L15=(""),(""),ROUND(Oudeglorie!L15/Oudeglorie!$B15*10,3))</f>
        <v/>
      </c>
      <c r="O109" s="36">
        <f>IF(Oudeglorie!M15=(""),(""),ROUND(Oudeglorie!M15/Oudeglorie!$B15*10,3))</f>
        <v>10.587999999999999</v>
      </c>
      <c r="P109" s="36">
        <f>IF(Oudeglorie!N15=(""),(""),ROUND(Oudeglorie!N15/Oudeglorie!$B15*10,3))</f>
        <v>12.353</v>
      </c>
      <c r="Q109" s="36">
        <f>IF(Oudeglorie!O15=(""),(""),ROUND(Oudeglorie!O15/Oudeglorie!$B15*10,3))</f>
        <v>6.4710000000000001</v>
      </c>
      <c r="R109" s="36">
        <f>IF(Oudeglorie!U15=(""),(""),ROUND(Oudeglorie!U15/Oudeglorie!$T15*10,3))</f>
        <v>12.941000000000001</v>
      </c>
      <c r="S109" s="36" t="str">
        <f>IF(Oudeglorie!V15=(""),(""),ROUND(Oudeglorie!V15/Oudeglorie!$T15*10,3))</f>
        <v/>
      </c>
      <c r="T109" s="36">
        <f>IF(Oudeglorie!W15=(""),(""),ROUND(Oudeglorie!W15/Oudeglorie!$T15*10,3))</f>
        <v>11.176</v>
      </c>
      <c r="U109" s="36" t="str">
        <f>IF(Oudeglorie!X15=(""),(""),ROUND(Oudeglorie!X15/Oudeglorie!$T15*10,3))</f>
        <v/>
      </c>
      <c r="V109" s="36" t="str">
        <f>IF(Oudeglorie!Y15=(""),(""),ROUND(Oudeglorie!Y15/Oudeglorie!$T15*10,3))</f>
        <v/>
      </c>
      <c r="W109" s="36" t="str">
        <f>IF(Oudeglorie!Z15=(""),(""),ROUND(Oudeglorie!Z15/Oudeglorie!$T15*10,3))</f>
        <v/>
      </c>
      <c r="X109" s="36" t="str">
        <f>IF(Oudeglorie!AA15=(""),(""),ROUND(Oudeglorie!AA15/Oudeglorie!$T15*10,3))</f>
        <v/>
      </c>
      <c r="Y109" s="36" t="str">
        <f>IF(Oudeglorie!AB15=(""),(""),ROUND(Oudeglorie!AB15/Oudeglorie!$T15*10,3))</f>
        <v/>
      </c>
      <c r="Z109" s="36" t="str">
        <f>IF(Oudeglorie!AC15=(""),(""),ROUND(Oudeglorie!AC15/Oudeglorie!$T15*10,3))</f>
        <v/>
      </c>
      <c r="AA109" s="36" t="str">
        <f>IF(Oudeglorie!AD15=(""),(""),ROUND(Oudeglorie!AD15/Oudeglorie!$T15*10,3))</f>
        <v/>
      </c>
      <c r="AB109" s="36" t="str">
        <f>IF(Oudeglorie!AE15=(""),(""),ROUND(Oudeglorie!AE15/Oudeglorie!$T15*10,3))</f>
        <v/>
      </c>
      <c r="AC109" s="36" t="str">
        <f>IF(Oudeglorie!AF15=(""),(""),ROUND(Oudeglorie!AF15/Oudeglorie!$T15*10,3))</f>
        <v/>
      </c>
      <c r="AD109" s="36" t="str">
        <f>IF(Oudeglorie!AG15=(""),(""),ROUND(Oudeglorie!AG15/Oudeglorie!$T15*10,3))</f>
        <v/>
      </c>
    </row>
    <row r="110" spans="1:30" ht="15" customHeight="1" x14ac:dyDescent="0.3">
      <c r="A110" s="27">
        <f t="shared" si="72"/>
        <v>4</v>
      </c>
      <c r="B110" s="28" t="str">
        <f>Oudeglorie!A16</f>
        <v>Van Overvelt Ludo</v>
      </c>
      <c r="C110" s="32">
        <f>IF(Oudeglorie!AL16=0," ",SUM(E110:AD110))</f>
        <v>34.650999999999996</v>
      </c>
      <c r="E110" s="36" t="str">
        <f>IF(Oudeglorie!C16=(""),(""),ROUND(Oudeglorie!C16/Oudeglorie!$B16*10,3))</f>
        <v/>
      </c>
      <c r="F110" s="36">
        <f>IF(Oudeglorie!D16=(""),(""),ROUND(Oudeglorie!D16/Oudeglorie!$B16*10,3))</f>
        <v>4.6509999999999998</v>
      </c>
      <c r="G110" s="36" t="str">
        <f>IF(Oudeglorie!E16=(""),(""),ROUND(Oudeglorie!E16/Oudeglorie!$B16*10,3))</f>
        <v/>
      </c>
      <c r="H110" s="36" t="str">
        <f>IF(Oudeglorie!F16=(""),(""),ROUND(Oudeglorie!F16/Oudeglorie!$B16*10,3))</f>
        <v/>
      </c>
      <c r="I110" s="36">
        <f>IF(Oudeglorie!G16=(""),(""),ROUND(Oudeglorie!G16/Oudeglorie!$B16*10,3))</f>
        <v>14.651</v>
      </c>
      <c r="J110" s="36" t="str">
        <f>IF(Oudeglorie!H16=(""),(""),ROUND(Oudeglorie!H16/Oudeglorie!$B16*10,3))</f>
        <v/>
      </c>
      <c r="K110" s="36">
        <f>IF(Oudeglorie!I16=(""),(""),ROUND(Oudeglorie!I16/Oudeglorie!$B16*10,3))</f>
        <v>8.8369999999999997</v>
      </c>
      <c r="L110" s="36" t="str">
        <f>IF(Oudeglorie!J16=(""),(""),ROUND(Oudeglorie!J16/Oudeglorie!$B16*10,3))</f>
        <v/>
      </c>
      <c r="M110" s="36" t="str">
        <f>IF(Oudeglorie!K16=(""),(""),ROUND(Oudeglorie!K16/Oudeglorie!$B16*10,3))</f>
        <v/>
      </c>
      <c r="N110" s="36" t="str">
        <f>IF(Oudeglorie!L16=(""),(""),ROUND(Oudeglorie!L16/Oudeglorie!$B16*10,3))</f>
        <v/>
      </c>
      <c r="O110" s="36" t="str">
        <f>IF(Oudeglorie!M16=(""),(""),ROUND(Oudeglorie!M16/Oudeglorie!$B16*10,3))</f>
        <v/>
      </c>
      <c r="P110" s="36" t="str">
        <f>IF(Oudeglorie!N16=(""),(""),ROUND(Oudeglorie!N16/Oudeglorie!$B16*10,3))</f>
        <v/>
      </c>
      <c r="Q110" s="36" t="str">
        <f>IF(Oudeglorie!O16=(""),(""),ROUND(Oudeglorie!O16/Oudeglorie!$B16*10,3))</f>
        <v/>
      </c>
      <c r="R110" s="36" t="str">
        <f>IF(Oudeglorie!U16=(""),(""),ROUND(Oudeglorie!U16/Oudeglorie!$T16*10,3))</f>
        <v/>
      </c>
      <c r="S110" s="36" t="str">
        <f>IF(Oudeglorie!V16=(""),(""),ROUND(Oudeglorie!V16/Oudeglorie!$T16*10,3))</f>
        <v/>
      </c>
      <c r="T110" s="36">
        <f>IF(Oudeglorie!W16=(""),(""),ROUND(Oudeglorie!W16/Oudeglorie!$T16*10,3))</f>
        <v>6.5119999999999996</v>
      </c>
      <c r="U110" s="36" t="str">
        <f>IF(Oudeglorie!X16=(""),(""),ROUND(Oudeglorie!X16/Oudeglorie!$T16*10,3))</f>
        <v/>
      </c>
      <c r="V110" s="36" t="str">
        <f>IF(Oudeglorie!Y16=(""),(""),ROUND(Oudeglorie!Y16/Oudeglorie!$T16*10,3))</f>
        <v/>
      </c>
      <c r="W110" s="36" t="str">
        <f>IF(Oudeglorie!Z16=(""),(""),ROUND(Oudeglorie!Z16/Oudeglorie!$T16*10,3))</f>
        <v/>
      </c>
      <c r="X110" s="36" t="str">
        <f>IF(Oudeglorie!AA16=(""),(""),ROUND(Oudeglorie!AA16/Oudeglorie!$T16*10,3))</f>
        <v/>
      </c>
      <c r="Y110" s="36" t="str">
        <f>IF(Oudeglorie!AB16=(""),(""),ROUND(Oudeglorie!AB16/Oudeglorie!$T16*10,3))</f>
        <v/>
      </c>
      <c r="Z110" s="36" t="str">
        <f>IF(Oudeglorie!AC16=(""),(""),ROUND(Oudeglorie!AC16/Oudeglorie!$T16*10,3))</f>
        <v/>
      </c>
      <c r="AA110" s="36" t="str">
        <f>IF(Oudeglorie!AD16=(""),(""),ROUND(Oudeglorie!AD16/Oudeglorie!$T16*10,3))</f>
        <v/>
      </c>
      <c r="AB110" s="36" t="str">
        <f>IF(Oudeglorie!AE16=(""),(""),ROUND(Oudeglorie!AE16/Oudeglorie!$T16*10,3))</f>
        <v/>
      </c>
      <c r="AC110" s="36" t="str">
        <f>IF(Oudeglorie!AF16=(""),(""),ROUND(Oudeglorie!AF16/Oudeglorie!$T16*10,3))</f>
        <v/>
      </c>
      <c r="AD110" s="36" t="str">
        <f>IF(Oudeglorie!AG16=(""),(""),ROUND(Oudeglorie!AG16/Oudeglorie!$T16*10,3))</f>
        <v/>
      </c>
    </row>
    <row r="111" spans="1:30" ht="15" customHeight="1" x14ac:dyDescent="0.3">
      <c r="A111" s="27">
        <f t="shared" si="72"/>
        <v>8</v>
      </c>
      <c r="B111" s="28" t="str">
        <f>Oudeglorie!A17</f>
        <v>Willemsen Willy</v>
      </c>
      <c r="C111" s="32">
        <f>IF(Oudeglorie!AL17=0," ",SUM(E111:AD111))</f>
        <v>93.784000000000006</v>
      </c>
      <c r="E111" s="36" t="str">
        <f>IF(Oudeglorie!C17=(""),(""),ROUND(Oudeglorie!C17/Oudeglorie!$B17*10,3))</f>
        <v/>
      </c>
      <c r="F111" s="36">
        <f>IF(Oudeglorie!D17=(""),(""),ROUND(Oudeglorie!D17/Oudeglorie!$B17*10,3))</f>
        <v>8.1080000000000005</v>
      </c>
      <c r="G111" s="36" t="str">
        <f>IF(Oudeglorie!E17=(""),(""),ROUND(Oudeglorie!E17/Oudeglorie!$B17*10,3))</f>
        <v/>
      </c>
      <c r="H111" s="36" t="str">
        <f>IF(Oudeglorie!F17=(""),(""),ROUND(Oudeglorie!F17/Oudeglorie!$B17*10,3))</f>
        <v/>
      </c>
      <c r="I111" s="36" t="str">
        <f>IF(Oudeglorie!G17=(""),(""),ROUND(Oudeglorie!G17/Oudeglorie!$B17*10,3))</f>
        <v/>
      </c>
      <c r="J111" s="36">
        <f>IF(Oudeglorie!H17=(""),(""),ROUND(Oudeglorie!H17/Oudeglorie!$B17*10,3))</f>
        <v>21.622</v>
      </c>
      <c r="K111" s="36">
        <f>IF(Oudeglorie!I17=(""),(""),ROUND(Oudeglorie!I17/Oudeglorie!$B17*10,3))</f>
        <v>7.0270000000000001</v>
      </c>
      <c r="L111" s="36">
        <f>IF(Oudeglorie!J17=(""),(""),ROUND(Oudeglorie!J17/Oudeglorie!$B17*10,3))</f>
        <v>11.622</v>
      </c>
      <c r="M111" s="36" t="str">
        <f>IF(Oudeglorie!K17=(""),(""),ROUND(Oudeglorie!K17/Oudeglorie!$B17*10,3))</f>
        <v/>
      </c>
      <c r="N111" s="36" t="str">
        <f>IF(Oudeglorie!L17=(""),(""),ROUND(Oudeglorie!L17/Oudeglorie!$B17*10,3))</f>
        <v/>
      </c>
      <c r="O111" s="36">
        <f>IF(Oudeglorie!M17=(""),(""),ROUND(Oudeglorie!M17/Oudeglorie!$B17*10,3))</f>
        <v>10.811</v>
      </c>
      <c r="P111" s="36" t="str">
        <f>IF(Oudeglorie!N17=(""),(""),ROUND(Oudeglorie!N17/Oudeglorie!$B17*10,3))</f>
        <v/>
      </c>
      <c r="Q111" s="36">
        <f>IF(Oudeglorie!O17=(""),(""),ROUND(Oudeglorie!O17/Oudeglorie!$B17*10,3))</f>
        <v>11.081</v>
      </c>
      <c r="R111" s="36" t="str">
        <f>IF(Oudeglorie!U17=(""),(""),ROUND(Oudeglorie!U17/Oudeglorie!$T17*10,3))</f>
        <v/>
      </c>
      <c r="S111" s="36">
        <f>IF(Oudeglorie!V17=(""),(""),ROUND(Oudeglorie!V17/Oudeglorie!$T17*10,3))</f>
        <v>11.081</v>
      </c>
      <c r="T111" s="36">
        <f>IF(Oudeglorie!W17=(""),(""),ROUND(Oudeglorie!W17/Oudeglorie!$T17*10,3))</f>
        <v>12.432</v>
      </c>
      <c r="U111" s="36" t="str">
        <f>IF(Oudeglorie!X17=(""),(""),ROUND(Oudeglorie!X17/Oudeglorie!$T17*10,3))</f>
        <v/>
      </c>
      <c r="V111" s="36" t="str">
        <f>IF(Oudeglorie!Y17=(""),(""),ROUND(Oudeglorie!Y17/Oudeglorie!$T17*10,3))</f>
        <v/>
      </c>
      <c r="W111" s="36" t="str">
        <f>IF(Oudeglorie!Z17=(""),(""),ROUND(Oudeglorie!Z17/Oudeglorie!$T17*10,3))</f>
        <v/>
      </c>
      <c r="X111" s="36" t="str">
        <f>IF(Oudeglorie!AA17=(""),(""),ROUND(Oudeglorie!AA17/Oudeglorie!$T17*10,3))</f>
        <v/>
      </c>
      <c r="Y111" s="36" t="str">
        <f>IF(Oudeglorie!AB17=(""),(""),ROUND(Oudeglorie!AB17/Oudeglorie!$T17*10,3))</f>
        <v/>
      </c>
      <c r="Z111" s="36" t="str">
        <f>IF(Oudeglorie!AC17=(""),(""),ROUND(Oudeglorie!AC17/Oudeglorie!$T17*10,3))</f>
        <v/>
      </c>
      <c r="AA111" s="36" t="str">
        <f>IF(Oudeglorie!AD17=(""),(""),ROUND(Oudeglorie!AD17/Oudeglorie!$T17*10,3))</f>
        <v/>
      </c>
      <c r="AB111" s="36" t="str">
        <f>IF(Oudeglorie!AE17=(""),(""),ROUND(Oudeglorie!AE17/Oudeglorie!$T17*10,3))</f>
        <v/>
      </c>
      <c r="AC111" s="36" t="str">
        <f>IF(Oudeglorie!AF17=(""),(""),ROUND(Oudeglorie!AF17/Oudeglorie!$T17*10,3))</f>
        <v/>
      </c>
      <c r="AD111" s="36" t="str">
        <f>IF(Oudeglorie!AG17=(""),(""),ROUND(Oudeglorie!AG17/Oudeglorie!$T17*10,3))</f>
        <v/>
      </c>
    </row>
    <row r="112" spans="1:30" ht="22.2" customHeight="1" x14ac:dyDescent="0.3">
      <c r="C112" s="215" t="str">
        <f>B97</f>
        <v>OUDE GLORIE</v>
      </c>
      <c r="E112" s="36">
        <f t="shared" ref="E112:AD112" si="73">IF(SUM(E98:E111)=0,(" "),SUM(E98:E111))</f>
        <v>54.572000000000003</v>
      </c>
      <c r="F112" s="36">
        <f t="shared" si="73"/>
        <v>50.721999999999994</v>
      </c>
      <c r="G112" s="36">
        <f t="shared" si="73"/>
        <v>58.742999999999995</v>
      </c>
      <c r="H112" s="36">
        <f t="shared" si="73"/>
        <v>56.558</v>
      </c>
      <c r="I112" s="36">
        <f t="shared" si="73"/>
        <v>73.597000000000008</v>
      </c>
      <c r="J112" s="36">
        <f t="shared" si="73"/>
        <v>73.63</v>
      </c>
      <c r="K112" s="36">
        <f t="shared" si="73"/>
        <v>50.501000000000005</v>
      </c>
      <c r="L112" s="36">
        <f t="shared" si="73"/>
        <v>56.466000000000001</v>
      </c>
      <c r="M112" s="36">
        <f t="shared" si="73"/>
        <v>60.411999999999999</v>
      </c>
      <c r="N112" s="36">
        <f t="shared" si="73"/>
        <v>62.913999999999994</v>
      </c>
      <c r="O112" s="36">
        <f t="shared" si="73"/>
        <v>67.533000000000001</v>
      </c>
      <c r="P112" s="36">
        <f t="shared" si="73"/>
        <v>53.646999999999998</v>
      </c>
      <c r="Q112" s="36">
        <f t="shared" si="73"/>
        <v>73.274000000000001</v>
      </c>
      <c r="R112" s="36">
        <f t="shared" si="73"/>
        <v>63.105000000000004</v>
      </c>
      <c r="S112" s="36">
        <f t="shared" si="73"/>
        <v>50.805999999999997</v>
      </c>
      <c r="T112" s="36">
        <f t="shared" si="73"/>
        <v>51.363000000000007</v>
      </c>
      <c r="U112" s="36" t="str">
        <f t="shared" si="73"/>
        <v xml:space="preserve"> </v>
      </c>
      <c r="V112" s="36" t="str">
        <f t="shared" si="73"/>
        <v xml:space="preserve"> </v>
      </c>
      <c r="W112" s="36" t="str">
        <f t="shared" si="73"/>
        <v xml:space="preserve"> </v>
      </c>
      <c r="X112" s="36" t="str">
        <f t="shared" si="73"/>
        <v xml:space="preserve"> </v>
      </c>
      <c r="Y112" s="36" t="str">
        <f t="shared" si="73"/>
        <v xml:space="preserve"> </v>
      </c>
      <c r="Z112" s="36" t="str">
        <f t="shared" si="73"/>
        <v xml:space="preserve"> </v>
      </c>
      <c r="AA112" s="36" t="str">
        <f t="shared" si="73"/>
        <v xml:space="preserve"> </v>
      </c>
      <c r="AB112" s="36" t="str">
        <f t="shared" si="73"/>
        <v xml:space="preserve"> </v>
      </c>
      <c r="AC112" s="36" t="str">
        <f t="shared" si="73"/>
        <v xml:space="preserve"> </v>
      </c>
      <c r="AD112" s="36" t="str">
        <f t="shared" si="73"/>
        <v xml:space="preserve"> </v>
      </c>
    </row>
    <row r="113" spans="1:30" s="39" customFormat="1" ht="15" customHeight="1" x14ac:dyDescent="0.35">
      <c r="A113" s="37"/>
      <c r="B113" s="38"/>
      <c r="C113" s="41">
        <f>SUM(C98:C111)</f>
        <v>957.84299999999996</v>
      </c>
      <c r="D113" s="223" t="str">
        <f>B97</f>
        <v>OUDE GLORIE</v>
      </c>
      <c r="E113" s="40">
        <f>IF(SUM(E98:E111)=0,(" "),SUM(E98:E111))</f>
        <v>54.572000000000003</v>
      </c>
      <c r="F113" s="40">
        <f t="shared" ref="F113:S113" si="74">IF(F112=(" "),(" "),E113+F112)</f>
        <v>105.294</v>
      </c>
      <c r="G113" s="40">
        <f t="shared" si="74"/>
        <v>164.03699999999998</v>
      </c>
      <c r="H113" s="40">
        <f t="shared" si="74"/>
        <v>220.59499999999997</v>
      </c>
      <c r="I113" s="40">
        <f t="shared" si="74"/>
        <v>294.19200000000001</v>
      </c>
      <c r="J113" s="40">
        <f t="shared" si="74"/>
        <v>367.822</v>
      </c>
      <c r="K113" s="40">
        <f t="shared" si="74"/>
        <v>418.32299999999998</v>
      </c>
      <c r="L113" s="40">
        <f t="shared" si="74"/>
        <v>474.78899999999999</v>
      </c>
      <c r="M113" s="40">
        <f t="shared" si="74"/>
        <v>535.20100000000002</v>
      </c>
      <c r="N113" s="40">
        <f t="shared" si="74"/>
        <v>598.11500000000001</v>
      </c>
      <c r="O113" s="40">
        <f t="shared" si="74"/>
        <v>665.64800000000002</v>
      </c>
      <c r="P113" s="40">
        <f t="shared" si="74"/>
        <v>719.29500000000007</v>
      </c>
      <c r="Q113" s="40">
        <f t="shared" si="74"/>
        <v>792.56900000000007</v>
      </c>
      <c r="R113" s="40">
        <f t="shared" si="74"/>
        <v>855.67400000000009</v>
      </c>
      <c r="S113" s="40">
        <f t="shared" si="74"/>
        <v>906.48000000000013</v>
      </c>
      <c r="T113" s="40">
        <f t="shared" ref="T113:AD113" si="75">IF(T112=(" "),(" "),S113+T112)</f>
        <v>957.84300000000019</v>
      </c>
      <c r="U113" s="40" t="str">
        <f t="shared" si="75"/>
        <v xml:space="preserve"> </v>
      </c>
      <c r="V113" s="40" t="str">
        <f t="shared" si="75"/>
        <v xml:space="preserve"> </v>
      </c>
      <c r="W113" s="40" t="str">
        <f t="shared" si="75"/>
        <v xml:space="preserve"> </v>
      </c>
      <c r="X113" s="40" t="str">
        <f t="shared" si="75"/>
        <v xml:space="preserve"> </v>
      </c>
      <c r="Y113" s="40" t="str">
        <f t="shared" si="75"/>
        <v xml:space="preserve"> </v>
      </c>
      <c r="Z113" s="40" t="str">
        <f t="shared" si="75"/>
        <v xml:space="preserve"> </v>
      </c>
      <c r="AA113" s="40" t="str">
        <f t="shared" si="75"/>
        <v xml:space="preserve"> </v>
      </c>
      <c r="AB113" s="40" t="str">
        <f t="shared" si="75"/>
        <v xml:space="preserve"> </v>
      </c>
      <c r="AC113" s="40" t="str">
        <f t="shared" si="75"/>
        <v xml:space="preserve"> </v>
      </c>
      <c r="AD113" s="40" t="str">
        <f t="shared" si="75"/>
        <v xml:space="preserve"> </v>
      </c>
    </row>
    <row r="114" spans="1:30" ht="25.2" customHeight="1" x14ac:dyDescent="0.3"/>
    <row r="115" spans="1:30" ht="15" customHeight="1" x14ac:dyDescent="0.3">
      <c r="B115" s="31" t="s">
        <v>29</v>
      </c>
      <c r="E115" s="27">
        <v>1</v>
      </c>
      <c r="F115" s="27">
        <v>2</v>
      </c>
      <c r="G115" s="27">
        <v>3</v>
      </c>
      <c r="H115" s="27">
        <v>4</v>
      </c>
      <c r="I115" s="27">
        <v>5</v>
      </c>
      <c r="J115" s="27">
        <v>6</v>
      </c>
      <c r="K115" s="27">
        <v>7</v>
      </c>
      <c r="L115" s="27">
        <v>8</v>
      </c>
      <c r="M115" s="27">
        <v>9</v>
      </c>
      <c r="N115" s="27">
        <v>10</v>
      </c>
      <c r="O115" s="27">
        <v>11</v>
      </c>
      <c r="P115" s="27">
        <v>12</v>
      </c>
      <c r="Q115" s="27">
        <v>13</v>
      </c>
      <c r="R115" s="27">
        <v>14</v>
      </c>
      <c r="S115" s="27">
        <v>15</v>
      </c>
      <c r="T115" s="27">
        <v>16</v>
      </c>
      <c r="U115" s="27">
        <v>17</v>
      </c>
      <c r="V115" s="27">
        <v>18</v>
      </c>
      <c r="W115" s="27">
        <v>19</v>
      </c>
      <c r="X115" s="27">
        <v>20</v>
      </c>
      <c r="Y115" s="27">
        <v>21</v>
      </c>
      <c r="Z115" s="27">
        <v>22</v>
      </c>
      <c r="AA115" s="27">
        <v>23</v>
      </c>
      <c r="AB115" s="27">
        <v>24</v>
      </c>
      <c r="AC115" s="27">
        <v>25</v>
      </c>
      <c r="AD115" s="27">
        <v>26</v>
      </c>
    </row>
    <row r="116" spans="1:30" ht="15" customHeight="1" x14ac:dyDescent="0.3">
      <c r="A116" s="27">
        <f t="shared" ref="A116:A127" si="76">IF(SUM(E116:AD116)=0,(" "),COUNTIF(E116:AD116,"&gt;0"))</f>
        <v>6</v>
      </c>
      <c r="B116" s="28" t="str">
        <f>Meeuwkes!A4</f>
        <v>Bove René</v>
      </c>
      <c r="C116" s="32">
        <f>IF(Meeuwkes!AL4=0," ",SUM(E116:AD116))</f>
        <v>82</v>
      </c>
      <c r="E116" s="36" t="str">
        <f>IF(Meeuwkes!C4=(""),(""),ROUND(Meeuwkes!C4/Meeuwkes!$B4*10,3))</f>
        <v/>
      </c>
      <c r="F116" s="36">
        <f>IF(Meeuwkes!D4=(""),(""),ROUND(Meeuwkes!D4/Meeuwkes!$B4*10,3))</f>
        <v>10.5</v>
      </c>
      <c r="G116" s="36">
        <f>IF(Meeuwkes!E4=(""),(""),ROUND(Meeuwkes!E4/Meeuwkes!$B4*10,3))</f>
        <v>13</v>
      </c>
      <c r="H116" s="36">
        <f>IF(Meeuwkes!F4=(""),(""),ROUND(Meeuwkes!F4/Meeuwkes!$B4*10,3))</f>
        <v>23</v>
      </c>
      <c r="I116" s="36" t="str">
        <f>IF(Meeuwkes!G4=(""),(""),ROUND(Meeuwkes!G4/Meeuwkes!$B4*10,3))</f>
        <v/>
      </c>
      <c r="J116" s="36" t="str">
        <f>IF(Meeuwkes!H4=(""),(""),ROUND(Meeuwkes!H4/Meeuwkes!$B4*10,3))</f>
        <v/>
      </c>
      <c r="K116" s="36">
        <f>IF(Meeuwkes!I4=(""),(""),ROUND(Meeuwkes!I4/Meeuwkes!$B4*10,3))</f>
        <v>15.5</v>
      </c>
      <c r="L116" s="36">
        <f>IF(Meeuwkes!J4=(""),(""),ROUND(Meeuwkes!J4/Meeuwkes!$B4*10,3))</f>
        <v>11</v>
      </c>
      <c r="M116" s="36">
        <f>IF(Meeuwkes!K4=(""),(""),ROUND(Meeuwkes!K4/Meeuwkes!$B4*10,3))</f>
        <v>9</v>
      </c>
      <c r="N116" s="36" t="str">
        <f>IF(Meeuwkes!L4=(""),(""),ROUND(Meeuwkes!L4/Meeuwkes!$B4*10,3))</f>
        <v/>
      </c>
      <c r="O116" s="36" t="str">
        <f>IF(Meeuwkes!M4=(""),(""),ROUND(Meeuwkes!M4/Meeuwkes!$B4*10,3))</f>
        <v/>
      </c>
      <c r="P116" s="36" t="str">
        <f>IF(Meeuwkes!N4=(""),(""),ROUND(Meeuwkes!N4/Meeuwkes!$B4*10,3))</f>
        <v/>
      </c>
      <c r="Q116" s="36" t="str">
        <f>IF(Meeuwkes!O4=(""),(""),ROUND(Meeuwkes!O4/Meeuwkes!$B4*10,3))</f>
        <v/>
      </c>
      <c r="R116" s="36" t="str">
        <f>IF(Meeuwkes!U4=(""),(""),ROUND(Meeuwkes!U4/Meeuwkes!$T4*10,3))</f>
        <v/>
      </c>
      <c r="S116" s="36" t="str">
        <f>IF(Meeuwkes!V4=(""),(""),ROUND(Meeuwkes!V4/Meeuwkes!$T4*10,3))</f>
        <v/>
      </c>
      <c r="T116" s="36" t="str">
        <f>IF(Meeuwkes!W4=(""),(""),ROUND(Meeuwkes!W4/Meeuwkes!$T4*10,3))</f>
        <v/>
      </c>
      <c r="U116" s="36" t="str">
        <f>IF(Meeuwkes!X4=(""),(""),ROUND(Meeuwkes!X4/Meeuwkes!$T4*10,3))</f>
        <v/>
      </c>
      <c r="V116" s="36" t="str">
        <f>IF(Meeuwkes!Y4=(""),(""),ROUND(Meeuwkes!Y4/Meeuwkes!$T4*10,3))</f>
        <v/>
      </c>
      <c r="W116" s="36" t="str">
        <f>IF(Meeuwkes!Z4=(""),(""),ROUND(Meeuwkes!Z4/Meeuwkes!$T4*10,3))</f>
        <v/>
      </c>
      <c r="X116" s="36" t="str">
        <f>IF(Meeuwkes!AA4=(""),(""),ROUND(Meeuwkes!AA4/Meeuwkes!$T4*10,3))</f>
        <v/>
      </c>
      <c r="Y116" s="36" t="str">
        <f>IF(Meeuwkes!AB4=(""),(""),ROUND(Meeuwkes!AB4/Meeuwkes!$T4*10,3))</f>
        <v/>
      </c>
      <c r="Z116" s="36" t="str">
        <f>IF(Meeuwkes!AC4=(""),(""),ROUND(Meeuwkes!AC4/Meeuwkes!$T4*10,3))</f>
        <v/>
      </c>
      <c r="AA116" s="36" t="str">
        <f>IF(Meeuwkes!AD4=(""),(""),ROUND(Meeuwkes!AD4/Meeuwkes!$T4*10,3))</f>
        <v/>
      </c>
      <c r="AB116" s="36" t="str">
        <f>IF(Meeuwkes!AE4=(""),(""),ROUND(Meeuwkes!AE4/Meeuwkes!$T4*10,3))</f>
        <v/>
      </c>
      <c r="AC116" s="36" t="str">
        <f>IF(Meeuwkes!AF4=(""),(""),ROUND(Meeuwkes!AF4/Meeuwkes!$T4*10,3))</f>
        <v/>
      </c>
      <c r="AD116" s="36" t="str">
        <f>IF(Meeuwkes!AG4=(""),(""),ROUND(Meeuwkes!AG4/Meeuwkes!$T4*10,3))</f>
        <v/>
      </c>
    </row>
    <row r="117" spans="1:30" ht="15" customHeight="1" x14ac:dyDescent="0.3">
      <c r="A117" s="27">
        <f t="shared" si="76"/>
        <v>8</v>
      </c>
      <c r="B117" s="28" t="str">
        <f>Meeuwkes!A5</f>
        <v>Buggenhout Danny</v>
      </c>
      <c r="C117" s="32">
        <f>IF(Meeuwkes!AL5=0," ",SUM(E117:AD117))</f>
        <v>69.756999999999991</v>
      </c>
      <c r="E117" s="36" t="str">
        <f>IF(Meeuwkes!C5=(""),(""),ROUND(Meeuwkes!C5/Meeuwkes!$B5*10,3))</f>
        <v/>
      </c>
      <c r="F117" s="36">
        <f>IF(Meeuwkes!D5=(""),(""),ROUND(Meeuwkes!D5/Meeuwkes!$B5*10,3))</f>
        <v>10.488</v>
      </c>
      <c r="G117" s="36" t="str">
        <f>IF(Meeuwkes!E5=(""),(""),ROUND(Meeuwkes!E5/Meeuwkes!$B5*10,3))</f>
        <v/>
      </c>
      <c r="H117" s="36" t="str">
        <f>IF(Meeuwkes!F5=(""),(""),ROUND(Meeuwkes!F5/Meeuwkes!$B5*10,3))</f>
        <v/>
      </c>
      <c r="I117" s="36">
        <f>IF(Meeuwkes!G5=(""),(""),ROUND(Meeuwkes!G5/Meeuwkes!$B5*10,3))</f>
        <v>10.244</v>
      </c>
      <c r="J117" s="36">
        <f>IF(Meeuwkes!H5=(""),(""),ROUND(Meeuwkes!H5/Meeuwkes!$B5*10,3))</f>
        <v>10</v>
      </c>
      <c r="K117" s="36" t="str">
        <f>IF(Meeuwkes!I5=(""),(""),ROUND(Meeuwkes!I5/Meeuwkes!$B5*10,3))</f>
        <v/>
      </c>
      <c r="L117" s="36" t="str">
        <f>IF(Meeuwkes!J5=(""),(""),ROUND(Meeuwkes!J5/Meeuwkes!$B5*10,3))</f>
        <v/>
      </c>
      <c r="M117" s="36" t="str">
        <f>IF(Meeuwkes!K5=(""),(""),ROUND(Meeuwkes!K5/Meeuwkes!$B5*10,3))</f>
        <v/>
      </c>
      <c r="N117" s="36" t="str">
        <f>IF(Meeuwkes!L5=(""),(""),ROUND(Meeuwkes!L5/Meeuwkes!$B5*10,3))</f>
        <v/>
      </c>
      <c r="O117" s="36">
        <f>IF(Meeuwkes!M5=(""),(""),ROUND(Meeuwkes!M5/Meeuwkes!$B5*10,3))</f>
        <v>8.0489999999999995</v>
      </c>
      <c r="P117" s="36">
        <f>IF(Meeuwkes!N5=(""),(""),ROUND(Meeuwkes!N5/Meeuwkes!$B5*10,3))</f>
        <v>8.2929999999999993</v>
      </c>
      <c r="Q117" s="36">
        <f>IF(Meeuwkes!O5=(""),(""),ROUND(Meeuwkes!O5/Meeuwkes!$B5*10,3))</f>
        <v>7.8049999999999997</v>
      </c>
      <c r="R117" s="36" t="str">
        <f>IF(Meeuwkes!U5=(""),(""),ROUND(Meeuwkes!U5/Meeuwkes!$T5*10,3))</f>
        <v/>
      </c>
      <c r="S117" s="36">
        <f>IF(Meeuwkes!V5=(""),(""),ROUND(Meeuwkes!V5/Meeuwkes!$T5*10,3))</f>
        <v>8.2929999999999993</v>
      </c>
      <c r="T117" s="36">
        <f>IF(Meeuwkes!W5=(""),(""),ROUND(Meeuwkes!W5/Meeuwkes!$T5*10,3))</f>
        <v>6.585</v>
      </c>
      <c r="U117" s="36" t="str">
        <f>IF(Meeuwkes!X5=(""),(""),ROUND(Meeuwkes!X5/Meeuwkes!$T5*10,3))</f>
        <v/>
      </c>
      <c r="V117" s="36" t="str">
        <f>IF(Meeuwkes!Y5=(""),(""),ROUND(Meeuwkes!Y5/Meeuwkes!$T5*10,3))</f>
        <v/>
      </c>
      <c r="W117" s="36" t="str">
        <f>IF(Meeuwkes!Z5=(""),(""),ROUND(Meeuwkes!Z5/Meeuwkes!$T5*10,3))</f>
        <v/>
      </c>
      <c r="X117" s="36" t="str">
        <f>IF(Meeuwkes!AA5=(""),(""),ROUND(Meeuwkes!AA5/Meeuwkes!$T5*10,3))</f>
        <v/>
      </c>
      <c r="Y117" s="36" t="str">
        <f>IF(Meeuwkes!AB5=(""),(""),ROUND(Meeuwkes!AB5/Meeuwkes!$T5*10,3))</f>
        <v/>
      </c>
      <c r="Z117" s="36" t="str">
        <f>IF(Meeuwkes!AC5=(""),(""),ROUND(Meeuwkes!AC5/Meeuwkes!$T5*10,3))</f>
        <v/>
      </c>
      <c r="AA117" s="36" t="str">
        <f>IF(Meeuwkes!AD5=(""),(""),ROUND(Meeuwkes!AD5/Meeuwkes!$T5*10,3))</f>
        <v/>
      </c>
      <c r="AB117" s="36" t="str">
        <f>IF(Meeuwkes!AE5=(""),(""),ROUND(Meeuwkes!AE5/Meeuwkes!$T5*10,3))</f>
        <v/>
      </c>
      <c r="AC117" s="36" t="str">
        <f>IF(Meeuwkes!AF5=(""),(""),ROUND(Meeuwkes!AF5/Meeuwkes!$T5*10,3))</f>
        <v/>
      </c>
      <c r="AD117" s="36" t="str">
        <f>IF(Meeuwkes!AG5=(""),(""),ROUND(Meeuwkes!AG5/Meeuwkes!$T5*10,3))</f>
        <v/>
      </c>
    </row>
    <row r="118" spans="1:30" ht="15" customHeight="1" x14ac:dyDescent="0.3">
      <c r="A118" s="27">
        <f t="shared" si="76"/>
        <v>6</v>
      </c>
      <c r="B118" s="28" t="str">
        <f>Meeuwkes!A6</f>
        <v>Deckx Achiel</v>
      </c>
      <c r="C118" s="32">
        <f>IF(Meeuwkes!AL6=0," ",SUM(E118:AD118))</f>
        <v>64.472999999999999</v>
      </c>
      <c r="E118" s="36" t="str">
        <f>IF(Meeuwkes!C6=(""),(""),ROUND(Meeuwkes!C6/Meeuwkes!$B6*10,3))</f>
        <v/>
      </c>
      <c r="F118" s="36" t="str">
        <f>IF(Meeuwkes!D6=(""),(""),ROUND(Meeuwkes!D6/Meeuwkes!$B6*10,3))</f>
        <v/>
      </c>
      <c r="G118" s="36" t="str">
        <f>IF(Meeuwkes!E6=(""),(""),ROUND(Meeuwkes!E6/Meeuwkes!$B6*10,3))</f>
        <v/>
      </c>
      <c r="H118" s="36">
        <f>IF(Meeuwkes!F6=(""),(""),ROUND(Meeuwkes!F6/Meeuwkes!$B6*10,3))</f>
        <v>10.263</v>
      </c>
      <c r="I118" s="36" t="str">
        <f>IF(Meeuwkes!G6=(""),(""),ROUND(Meeuwkes!G6/Meeuwkes!$B6*10,3))</f>
        <v/>
      </c>
      <c r="J118" s="36" t="str">
        <f>IF(Meeuwkes!H6=(""),(""),ROUND(Meeuwkes!H6/Meeuwkes!$B6*10,3))</f>
        <v/>
      </c>
      <c r="K118" s="36" t="str">
        <f>IF(Meeuwkes!I6=(""),(""),ROUND(Meeuwkes!I6/Meeuwkes!$B6*10,3))</f>
        <v/>
      </c>
      <c r="L118" s="36">
        <f>IF(Meeuwkes!J6=(""),(""),ROUND(Meeuwkes!J6/Meeuwkes!$B6*10,3))</f>
        <v>10.526</v>
      </c>
      <c r="M118" s="36">
        <f>IF(Meeuwkes!K6=(""),(""),ROUND(Meeuwkes!K6/Meeuwkes!$B6*10,3))</f>
        <v>8.4209999999999994</v>
      </c>
      <c r="N118" s="36">
        <f>IF(Meeuwkes!L6=(""),(""),ROUND(Meeuwkes!L6/Meeuwkes!$B6*10,3))</f>
        <v>13.157999999999999</v>
      </c>
      <c r="O118" s="36" t="str">
        <f>IF(Meeuwkes!M6=(""),(""),ROUND(Meeuwkes!M6/Meeuwkes!$B6*10,3))</f>
        <v/>
      </c>
      <c r="P118" s="36" t="str">
        <f>IF(Meeuwkes!N6=(""),(""),ROUND(Meeuwkes!N6/Meeuwkes!$B6*10,3))</f>
        <v/>
      </c>
      <c r="Q118" s="36">
        <f>IF(Meeuwkes!O6=(""),(""),ROUND(Meeuwkes!O6/Meeuwkes!$B6*10,3))</f>
        <v>9.7370000000000001</v>
      </c>
      <c r="R118" s="36" t="str">
        <f>IF(Meeuwkes!U6=(""),(""),ROUND(Meeuwkes!U6/Meeuwkes!$T6*10,3))</f>
        <v/>
      </c>
      <c r="S118" s="36">
        <f>IF(Meeuwkes!V6=(""),(""),ROUND(Meeuwkes!V6/Meeuwkes!$T6*10,3))</f>
        <v>12.368</v>
      </c>
      <c r="T118" s="36" t="str">
        <f>IF(Meeuwkes!W6=(""),(""),ROUND(Meeuwkes!W6/Meeuwkes!$T6*10,3))</f>
        <v/>
      </c>
      <c r="U118" s="36" t="str">
        <f>IF(Meeuwkes!X6=(""),(""),ROUND(Meeuwkes!X6/Meeuwkes!$T6*10,3))</f>
        <v/>
      </c>
      <c r="V118" s="36" t="str">
        <f>IF(Meeuwkes!Y6=(""),(""),ROUND(Meeuwkes!Y6/Meeuwkes!$T6*10,3))</f>
        <v/>
      </c>
      <c r="W118" s="36" t="str">
        <f>IF(Meeuwkes!Z6=(""),(""),ROUND(Meeuwkes!Z6/Meeuwkes!$T6*10,3))</f>
        <v/>
      </c>
      <c r="X118" s="36" t="str">
        <f>IF(Meeuwkes!AA6=(""),(""),ROUND(Meeuwkes!AA6/Meeuwkes!$T6*10,3))</f>
        <v/>
      </c>
      <c r="Y118" s="36" t="str">
        <f>IF(Meeuwkes!AB6=(""),(""),ROUND(Meeuwkes!AB6/Meeuwkes!$T6*10,3))</f>
        <v/>
      </c>
      <c r="Z118" s="36" t="str">
        <f>IF(Meeuwkes!AC6=(""),(""),ROUND(Meeuwkes!AC6/Meeuwkes!$T6*10,3))</f>
        <v/>
      </c>
      <c r="AA118" s="36" t="str">
        <f>IF(Meeuwkes!AD6=(""),(""),ROUND(Meeuwkes!AD6/Meeuwkes!$T6*10,3))</f>
        <v/>
      </c>
      <c r="AB118" s="36" t="str">
        <f>IF(Meeuwkes!AE6=(""),(""),ROUND(Meeuwkes!AE6/Meeuwkes!$T6*10,3))</f>
        <v/>
      </c>
      <c r="AC118" s="36" t="str">
        <f>IF(Meeuwkes!AF6=(""),(""),ROUND(Meeuwkes!AF6/Meeuwkes!$T6*10,3))</f>
        <v/>
      </c>
      <c r="AD118" s="36" t="str">
        <f>IF(Meeuwkes!AG6=(""),(""),ROUND(Meeuwkes!AG6/Meeuwkes!$T6*10,3))</f>
        <v/>
      </c>
    </row>
    <row r="119" spans="1:30" ht="15" customHeight="1" x14ac:dyDescent="0.3">
      <c r="A119" s="27">
        <f t="shared" si="76"/>
        <v>14</v>
      </c>
      <c r="B119" s="28" t="str">
        <f>Meeuwkes!A7</f>
        <v>Herreygers Leon</v>
      </c>
      <c r="C119" s="32">
        <f>IF(Meeuwkes!AL7=0," ",SUM(E119:AD119))</f>
        <v>160.4</v>
      </c>
      <c r="E119" s="36">
        <f>IF(Meeuwkes!C7=(""),(""),ROUND(Meeuwkes!C7/Meeuwkes!$B7*10,3))</f>
        <v>7.6</v>
      </c>
      <c r="F119" s="36" t="str">
        <f>IF(Meeuwkes!D7=(""),(""),ROUND(Meeuwkes!D7/Meeuwkes!$B7*10,3))</f>
        <v/>
      </c>
      <c r="G119" s="36">
        <f>IF(Meeuwkes!E7=(""),(""),ROUND(Meeuwkes!E7/Meeuwkes!$B7*10,3))</f>
        <v>9.6</v>
      </c>
      <c r="H119" s="36">
        <f>IF(Meeuwkes!F7=(""),(""),ROUND(Meeuwkes!F7/Meeuwkes!$B7*10,3))</f>
        <v>13.6</v>
      </c>
      <c r="I119" s="36">
        <f>IF(Meeuwkes!G7=(""),(""),ROUND(Meeuwkes!G7/Meeuwkes!$B7*10,3))</f>
        <v>10.4</v>
      </c>
      <c r="J119" s="36">
        <f>IF(Meeuwkes!H7=(""),(""),ROUND(Meeuwkes!H7/Meeuwkes!$B7*10,3))</f>
        <v>8</v>
      </c>
      <c r="K119" s="36">
        <f>IF(Meeuwkes!I7=(""),(""),ROUND(Meeuwkes!I7/Meeuwkes!$B7*10,3))</f>
        <v>15.6</v>
      </c>
      <c r="L119" s="36">
        <f>IF(Meeuwkes!J7=(""),(""),ROUND(Meeuwkes!J7/Meeuwkes!$B7*10,3))</f>
        <v>14</v>
      </c>
      <c r="M119" s="36" t="str">
        <f>IF(Meeuwkes!K7=(""),(""),ROUND(Meeuwkes!K7/Meeuwkes!$B7*10,3))</f>
        <v/>
      </c>
      <c r="N119" s="36">
        <f>IF(Meeuwkes!L7=(""),(""),ROUND(Meeuwkes!L7/Meeuwkes!$B7*10,3))</f>
        <v>8.4</v>
      </c>
      <c r="O119" s="36">
        <f>IF(Meeuwkes!M7=(""),(""),ROUND(Meeuwkes!M7/Meeuwkes!$B7*10,3))</f>
        <v>10.8</v>
      </c>
      <c r="P119" s="36">
        <f>IF(Meeuwkes!N7=(""),(""),ROUND(Meeuwkes!N7/Meeuwkes!$B7*10,3))</f>
        <v>15.2</v>
      </c>
      <c r="Q119" s="36">
        <f>IF(Meeuwkes!O7=(""),(""),ROUND(Meeuwkes!O7/Meeuwkes!$B7*10,3))</f>
        <v>13.2</v>
      </c>
      <c r="R119" s="36">
        <f>IF(Meeuwkes!U7=(""),(""),ROUND(Meeuwkes!U7/Meeuwkes!$T7*10,3))</f>
        <v>12</v>
      </c>
      <c r="S119" s="36">
        <f>IF(Meeuwkes!V7=(""),(""),ROUND(Meeuwkes!V7/Meeuwkes!$T7*10,3))</f>
        <v>12</v>
      </c>
      <c r="T119" s="36">
        <f>IF(Meeuwkes!W7=(""),(""),ROUND(Meeuwkes!W7/Meeuwkes!$T7*10,3))</f>
        <v>10</v>
      </c>
      <c r="U119" s="36" t="str">
        <f>IF(Meeuwkes!X7=(""),(""),ROUND(Meeuwkes!X7/Meeuwkes!$T7*10,3))</f>
        <v/>
      </c>
      <c r="V119" s="36" t="str">
        <f>IF(Meeuwkes!Y7=(""),(""),ROUND(Meeuwkes!Y7/Meeuwkes!$T7*10,3))</f>
        <v/>
      </c>
      <c r="W119" s="36" t="str">
        <f>IF(Meeuwkes!Z7=(""),(""),ROUND(Meeuwkes!Z7/Meeuwkes!$T7*10,3))</f>
        <v/>
      </c>
      <c r="X119" s="36" t="str">
        <f>IF(Meeuwkes!AA7=(""),(""),ROUND(Meeuwkes!AA7/Meeuwkes!$T7*10,3))</f>
        <v/>
      </c>
      <c r="Y119" s="36" t="str">
        <f>IF(Meeuwkes!AB7=(""),(""),ROUND(Meeuwkes!AB7/Meeuwkes!$T7*10,3))</f>
        <v/>
      </c>
      <c r="Z119" s="36" t="str">
        <f>IF(Meeuwkes!AC7=(""),(""),ROUND(Meeuwkes!AC7/Meeuwkes!$T7*10,3))</f>
        <v/>
      </c>
      <c r="AA119" s="36" t="str">
        <f>IF(Meeuwkes!AD7=(""),(""),ROUND(Meeuwkes!AD7/Meeuwkes!$T7*10,3))</f>
        <v/>
      </c>
      <c r="AB119" s="36" t="str">
        <f>IF(Meeuwkes!AE7=(""),(""),ROUND(Meeuwkes!AE7/Meeuwkes!$T7*10,3))</f>
        <v/>
      </c>
      <c r="AC119" s="36" t="str">
        <f>IF(Meeuwkes!AF7=(""),(""),ROUND(Meeuwkes!AF7/Meeuwkes!$T7*10,3))</f>
        <v/>
      </c>
      <c r="AD119" s="36" t="str">
        <f>IF(Meeuwkes!AG7=(""),(""),ROUND(Meeuwkes!AG7/Meeuwkes!$T7*10,3))</f>
        <v/>
      </c>
    </row>
    <row r="120" spans="1:30" ht="15" customHeight="1" x14ac:dyDescent="0.3">
      <c r="A120" s="27">
        <f>IF(SUM(E120:AD120)=0,(" "),COUNTIF(E120:AD120,"&gt;0"))+1</f>
        <v>9</v>
      </c>
      <c r="B120" s="28" t="str">
        <f>Meeuwkes!A8</f>
        <v>Loos Piet</v>
      </c>
      <c r="C120" s="32">
        <f>IF(Meeuwkes!AL8=0," ",SUM(E120:AD120))</f>
        <v>64.667000000000002</v>
      </c>
      <c r="E120" s="36">
        <f>IF(Meeuwkes!C8=(""),(""),ROUND(Meeuwkes!C8/Meeuwkes!$B8*10,3))</f>
        <v>10.667</v>
      </c>
      <c r="F120" s="36">
        <f>IF(Meeuwkes!D8=(""),(""),ROUND(Meeuwkes!D8/Meeuwkes!$B8*10,3))</f>
        <v>0</v>
      </c>
      <c r="G120" s="36">
        <f>IF(Meeuwkes!E8=(""),(""),ROUND(Meeuwkes!E8/Meeuwkes!$B8*10,3))</f>
        <v>4</v>
      </c>
      <c r="H120" s="36" t="str">
        <f>IF(Meeuwkes!F8=(""),(""),ROUND(Meeuwkes!F8/Meeuwkes!$B8*10,3))</f>
        <v/>
      </c>
      <c r="I120" s="36" t="str">
        <f>IF(Meeuwkes!G8=(""),(""),ROUND(Meeuwkes!G8/Meeuwkes!$B8*10,3))</f>
        <v/>
      </c>
      <c r="J120" s="36">
        <f>IF(Meeuwkes!H8=(""),(""),ROUND(Meeuwkes!H8/Meeuwkes!$B8*10,3))</f>
        <v>4.6669999999999998</v>
      </c>
      <c r="K120" s="36">
        <f>IF(Meeuwkes!I8=(""),(""),ROUND(Meeuwkes!I8/Meeuwkes!$B8*10,3))</f>
        <v>6</v>
      </c>
      <c r="L120" s="36">
        <f>IF(Meeuwkes!J8=(""),(""),ROUND(Meeuwkes!J8/Meeuwkes!$B8*10,3))</f>
        <v>10</v>
      </c>
      <c r="M120" s="36" t="str">
        <f>IF(Meeuwkes!K8=(""),(""),ROUND(Meeuwkes!K8/Meeuwkes!$B8*10,3))</f>
        <v/>
      </c>
      <c r="N120" s="36" t="str">
        <f>IF(Meeuwkes!L8=(""),(""),ROUND(Meeuwkes!L8/Meeuwkes!$B8*10,3))</f>
        <v/>
      </c>
      <c r="O120" s="36" t="str">
        <f>IF(Meeuwkes!M8=(""),(""),ROUND(Meeuwkes!M8/Meeuwkes!$B8*10,3))</f>
        <v/>
      </c>
      <c r="P120" s="36">
        <f>IF(Meeuwkes!N8=(""),(""),ROUND(Meeuwkes!N8/Meeuwkes!$B8*10,3))</f>
        <v>10.667</v>
      </c>
      <c r="Q120" s="36">
        <f>IF(Meeuwkes!O8=(""),(""),ROUND(Meeuwkes!O8/Meeuwkes!$B8*10,3))</f>
        <v>11.333</v>
      </c>
      <c r="R120" s="36">
        <f>IF(Meeuwkes!U8=(""),(""),ROUND(Meeuwkes!U8/Meeuwkes!$T8*10,3))</f>
        <v>7.3330000000000002</v>
      </c>
      <c r="S120" s="36" t="str">
        <f>IF(Meeuwkes!V8=(""),(""),ROUND(Meeuwkes!V8/Meeuwkes!$T8*10,3))</f>
        <v/>
      </c>
      <c r="T120" s="36" t="str">
        <f>IF(Meeuwkes!W8=(""),(""),ROUND(Meeuwkes!W8/Meeuwkes!$T8*10,3))</f>
        <v/>
      </c>
      <c r="U120" s="36" t="str">
        <f>IF(Meeuwkes!X8=(""),(""),ROUND(Meeuwkes!X8/Meeuwkes!$T8*10,3))</f>
        <v/>
      </c>
      <c r="V120" s="36" t="str">
        <f>IF(Meeuwkes!Y8=(""),(""),ROUND(Meeuwkes!Y8/Meeuwkes!$T8*10,3))</f>
        <v/>
      </c>
      <c r="W120" s="36" t="str">
        <f>IF(Meeuwkes!Z8=(""),(""),ROUND(Meeuwkes!Z8/Meeuwkes!$T8*10,3))</f>
        <v/>
      </c>
      <c r="X120" s="36" t="str">
        <f>IF(Meeuwkes!AA8=(""),(""),ROUND(Meeuwkes!AA8/Meeuwkes!$T8*10,3))</f>
        <v/>
      </c>
      <c r="Y120" s="36" t="str">
        <f>IF(Meeuwkes!AB8=(""),(""),ROUND(Meeuwkes!AB8/Meeuwkes!$T8*10,3))</f>
        <v/>
      </c>
      <c r="Z120" s="36" t="str">
        <f>IF(Meeuwkes!AC8=(""),(""),ROUND(Meeuwkes!AC8/Meeuwkes!$T8*10,3))</f>
        <v/>
      </c>
      <c r="AA120" s="36" t="str">
        <f>IF(Meeuwkes!AD8=(""),(""),ROUND(Meeuwkes!AD8/Meeuwkes!$T8*10,3))</f>
        <v/>
      </c>
      <c r="AB120" s="36" t="str">
        <f>IF(Meeuwkes!AE8=(""),(""),ROUND(Meeuwkes!AE8/Meeuwkes!$T8*10,3))</f>
        <v/>
      </c>
      <c r="AC120" s="36" t="str">
        <f>IF(Meeuwkes!AF8=(""),(""),ROUND(Meeuwkes!AF8/Meeuwkes!$T8*10,3))</f>
        <v/>
      </c>
      <c r="AD120" s="36" t="str">
        <f>IF(Meeuwkes!AG8=(""),(""),ROUND(Meeuwkes!AG8/Meeuwkes!$T8*10,3))</f>
        <v/>
      </c>
    </row>
    <row r="121" spans="1:30" ht="15" customHeight="1" x14ac:dyDescent="0.3">
      <c r="A121" s="27">
        <f t="shared" si="76"/>
        <v>10</v>
      </c>
      <c r="B121" s="80" t="str">
        <f>Meeuwkes!A9</f>
        <v xml:space="preserve">Quick Louis </v>
      </c>
      <c r="C121" s="32">
        <f>IF(Meeuwkes!AL9=0," ",SUM(E121:AD121))</f>
        <v>108.20699999999999</v>
      </c>
      <c r="E121" s="36">
        <f>IF(Meeuwkes!C9=(""),(""),ROUND(Meeuwkes!C9/Meeuwkes!$B9*10,3))</f>
        <v>9.7439999999999998</v>
      </c>
      <c r="F121" s="36" t="str">
        <f>IF(Meeuwkes!D9=(""),(""),ROUND(Meeuwkes!D9/Meeuwkes!$B9*10,3))</f>
        <v/>
      </c>
      <c r="G121" s="36">
        <f>IF(Meeuwkes!E9=(""),(""),ROUND(Meeuwkes!E9/Meeuwkes!$B9*10,3))</f>
        <v>9.7439999999999998</v>
      </c>
      <c r="H121" s="36" t="str">
        <f>IF(Meeuwkes!F9=(""),(""),ROUND(Meeuwkes!F9/Meeuwkes!$B9*10,3))</f>
        <v/>
      </c>
      <c r="I121" s="36">
        <f>IF(Meeuwkes!G9=(""),(""),ROUND(Meeuwkes!G9/Meeuwkes!$B9*10,3))</f>
        <v>8.4619999999999997</v>
      </c>
      <c r="J121" s="36">
        <f>IF(Meeuwkes!H9=(""),(""),ROUND(Meeuwkes!H9/Meeuwkes!$B9*10,3))</f>
        <v>11.795</v>
      </c>
      <c r="K121" s="36">
        <f>IF(Meeuwkes!I9=(""),(""),ROUND(Meeuwkes!I9/Meeuwkes!$B9*10,3))</f>
        <v>6.41</v>
      </c>
      <c r="L121" s="36" t="str">
        <f>IF(Meeuwkes!J9=(""),(""),ROUND(Meeuwkes!J9/Meeuwkes!$B9*10,3))</f>
        <v/>
      </c>
      <c r="M121" s="36">
        <f>IF(Meeuwkes!K9=(""),(""),ROUND(Meeuwkes!K9/Meeuwkes!$B9*10,3))</f>
        <v>14.103</v>
      </c>
      <c r="N121" s="36">
        <f>IF(Meeuwkes!L9=(""),(""),ROUND(Meeuwkes!L9/Meeuwkes!$B9*10,3))</f>
        <v>12.308</v>
      </c>
      <c r="O121" s="36">
        <f>IF(Meeuwkes!M9=(""),(""),ROUND(Meeuwkes!M9/Meeuwkes!$B9*10,3))</f>
        <v>13.333</v>
      </c>
      <c r="P121" s="36" t="str">
        <f>IF(Meeuwkes!N9=(""),(""),ROUND(Meeuwkes!N9/Meeuwkes!$B9*10,3))</f>
        <v/>
      </c>
      <c r="Q121" s="36" t="str">
        <f>IF(Meeuwkes!O9=(""),(""),ROUND(Meeuwkes!O9/Meeuwkes!$B9*10,3))</f>
        <v/>
      </c>
      <c r="R121" s="36">
        <f>IF(Meeuwkes!U9=(""),(""),ROUND(Meeuwkes!U9/Meeuwkes!$T9*10,3))</f>
        <v>14.103</v>
      </c>
      <c r="S121" s="36">
        <f>IF(Meeuwkes!V9=(""),(""),ROUND(Meeuwkes!V9/Meeuwkes!$T9*10,3))</f>
        <v>8.2050000000000001</v>
      </c>
      <c r="T121" s="36" t="str">
        <f>IF(Meeuwkes!W9=(""),(""),ROUND(Meeuwkes!W9/Meeuwkes!$T9*10,3))</f>
        <v/>
      </c>
      <c r="U121" s="36" t="str">
        <f>IF(Meeuwkes!X9=(""),(""),ROUND(Meeuwkes!X9/Meeuwkes!$T9*10,3))</f>
        <v/>
      </c>
      <c r="V121" s="36" t="str">
        <f>IF(Meeuwkes!Y9=(""),(""),ROUND(Meeuwkes!Y9/Meeuwkes!$T9*10,3))</f>
        <v/>
      </c>
      <c r="W121" s="36" t="str">
        <f>IF(Meeuwkes!Z9=(""),(""),ROUND(Meeuwkes!Z9/Meeuwkes!$T9*10,3))</f>
        <v/>
      </c>
      <c r="X121" s="36" t="str">
        <f>IF(Meeuwkes!AA9=(""),(""),ROUND(Meeuwkes!AA9/Meeuwkes!$T9*10,3))</f>
        <v/>
      </c>
      <c r="Y121" s="36" t="str">
        <f>IF(Meeuwkes!AB9=(""),(""),ROUND(Meeuwkes!AB9/Meeuwkes!$T9*10,3))</f>
        <v/>
      </c>
      <c r="Z121" s="36" t="str">
        <f>IF(Meeuwkes!AC9=(""),(""),ROUND(Meeuwkes!AC9/Meeuwkes!$T9*10,3))</f>
        <v/>
      </c>
      <c r="AA121" s="36" t="str">
        <f>IF(Meeuwkes!AD9=(""),(""),ROUND(Meeuwkes!AD9/Meeuwkes!$T9*10,3))</f>
        <v/>
      </c>
      <c r="AB121" s="36" t="str">
        <f>IF(Meeuwkes!AE9=(""),(""),ROUND(Meeuwkes!AE9/Meeuwkes!$T9*10,3))</f>
        <v/>
      </c>
      <c r="AC121" s="36" t="str">
        <f>IF(Meeuwkes!AF9=(""),(""),ROUND(Meeuwkes!AF9/Meeuwkes!$T9*10,3))</f>
        <v/>
      </c>
      <c r="AD121" s="36" t="str">
        <f>IF(Meeuwkes!AG9=(""),(""),ROUND(Meeuwkes!AG9/Meeuwkes!$T9*10,3))</f>
        <v/>
      </c>
    </row>
    <row r="122" spans="1:30" ht="15" customHeight="1" x14ac:dyDescent="0.3">
      <c r="A122" s="27">
        <f t="shared" si="76"/>
        <v>8</v>
      </c>
      <c r="B122" s="28" t="str">
        <f>Meeuwkes!A10</f>
        <v>Reyssens Martin</v>
      </c>
      <c r="C122" s="32">
        <f>IF(Meeuwkes!AL10=0," ",SUM(E122:AD122))</f>
        <v>78.695999999999998</v>
      </c>
      <c r="E122" s="36" t="str">
        <f>IF(Meeuwkes!C10=(""),(""),ROUND(Meeuwkes!C10/Meeuwkes!$B10*10,3))</f>
        <v/>
      </c>
      <c r="F122" s="36" t="str">
        <f>IF(Meeuwkes!D10=(""),(""),ROUND(Meeuwkes!D10/Meeuwkes!$B10*10,3))</f>
        <v/>
      </c>
      <c r="G122" s="36" t="str">
        <f>IF(Meeuwkes!E10=(""),(""),ROUND(Meeuwkes!E10/Meeuwkes!$B10*10,3))</f>
        <v/>
      </c>
      <c r="H122" s="36">
        <f>IF(Meeuwkes!F10=(""),(""),ROUND(Meeuwkes!F10/Meeuwkes!$B10*10,3))</f>
        <v>11.739000000000001</v>
      </c>
      <c r="I122" s="36">
        <f>IF(Meeuwkes!G10=(""),(""),ROUND(Meeuwkes!G10/Meeuwkes!$B10*10,3))</f>
        <v>6.9569999999999999</v>
      </c>
      <c r="J122" s="36" t="str">
        <f>IF(Meeuwkes!H10=(""),(""),ROUND(Meeuwkes!H10/Meeuwkes!$B10*10,3))</f>
        <v/>
      </c>
      <c r="K122" s="36" t="str">
        <f>IF(Meeuwkes!I10=(""),(""),ROUND(Meeuwkes!I10/Meeuwkes!$B10*10,3))</f>
        <v/>
      </c>
      <c r="L122" s="36" t="str">
        <f>IF(Meeuwkes!J10=(""),(""),ROUND(Meeuwkes!J10/Meeuwkes!$B10*10,3))</f>
        <v/>
      </c>
      <c r="M122" s="36">
        <f>IF(Meeuwkes!K10=(""),(""),ROUND(Meeuwkes!K10/Meeuwkes!$B10*10,3))</f>
        <v>11.304</v>
      </c>
      <c r="N122" s="36">
        <f>IF(Meeuwkes!L10=(""),(""),ROUND(Meeuwkes!L10/Meeuwkes!$B10*10,3))</f>
        <v>6.5220000000000002</v>
      </c>
      <c r="O122" s="36">
        <f>IF(Meeuwkes!M10=(""),(""),ROUND(Meeuwkes!M10/Meeuwkes!$B10*10,3))</f>
        <v>14.348000000000001</v>
      </c>
      <c r="P122" s="36" t="str">
        <f>IF(Meeuwkes!N10=(""),(""),ROUND(Meeuwkes!N10/Meeuwkes!$B10*10,3))</f>
        <v/>
      </c>
      <c r="Q122" s="36" t="str">
        <f>IF(Meeuwkes!O10=(""),(""),ROUND(Meeuwkes!O10/Meeuwkes!$B10*10,3))</f>
        <v/>
      </c>
      <c r="R122" s="36">
        <f>IF(Meeuwkes!U10=(""),(""),ROUND(Meeuwkes!U10/Meeuwkes!$T10*10,3))</f>
        <v>14.782999999999999</v>
      </c>
      <c r="S122" s="36">
        <f>IF(Meeuwkes!V10=(""),(""),ROUND(Meeuwkes!V10/Meeuwkes!$T10*10,3))</f>
        <v>7.391</v>
      </c>
      <c r="T122" s="36">
        <f>IF(Meeuwkes!W10=(""),(""),ROUND(Meeuwkes!W10/Meeuwkes!$T10*10,3))</f>
        <v>5.6520000000000001</v>
      </c>
      <c r="U122" s="36" t="str">
        <f>IF(Meeuwkes!X10=(""),(""),ROUND(Meeuwkes!X10/Meeuwkes!$T10*10,3))</f>
        <v/>
      </c>
      <c r="V122" s="36" t="str">
        <f>IF(Meeuwkes!Y10=(""),(""),ROUND(Meeuwkes!Y10/Meeuwkes!$T10*10,3))</f>
        <v/>
      </c>
      <c r="W122" s="36" t="str">
        <f>IF(Meeuwkes!Z10=(""),(""),ROUND(Meeuwkes!Z10/Meeuwkes!$T10*10,3))</f>
        <v/>
      </c>
      <c r="X122" s="36" t="str">
        <f>IF(Meeuwkes!AA10=(""),(""),ROUND(Meeuwkes!AA10/Meeuwkes!$T10*10,3))</f>
        <v/>
      </c>
      <c r="Y122" s="36" t="str">
        <f>IF(Meeuwkes!AB10=(""),(""),ROUND(Meeuwkes!AB10/Meeuwkes!$T10*10,3))</f>
        <v/>
      </c>
      <c r="Z122" s="36" t="str">
        <f>IF(Meeuwkes!AC10=(""),(""),ROUND(Meeuwkes!AC10/Meeuwkes!$T10*10,3))</f>
        <v/>
      </c>
      <c r="AA122" s="36" t="str">
        <f>IF(Meeuwkes!AD10=(""),(""),ROUND(Meeuwkes!AD10/Meeuwkes!$T10*10,3))</f>
        <v/>
      </c>
      <c r="AB122" s="36" t="str">
        <f>IF(Meeuwkes!AE10=(""),(""),ROUND(Meeuwkes!AE10/Meeuwkes!$T10*10,3))</f>
        <v/>
      </c>
      <c r="AC122" s="36" t="str">
        <f>IF(Meeuwkes!AF10=(""),(""),ROUND(Meeuwkes!AF10/Meeuwkes!$T10*10,3))</f>
        <v/>
      </c>
      <c r="AD122" s="36" t="str">
        <f>IF(Meeuwkes!AG10=(""),(""),ROUND(Meeuwkes!AG10/Meeuwkes!$T10*10,3))</f>
        <v/>
      </c>
    </row>
    <row r="123" spans="1:30" ht="15" customHeight="1" x14ac:dyDescent="0.3">
      <c r="A123" s="27">
        <f t="shared" si="76"/>
        <v>9</v>
      </c>
      <c r="B123" s="28" t="str">
        <f>Meeuwkes!A11</f>
        <v xml:space="preserve">Schenk André </v>
      </c>
      <c r="C123" s="32">
        <f>IF(Meeuwkes!AL11=0," ",SUM(E123:AD123))</f>
        <v>112.03200000000001</v>
      </c>
      <c r="E123" s="36">
        <f>IF(Meeuwkes!C11=(""),(""),ROUND(Meeuwkes!C11/Meeuwkes!$B11*10,3))</f>
        <v>10.156000000000001</v>
      </c>
      <c r="F123" s="36">
        <f>IF(Meeuwkes!D11=(""),(""),ROUND(Meeuwkes!D11/Meeuwkes!$B11*10,3))</f>
        <v>12.813000000000001</v>
      </c>
      <c r="G123" s="36" t="str">
        <f>IF(Meeuwkes!E11=(""),(""),ROUND(Meeuwkes!E11/Meeuwkes!$B11*10,3))</f>
        <v/>
      </c>
      <c r="H123" s="36" t="str">
        <f>IF(Meeuwkes!F11=(""),(""),ROUND(Meeuwkes!F11/Meeuwkes!$B11*10,3))</f>
        <v/>
      </c>
      <c r="I123" s="36" t="str">
        <f>IF(Meeuwkes!G11=(""),(""),ROUND(Meeuwkes!G11/Meeuwkes!$B11*10,3))</f>
        <v/>
      </c>
      <c r="J123" s="36">
        <f>IF(Meeuwkes!H11=(""),(""),ROUND(Meeuwkes!H11/Meeuwkes!$B11*10,3))</f>
        <v>11.406000000000001</v>
      </c>
      <c r="K123" s="36">
        <f>IF(Meeuwkes!I11=(""),(""),ROUND(Meeuwkes!I11/Meeuwkes!$B11*10,3))</f>
        <v>11.875</v>
      </c>
      <c r="L123" s="36" t="str">
        <f>IF(Meeuwkes!J11=(""),(""),ROUND(Meeuwkes!J11/Meeuwkes!$B11*10,3))</f>
        <v/>
      </c>
      <c r="M123" s="36" t="str">
        <f>IF(Meeuwkes!K11=(""),(""),ROUND(Meeuwkes!K11/Meeuwkes!$B11*10,3))</f>
        <v/>
      </c>
      <c r="N123" s="36">
        <f>IF(Meeuwkes!L11=(""),(""),ROUND(Meeuwkes!L11/Meeuwkes!$B11*10,3))</f>
        <v>15.938000000000001</v>
      </c>
      <c r="O123" s="36">
        <f>IF(Meeuwkes!M11=(""),(""),ROUND(Meeuwkes!M11/Meeuwkes!$B11*10,3))</f>
        <v>12.031000000000001</v>
      </c>
      <c r="P123" s="36">
        <f>IF(Meeuwkes!N11=(""),(""),ROUND(Meeuwkes!N11/Meeuwkes!$B11*10,3))</f>
        <v>17.969000000000001</v>
      </c>
      <c r="Q123" s="36">
        <f>IF(Meeuwkes!O11=(""),(""),ROUND(Meeuwkes!O11/Meeuwkes!$B11*10,3))</f>
        <v>10.468999999999999</v>
      </c>
      <c r="R123" s="36" t="str">
        <f>IF(Meeuwkes!U11=(""),(""),ROUND(Meeuwkes!U11/Meeuwkes!$T11*10,3))</f>
        <v/>
      </c>
      <c r="S123" s="36" t="str">
        <f>IF(Meeuwkes!V11=(""),(""),ROUND(Meeuwkes!V11/Meeuwkes!$T11*10,3))</f>
        <v/>
      </c>
      <c r="T123" s="36">
        <f>IF(Meeuwkes!W11=(""),(""),ROUND(Meeuwkes!W11/Meeuwkes!$T11*10,3))</f>
        <v>9.375</v>
      </c>
      <c r="U123" s="36" t="str">
        <f>IF(Meeuwkes!X11=(""),(""),ROUND(Meeuwkes!X11/Meeuwkes!$T11*10,3))</f>
        <v/>
      </c>
      <c r="V123" s="36" t="str">
        <f>IF(Meeuwkes!Y11=(""),(""),ROUND(Meeuwkes!Y11/Meeuwkes!$T11*10,3))</f>
        <v/>
      </c>
      <c r="W123" s="36" t="str">
        <f>IF(Meeuwkes!Z11=(""),(""),ROUND(Meeuwkes!Z11/Meeuwkes!$T11*10,3))</f>
        <v/>
      </c>
      <c r="X123" s="36" t="str">
        <f>IF(Meeuwkes!AA11=(""),(""),ROUND(Meeuwkes!AA11/Meeuwkes!$T11*10,3))</f>
        <v/>
      </c>
      <c r="Y123" s="36" t="str">
        <f>IF(Meeuwkes!AB11=(""),(""),ROUND(Meeuwkes!AB11/Meeuwkes!$T11*10,3))</f>
        <v/>
      </c>
      <c r="Z123" s="36" t="str">
        <f>IF(Meeuwkes!AC11=(""),(""),ROUND(Meeuwkes!AC11/Meeuwkes!$T11*10,3))</f>
        <v/>
      </c>
      <c r="AA123" s="36" t="str">
        <f>IF(Meeuwkes!AD11=(""),(""),ROUND(Meeuwkes!AD11/Meeuwkes!$T11*10,3))</f>
        <v/>
      </c>
      <c r="AB123" s="36" t="str">
        <f>IF(Meeuwkes!AE11=(""),(""),ROUND(Meeuwkes!AE11/Meeuwkes!$T11*10,3))</f>
        <v/>
      </c>
      <c r="AC123" s="36" t="str">
        <f>IF(Meeuwkes!AF11=(""),(""),ROUND(Meeuwkes!AF11/Meeuwkes!$T11*10,3))</f>
        <v/>
      </c>
      <c r="AD123" s="36" t="str">
        <f>IF(Meeuwkes!AG11=(""),(""),ROUND(Meeuwkes!AG11/Meeuwkes!$T11*10,3))</f>
        <v/>
      </c>
    </row>
    <row r="124" spans="1:30" ht="15" customHeight="1" x14ac:dyDescent="0.3">
      <c r="A124" s="27">
        <f t="shared" si="76"/>
        <v>3</v>
      </c>
      <c r="B124" s="28" t="str">
        <f>Meeuwkes!A12</f>
        <v>Van Doren Hugo</v>
      </c>
      <c r="C124" s="32">
        <f>IF(Meeuwkes!AL12=0," ",SUM(E124:AD124))</f>
        <v>23.207000000000001</v>
      </c>
      <c r="E124" s="36">
        <f>IF(Meeuwkes!C12=(""),(""),ROUND(Meeuwkes!C12/Meeuwkes!$B12*10,3))</f>
        <v>6.226</v>
      </c>
      <c r="F124" s="36">
        <f>IF(Meeuwkes!D12=(""),(""),ROUND(Meeuwkes!D12/Meeuwkes!$B12*10,3))</f>
        <v>9.2449999999999992</v>
      </c>
      <c r="G124" s="36" t="str">
        <f>IF(Meeuwkes!E12=(""),(""),ROUND(Meeuwkes!E12/Meeuwkes!$B12*10,3))</f>
        <v/>
      </c>
      <c r="H124" s="36" t="str">
        <f>IF(Meeuwkes!F12=(""),(""),ROUND(Meeuwkes!F12/Meeuwkes!$B12*10,3))</f>
        <v/>
      </c>
      <c r="I124" s="36" t="str">
        <f>IF(Meeuwkes!G12=(""),(""),ROUND(Meeuwkes!G12/Meeuwkes!$B12*10,3))</f>
        <v/>
      </c>
      <c r="J124" s="36" t="str">
        <f>IF(Meeuwkes!H12=(""),(""),ROUND(Meeuwkes!H12/Meeuwkes!$B12*10,3))</f>
        <v/>
      </c>
      <c r="K124" s="36" t="str">
        <f>IF(Meeuwkes!I12=(""),(""),ROUND(Meeuwkes!I12/Meeuwkes!$B12*10,3))</f>
        <v/>
      </c>
      <c r="L124" s="36" t="str">
        <f>IF(Meeuwkes!J12=(""),(""),ROUND(Meeuwkes!J12/Meeuwkes!$B12*10,3))</f>
        <v/>
      </c>
      <c r="M124" s="36" t="str">
        <f>IF(Meeuwkes!K12=(""),(""),ROUND(Meeuwkes!K12/Meeuwkes!$B12*10,3))</f>
        <v/>
      </c>
      <c r="N124" s="36" t="str">
        <f>IF(Meeuwkes!L12=(""),(""),ROUND(Meeuwkes!L12/Meeuwkes!$B12*10,3))</f>
        <v/>
      </c>
      <c r="O124" s="36" t="str">
        <f>IF(Meeuwkes!M12=(""),(""),ROUND(Meeuwkes!M12/Meeuwkes!$B12*10,3))</f>
        <v/>
      </c>
      <c r="P124" s="36" t="str">
        <f>IF(Meeuwkes!N12=(""),(""),ROUND(Meeuwkes!N12/Meeuwkes!$B12*10,3))</f>
        <v/>
      </c>
      <c r="Q124" s="36" t="str">
        <f>IF(Meeuwkes!O12=(""),(""),ROUND(Meeuwkes!O12/Meeuwkes!$B12*10,3))</f>
        <v/>
      </c>
      <c r="R124" s="36">
        <f>IF(Meeuwkes!U12=(""),(""),ROUND(Meeuwkes!U12/Meeuwkes!$T12*10,3))</f>
        <v>7.7359999999999998</v>
      </c>
      <c r="S124" s="36" t="str">
        <f>IF(Meeuwkes!V12=(""),(""),ROUND(Meeuwkes!V12/Meeuwkes!$T12*10,3))</f>
        <v/>
      </c>
      <c r="T124" s="36" t="str">
        <f>IF(Meeuwkes!W12=(""),(""),ROUND(Meeuwkes!W12/Meeuwkes!$T12*10,3))</f>
        <v/>
      </c>
      <c r="U124" s="36" t="str">
        <f>IF(Meeuwkes!X12=(""),(""),ROUND(Meeuwkes!X12/Meeuwkes!$T12*10,3))</f>
        <v/>
      </c>
      <c r="V124" s="36" t="str">
        <f>IF(Meeuwkes!Y12=(""),(""),ROUND(Meeuwkes!Y12/Meeuwkes!$T12*10,3))</f>
        <v/>
      </c>
      <c r="W124" s="36" t="str">
        <f>IF(Meeuwkes!Z12=(""),(""),ROUND(Meeuwkes!Z12/Meeuwkes!$T12*10,3))</f>
        <v/>
      </c>
      <c r="X124" s="36" t="str">
        <f>IF(Meeuwkes!AA12=(""),(""),ROUND(Meeuwkes!AA12/Meeuwkes!$T12*10,3))</f>
        <v/>
      </c>
      <c r="Y124" s="36" t="str">
        <f>IF(Meeuwkes!AB12=(""),(""),ROUND(Meeuwkes!AB12/Meeuwkes!$T12*10,3))</f>
        <v/>
      </c>
      <c r="Z124" s="36" t="str">
        <f>IF(Meeuwkes!AC12=(""),(""),ROUND(Meeuwkes!AC12/Meeuwkes!$T12*10,3))</f>
        <v/>
      </c>
      <c r="AA124" s="36" t="str">
        <f>IF(Meeuwkes!AD12=(""),(""),ROUND(Meeuwkes!AD12/Meeuwkes!$T12*10,3))</f>
        <v/>
      </c>
      <c r="AB124" s="36" t="str">
        <f>IF(Meeuwkes!AE12=(""),(""),ROUND(Meeuwkes!AE12/Meeuwkes!$T12*10,3))</f>
        <v/>
      </c>
      <c r="AC124" s="36" t="str">
        <f>IF(Meeuwkes!AF12=(""),(""),ROUND(Meeuwkes!AF12/Meeuwkes!$T12*10,3))</f>
        <v/>
      </c>
      <c r="AD124" s="36" t="str">
        <f>IF(Meeuwkes!AG12=(""),(""),ROUND(Meeuwkes!AG12/Meeuwkes!$T12*10,3))</f>
        <v/>
      </c>
    </row>
    <row r="125" spans="1:30" ht="15" customHeight="1" x14ac:dyDescent="0.3">
      <c r="A125" s="27">
        <f t="shared" si="76"/>
        <v>9</v>
      </c>
      <c r="B125" s="28" t="str">
        <f>Meeuwkes!A13</f>
        <v xml:space="preserve">De Roomer Jan    </v>
      </c>
      <c r="C125" s="32">
        <f>IF(Meeuwkes!AL13=0," ",SUM(E125:AD125))</f>
        <v>83.706000000000003</v>
      </c>
      <c r="E125" s="36" t="str">
        <f>IF(Meeuwkes!C13=(""),(""),ROUND(Meeuwkes!C13/Meeuwkes!$B13*10,3))</f>
        <v/>
      </c>
      <c r="F125" s="36" t="str">
        <f>IF(Meeuwkes!D13=(""),(""),ROUND(Meeuwkes!D13/Meeuwkes!$B13*10,3))</f>
        <v/>
      </c>
      <c r="G125" s="36">
        <f>IF(Meeuwkes!E13=(""),(""),ROUND(Meeuwkes!E13/Meeuwkes!$B13*10,3))</f>
        <v>10</v>
      </c>
      <c r="H125" s="36">
        <f>IF(Meeuwkes!F13=(""),(""),ROUND(Meeuwkes!F13/Meeuwkes!$B13*10,3))</f>
        <v>7.7779999999999996</v>
      </c>
      <c r="I125" s="36">
        <f>IF(Meeuwkes!G13=(""),(""),ROUND(Meeuwkes!G13/Meeuwkes!$B13*10,3))</f>
        <v>8.5190000000000001</v>
      </c>
      <c r="J125" s="36" t="str">
        <f>IF(Meeuwkes!H13=(""),(""),ROUND(Meeuwkes!H13/Meeuwkes!$B13*10,3))</f>
        <v/>
      </c>
      <c r="K125" s="36" t="str">
        <f>IF(Meeuwkes!I13=(""),(""),ROUND(Meeuwkes!I13/Meeuwkes!$B13*10,3))</f>
        <v/>
      </c>
      <c r="L125" s="36">
        <f>IF(Meeuwkes!J13=(""),(""),ROUND(Meeuwkes!J13/Meeuwkes!$B13*10,3))</f>
        <v>6.6669999999999998</v>
      </c>
      <c r="M125" s="36">
        <f>IF(Meeuwkes!K13=(""),(""),ROUND(Meeuwkes!K13/Meeuwkes!$B13*10,3))</f>
        <v>8.8889999999999993</v>
      </c>
      <c r="N125" s="36">
        <f>IF(Meeuwkes!L13=(""),(""),ROUND(Meeuwkes!L13/Meeuwkes!$B13*10,3))</f>
        <v>15.555999999999999</v>
      </c>
      <c r="O125" s="36" t="str">
        <f>IF(Meeuwkes!M13=(""),(""),ROUND(Meeuwkes!M13/Meeuwkes!$B13*10,3))</f>
        <v/>
      </c>
      <c r="P125" s="36">
        <f>IF(Meeuwkes!N13=(""),(""),ROUND(Meeuwkes!N13/Meeuwkes!$B13*10,3))</f>
        <v>5.1849999999999996</v>
      </c>
      <c r="Q125" s="36" t="str">
        <f>IF(Meeuwkes!O13=(""),(""),ROUND(Meeuwkes!O13/Meeuwkes!$B13*10,3))</f>
        <v/>
      </c>
      <c r="R125" s="36">
        <f>IF(Meeuwkes!U13=(""),(""),ROUND(Meeuwkes!U13/Meeuwkes!$T13*10,3))</f>
        <v>12.593</v>
      </c>
      <c r="S125" s="36" t="str">
        <f>IF(Meeuwkes!V13=(""),(""),ROUND(Meeuwkes!V13/Meeuwkes!$T13*10,3))</f>
        <v/>
      </c>
      <c r="T125" s="36">
        <f>IF(Meeuwkes!W13=(""),(""),ROUND(Meeuwkes!W13/Meeuwkes!$T13*10,3))</f>
        <v>8.5190000000000001</v>
      </c>
      <c r="U125" s="36" t="str">
        <f>IF(Meeuwkes!X13=(""),(""),ROUND(Meeuwkes!X13/Meeuwkes!$T13*10,3))</f>
        <v/>
      </c>
      <c r="V125" s="36" t="str">
        <f>IF(Meeuwkes!Y13=(""),(""),ROUND(Meeuwkes!Y13/Meeuwkes!$T13*10,3))</f>
        <v/>
      </c>
      <c r="W125" s="36" t="str">
        <f>IF(Meeuwkes!Z13=(""),(""),ROUND(Meeuwkes!Z13/Meeuwkes!$T13*10,3))</f>
        <v/>
      </c>
      <c r="X125" s="36" t="str">
        <f>IF(Meeuwkes!AA13=(""),(""),ROUND(Meeuwkes!AA13/Meeuwkes!$T13*10,3))</f>
        <v/>
      </c>
      <c r="Y125" s="36" t="str">
        <f>IF(Meeuwkes!AB13=(""),(""),ROUND(Meeuwkes!AB13/Meeuwkes!$T13*10,3))</f>
        <v/>
      </c>
      <c r="Z125" s="36" t="str">
        <f>IF(Meeuwkes!AC13=(""),(""),ROUND(Meeuwkes!AC13/Meeuwkes!$T13*10,3))</f>
        <v/>
      </c>
      <c r="AA125" s="36" t="str">
        <f>IF(Meeuwkes!AD13=(""),(""),ROUND(Meeuwkes!AD13/Meeuwkes!$T13*10,3))</f>
        <v/>
      </c>
      <c r="AB125" s="36" t="str">
        <f>IF(Meeuwkes!AE13=(""),(""),ROUND(Meeuwkes!AE13/Meeuwkes!$T13*10,3))</f>
        <v/>
      </c>
      <c r="AC125" s="36" t="str">
        <f>IF(Meeuwkes!AF13=(""),(""),ROUND(Meeuwkes!AF13/Meeuwkes!$T13*10,3))</f>
        <v/>
      </c>
      <c r="AD125" s="36" t="str">
        <f>IF(Meeuwkes!AG13=(""),(""),ROUND(Meeuwkes!AG13/Meeuwkes!$T13*10,3))</f>
        <v/>
      </c>
    </row>
    <row r="126" spans="1:30" ht="15" customHeight="1" x14ac:dyDescent="0.3">
      <c r="A126" s="27">
        <f t="shared" si="76"/>
        <v>6</v>
      </c>
      <c r="B126" s="28" t="str">
        <f>Meeuwkes!A14</f>
        <v>Van Hees Eduard</v>
      </c>
      <c r="C126" s="32">
        <f>IF(Meeuwkes!AL14=0," ",SUM(E126:AD126))</f>
        <v>46</v>
      </c>
      <c r="E126" s="36" t="str">
        <f>IF(Meeuwkes!C14=(""),(""),ROUND(Meeuwkes!C14/Meeuwkes!$B14*10,3))</f>
        <v/>
      </c>
      <c r="F126" s="36" t="str">
        <f>IF(Meeuwkes!D14=(""),(""),ROUND(Meeuwkes!D14/Meeuwkes!$B14*10,3))</f>
        <v/>
      </c>
      <c r="G126" s="36">
        <f>IF(Meeuwkes!E14=(""),(""),ROUND(Meeuwkes!E14/Meeuwkes!$B14*10,3))</f>
        <v>12</v>
      </c>
      <c r="H126" s="36">
        <f>IF(Meeuwkes!F14=(""),(""),ROUND(Meeuwkes!F14/Meeuwkes!$B14*10,3))</f>
        <v>8.3330000000000002</v>
      </c>
      <c r="I126" s="36" t="str">
        <f>IF(Meeuwkes!G14=(""),(""),ROUND(Meeuwkes!G14/Meeuwkes!$B14*10,3))</f>
        <v/>
      </c>
      <c r="J126" s="36" t="str">
        <f>IF(Meeuwkes!H14=(""),(""),ROUND(Meeuwkes!H14/Meeuwkes!$B14*10,3))</f>
        <v/>
      </c>
      <c r="K126" s="36">
        <f>IF(Meeuwkes!I14=(""),(""),ROUND(Meeuwkes!I14/Meeuwkes!$B14*10,3))</f>
        <v>7.6669999999999998</v>
      </c>
      <c r="L126" s="36" t="str">
        <f>IF(Meeuwkes!J14=(""),(""),ROUND(Meeuwkes!J14/Meeuwkes!$B14*10,3))</f>
        <v/>
      </c>
      <c r="M126" s="36">
        <f>IF(Meeuwkes!K14=(""),(""),ROUND(Meeuwkes!K14/Meeuwkes!$B14*10,3))</f>
        <v>5.6669999999999998</v>
      </c>
      <c r="N126" s="36" t="str">
        <f>IF(Meeuwkes!L14=(""),(""),ROUND(Meeuwkes!L14/Meeuwkes!$B14*10,3))</f>
        <v/>
      </c>
      <c r="O126" s="36" t="str">
        <f>IF(Meeuwkes!M14=(""),(""),ROUND(Meeuwkes!M14/Meeuwkes!$B14*10,3))</f>
        <v/>
      </c>
      <c r="P126" s="36" t="str">
        <f>IF(Meeuwkes!N14=(""),(""),ROUND(Meeuwkes!N14/Meeuwkes!$B14*10,3))</f>
        <v/>
      </c>
      <c r="Q126" s="36" t="str">
        <f>IF(Meeuwkes!O14=(""),(""),ROUND(Meeuwkes!O14/Meeuwkes!$B14*10,3))</f>
        <v/>
      </c>
      <c r="R126" s="36" t="str">
        <f>IF(Meeuwkes!U14=(""),(""),ROUND(Meeuwkes!U14/Meeuwkes!$T14*10,3))</f>
        <v/>
      </c>
      <c r="S126" s="36">
        <f>IF(Meeuwkes!V14=(""),(""),ROUND(Meeuwkes!V14/Meeuwkes!$T14*10,3))</f>
        <v>5.3330000000000002</v>
      </c>
      <c r="T126" s="36">
        <f>IF(Meeuwkes!W14=(""),(""),ROUND(Meeuwkes!W14/Meeuwkes!$T14*10,3))</f>
        <v>7</v>
      </c>
      <c r="U126" s="36" t="str">
        <f>IF(Meeuwkes!X14=(""),(""),ROUND(Meeuwkes!X14/Meeuwkes!$T14*10,3))</f>
        <v/>
      </c>
      <c r="V126" s="36" t="str">
        <f>IF(Meeuwkes!Y14=(""),(""),ROUND(Meeuwkes!Y14/Meeuwkes!$T14*10,3))</f>
        <v/>
      </c>
      <c r="W126" s="36" t="str">
        <f>IF(Meeuwkes!Z14=(""),(""),ROUND(Meeuwkes!Z14/Meeuwkes!$T14*10,3))</f>
        <v/>
      </c>
      <c r="X126" s="36" t="str">
        <f>IF(Meeuwkes!AA14=(""),(""),ROUND(Meeuwkes!AA14/Meeuwkes!$T14*10,3))</f>
        <v/>
      </c>
      <c r="Y126" s="36" t="str">
        <f>IF(Meeuwkes!AB14=(""),(""),ROUND(Meeuwkes!AB14/Meeuwkes!$T14*10,3))</f>
        <v/>
      </c>
      <c r="Z126" s="36" t="str">
        <f>IF(Meeuwkes!AC14=(""),(""),ROUND(Meeuwkes!AC14/Meeuwkes!$T14*10,3))</f>
        <v/>
      </c>
      <c r="AA126" s="36" t="str">
        <f>IF(Meeuwkes!AD14=(""),(""),ROUND(Meeuwkes!AD14/Meeuwkes!$T14*10,3))</f>
        <v/>
      </c>
      <c r="AB126" s="36" t="str">
        <f>IF(Meeuwkes!AE14=(""),(""),ROUND(Meeuwkes!AE14/Meeuwkes!$T14*10,3))</f>
        <v/>
      </c>
      <c r="AC126" s="36" t="str">
        <f>IF(Meeuwkes!AF14=(""),(""),ROUND(Meeuwkes!AF14/Meeuwkes!$T14*10,3))</f>
        <v/>
      </c>
      <c r="AD126" s="36" t="str">
        <f>IF(Meeuwkes!AG14=(""),(""),ROUND(Meeuwkes!AG14/Meeuwkes!$T14*10,3))</f>
        <v/>
      </c>
    </row>
    <row r="127" spans="1:30" ht="15" customHeight="1" x14ac:dyDescent="0.3">
      <c r="A127" s="27">
        <f t="shared" si="76"/>
        <v>8</v>
      </c>
      <c r="B127" s="28" t="str">
        <f>Meeuwkes!A15</f>
        <v xml:space="preserve">Schenk Stanny  </v>
      </c>
      <c r="C127" s="32">
        <f>IF(Meeuwkes!AL15=0," ",SUM(E127:AD127))</f>
        <v>73.75</v>
      </c>
      <c r="E127" s="36">
        <f>IF(Meeuwkes!C15=(""),(""),ROUND(Meeuwkes!C15/Meeuwkes!$B15*10,3))</f>
        <v>12.5</v>
      </c>
      <c r="F127" s="36">
        <f>IF(Meeuwkes!D15=(""),(""),ROUND(Meeuwkes!D15/Meeuwkes!$B15*10,3))</f>
        <v>10.625</v>
      </c>
      <c r="G127" s="36" t="str">
        <f>IF(Meeuwkes!E15=(""),(""),ROUND(Meeuwkes!E15/Meeuwkes!$B15*10,3))</f>
        <v/>
      </c>
      <c r="H127" s="36" t="str">
        <f>IF(Meeuwkes!F15=(""),(""),ROUND(Meeuwkes!F15/Meeuwkes!$B15*10,3))</f>
        <v/>
      </c>
      <c r="I127" s="36">
        <f>IF(Meeuwkes!G15=(""),(""),ROUND(Meeuwkes!G15/Meeuwkes!$B15*10,3))</f>
        <v>8.75</v>
      </c>
      <c r="J127" s="36">
        <f>IF(Meeuwkes!H15=(""),(""),ROUND(Meeuwkes!H15/Meeuwkes!$B15*10,3))</f>
        <v>11.875</v>
      </c>
      <c r="K127" s="36" t="str">
        <f>IF(Meeuwkes!I15=(""),(""),ROUND(Meeuwkes!I15/Meeuwkes!$B15*10,3))</f>
        <v/>
      </c>
      <c r="L127" s="36">
        <f>IF(Meeuwkes!J15=(""),(""),ROUND(Meeuwkes!J15/Meeuwkes!$B15*10,3))</f>
        <v>10.625</v>
      </c>
      <c r="M127" s="36" t="str">
        <f>IF(Meeuwkes!K15=(""),(""),ROUND(Meeuwkes!K15/Meeuwkes!$B15*10,3))</f>
        <v/>
      </c>
      <c r="N127" s="36" t="str">
        <f>IF(Meeuwkes!L15=(""),(""),ROUND(Meeuwkes!L15/Meeuwkes!$B15*10,3))</f>
        <v/>
      </c>
      <c r="O127" s="36">
        <f>IF(Meeuwkes!M15=(""),(""),ROUND(Meeuwkes!M15/Meeuwkes!$B15*10,3))</f>
        <v>3.125</v>
      </c>
      <c r="P127" s="36">
        <f>IF(Meeuwkes!N15=(""),(""),ROUND(Meeuwkes!N15/Meeuwkes!$B15*10,3))</f>
        <v>4.375</v>
      </c>
      <c r="Q127" s="36">
        <f>IF(Meeuwkes!O15=(""),(""),ROUND(Meeuwkes!O15/Meeuwkes!$B15*10,3))</f>
        <v>11.875</v>
      </c>
      <c r="R127" s="36" t="str">
        <f>IF(Meeuwkes!U15=(""),(""),ROUND(Meeuwkes!U15/Meeuwkes!$T15*10,3))</f>
        <v/>
      </c>
      <c r="S127" s="36" t="str">
        <f>IF(Meeuwkes!V15=(""),(""),ROUND(Meeuwkes!V15/Meeuwkes!$T15*10,3))</f>
        <v/>
      </c>
      <c r="T127" s="36" t="str">
        <f>IF(Meeuwkes!W15=(""),(""),ROUND(Meeuwkes!W15/Meeuwkes!$T15*10,3))</f>
        <v/>
      </c>
      <c r="U127" s="36" t="str">
        <f>IF(Meeuwkes!X15=(""),(""),ROUND(Meeuwkes!X15/Meeuwkes!$T15*10,3))</f>
        <v/>
      </c>
      <c r="V127" s="36" t="str">
        <f>IF(Meeuwkes!Y15=(""),(""),ROUND(Meeuwkes!Y15/Meeuwkes!$T15*10,3))</f>
        <v/>
      </c>
      <c r="W127" s="36" t="str">
        <f>IF(Meeuwkes!Z15=(""),(""),ROUND(Meeuwkes!Z15/Meeuwkes!$T15*10,3))</f>
        <v/>
      </c>
      <c r="X127" s="36" t="str">
        <f>IF(Meeuwkes!AA15=(""),(""),ROUND(Meeuwkes!AA15/Meeuwkes!$T15*10,3))</f>
        <v/>
      </c>
      <c r="Y127" s="36" t="str">
        <f>IF(Meeuwkes!AB15=(""),(""),ROUND(Meeuwkes!AB15/Meeuwkes!$T15*10,3))</f>
        <v/>
      </c>
      <c r="Z127" s="36" t="str">
        <f>IF(Meeuwkes!AC15=(""),(""),ROUND(Meeuwkes!AC15/Meeuwkes!$T15*10,3))</f>
        <v/>
      </c>
      <c r="AA127" s="36" t="str">
        <f>IF(Meeuwkes!AD15=(""),(""),ROUND(Meeuwkes!AD15/Meeuwkes!$T15*10,3))</f>
        <v/>
      </c>
      <c r="AB127" s="36" t="str">
        <f>IF(Meeuwkes!AE15=(""),(""),ROUND(Meeuwkes!AE15/Meeuwkes!$T15*10,3))</f>
        <v/>
      </c>
      <c r="AC127" s="36" t="str">
        <f>IF(Meeuwkes!AF15=(""),(""),ROUND(Meeuwkes!AF15/Meeuwkes!$T15*10,3))</f>
        <v/>
      </c>
      <c r="AD127" s="36" t="str">
        <f>IF(Meeuwkes!AG15=(""),(""),ROUND(Meeuwkes!AG15/Meeuwkes!$T15*10,3))</f>
        <v/>
      </c>
    </row>
    <row r="128" spans="1:30" ht="22.2" customHeight="1" x14ac:dyDescent="0.3">
      <c r="C128" s="215" t="str">
        <f>B115</f>
        <v>REBELSE MEEUWKES</v>
      </c>
      <c r="E128" s="36">
        <f>IF(SUM(E116:E127)=0,(" "),SUM(E116:E127))</f>
        <v>56.893000000000001</v>
      </c>
      <c r="F128" s="36">
        <f t="shared" ref="F128:Q128" si="77">IF(SUM(F116:F127)=0,(" "),SUM(F116:F127))</f>
        <v>53.670999999999999</v>
      </c>
      <c r="G128" s="36">
        <f t="shared" si="77"/>
        <v>58.344000000000001</v>
      </c>
      <c r="H128" s="36">
        <f t="shared" si="77"/>
        <v>74.713000000000008</v>
      </c>
      <c r="I128" s="36">
        <f t="shared" si="77"/>
        <v>53.331999999999994</v>
      </c>
      <c r="J128" s="36">
        <f t="shared" si="77"/>
        <v>57.743000000000002</v>
      </c>
      <c r="K128" s="36">
        <f t="shared" si="77"/>
        <v>63.052000000000007</v>
      </c>
      <c r="L128" s="36">
        <f t="shared" si="77"/>
        <v>62.817999999999998</v>
      </c>
      <c r="M128" s="36">
        <f t="shared" si="77"/>
        <v>57.384</v>
      </c>
      <c r="N128" s="36">
        <f t="shared" si="77"/>
        <v>71.882000000000005</v>
      </c>
      <c r="O128" s="36">
        <f t="shared" si="77"/>
        <v>61.686</v>
      </c>
      <c r="P128" s="36">
        <f t="shared" si="77"/>
        <v>61.689</v>
      </c>
      <c r="Q128" s="36">
        <f t="shared" si="77"/>
        <v>64.419000000000011</v>
      </c>
      <c r="R128" s="36">
        <f>IF(SUM(R116:R127)=0,(" "),SUM(R116:R127))</f>
        <v>68.548000000000002</v>
      </c>
      <c r="S128" s="36">
        <f t="shared" ref="S128:AD128" si="78">IF(SUM(S116:S127)=0,(" "),SUM(S116:S127))</f>
        <v>53.589999999999996</v>
      </c>
      <c r="T128" s="36">
        <f t="shared" si="78"/>
        <v>47.131</v>
      </c>
      <c r="U128" s="36" t="str">
        <f t="shared" si="78"/>
        <v xml:space="preserve"> </v>
      </c>
      <c r="V128" s="36" t="str">
        <f t="shared" si="78"/>
        <v xml:space="preserve"> </v>
      </c>
      <c r="W128" s="36" t="str">
        <f t="shared" si="78"/>
        <v xml:space="preserve"> </v>
      </c>
      <c r="X128" s="36" t="str">
        <f t="shared" si="78"/>
        <v xml:space="preserve"> </v>
      </c>
      <c r="Y128" s="36" t="str">
        <f t="shared" si="78"/>
        <v xml:space="preserve"> </v>
      </c>
      <c r="Z128" s="36" t="str">
        <f t="shared" si="78"/>
        <v xml:space="preserve"> </v>
      </c>
      <c r="AA128" s="36" t="str">
        <f t="shared" si="78"/>
        <v xml:space="preserve"> </v>
      </c>
      <c r="AB128" s="36" t="str">
        <f t="shared" si="78"/>
        <v xml:space="preserve"> </v>
      </c>
      <c r="AC128" s="36" t="str">
        <f t="shared" si="78"/>
        <v xml:space="preserve"> </v>
      </c>
      <c r="AD128" s="36" t="str">
        <f t="shared" si="78"/>
        <v xml:space="preserve"> </v>
      </c>
    </row>
    <row r="129" spans="1:31" s="39" customFormat="1" ht="15" customHeight="1" x14ac:dyDescent="0.35">
      <c r="A129" s="37"/>
      <c r="B129" s="38"/>
      <c r="C129" s="41">
        <f>SUM(C114:C127)</f>
        <v>966.8950000000001</v>
      </c>
      <c r="D129" s="215" t="str">
        <f>B115</f>
        <v>REBELSE MEEUWKES</v>
      </c>
      <c r="E129" s="40">
        <f>IF(SUM(E116:E127)=0,(" "),SUM(E116:E127))</f>
        <v>56.893000000000001</v>
      </c>
      <c r="F129" s="40">
        <f t="shared" ref="F129" si="79">IF(F128=(" "),(" "),E129+F128)</f>
        <v>110.56399999999999</v>
      </c>
      <c r="G129" s="40">
        <f t="shared" ref="G129" si="80">IF(G128=(" "),(" "),F129+G128)</f>
        <v>168.90799999999999</v>
      </c>
      <c r="H129" s="40">
        <f t="shared" ref="H129" si="81">IF(H128=(" "),(" "),G129+H128)</f>
        <v>243.62099999999998</v>
      </c>
      <c r="I129" s="40">
        <f t="shared" ref="I129" si="82">IF(I128=(" "),(" "),H129+I128)</f>
        <v>296.95299999999997</v>
      </c>
      <c r="J129" s="40">
        <f t="shared" ref="J129" si="83">IF(J128=(" "),(" "),I129+J128)</f>
        <v>354.69599999999997</v>
      </c>
      <c r="K129" s="40">
        <f t="shared" ref="K129" si="84">IF(K128=(" "),(" "),J129+K128)</f>
        <v>417.74799999999999</v>
      </c>
      <c r="L129" s="40">
        <f t="shared" ref="L129" si="85">IF(L128=(" "),(" "),K129+L128)</f>
        <v>480.56599999999997</v>
      </c>
      <c r="M129" s="40">
        <f t="shared" ref="M129" si="86">IF(M128=(" "),(" "),L129+M128)</f>
        <v>537.94999999999993</v>
      </c>
      <c r="N129" s="40">
        <f t="shared" ref="N129" si="87">IF(N128=(" "),(" "),M129+N128)</f>
        <v>609.83199999999988</v>
      </c>
      <c r="O129" s="40">
        <f t="shared" ref="O129" si="88">IF(O128=(" "),(" "),N129+O128)</f>
        <v>671.51799999999992</v>
      </c>
      <c r="P129" s="40">
        <f t="shared" ref="P129" si="89">IF(P128=(" "),(" "),O129+P128)</f>
        <v>733.20699999999988</v>
      </c>
      <c r="Q129" s="40">
        <f t="shared" ref="Q129" si="90">IF(Q128=(" "),(" "),P129+Q128)</f>
        <v>797.62599999999986</v>
      </c>
      <c r="R129" s="40">
        <f t="shared" ref="R129" si="91">IF(R128=(" "),(" "),Q129+R128)</f>
        <v>866.17399999999986</v>
      </c>
      <c r="S129" s="40">
        <f t="shared" ref="S129" si="92">IF(S128=(" "),(" "),R129+S128)</f>
        <v>919.7639999999999</v>
      </c>
      <c r="T129" s="40">
        <f t="shared" ref="T129" si="93">IF(T128=(" "),(" "),S129+T128)</f>
        <v>966.89499999999987</v>
      </c>
      <c r="U129" s="40" t="str">
        <f t="shared" ref="U129" si="94">IF(U128=(" "),(" "),T129+U128)</f>
        <v xml:space="preserve"> </v>
      </c>
      <c r="V129" s="40" t="str">
        <f t="shared" ref="V129" si="95">IF(V128=(" "),(" "),U129+V128)</f>
        <v xml:space="preserve"> </v>
      </c>
      <c r="W129" s="40" t="str">
        <f t="shared" ref="W129" si="96">IF(W128=(" "),(" "),V129+W128)</f>
        <v xml:space="preserve"> </v>
      </c>
      <c r="X129" s="40" t="str">
        <f t="shared" ref="X129" si="97">IF(X128=(" "),(" "),W129+X128)</f>
        <v xml:space="preserve"> </v>
      </c>
      <c r="Y129" s="40" t="str">
        <f t="shared" ref="Y129" si="98">IF(Y128=(" "),(" "),X129+Y128)</f>
        <v xml:space="preserve"> </v>
      </c>
      <c r="Z129" s="40" t="str">
        <f t="shared" ref="Z129" si="99">IF(Z128=(" "),(" "),Y129+Z128)</f>
        <v xml:space="preserve"> </v>
      </c>
      <c r="AA129" s="40" t="str">
        <f t="shared" ref="AA129" si="100">IF(AA128=(" "),(" "),Z129+AA128)</f>
        <v xml:space="preserve"> </v>
      </c>
      <c r="AB129" s="40" t="str">
        <f t="shared" ref="AB129" si="101">IF(AB128=(" "),(" "),AA129+AB128)</f>
        <v xml:space="preserve"> </v>
      </c>
      <c r="AC129" s="40" t="str">
        <f t="shared" ref="AC129" si="102">IF(AC128=(" "),(" "),AB129+AC128)</f>
        <v xml:space="preserve"> </v>
      </c>
      <c r="AD129" s="40" t="str">
        <f t="shared" ref="AD129" si="103">IF(AD128=(" "),(" "),AC129+AD128)</f>
        <v xml:space="preserve"> </v>
      </c>
    </row>
    <row r="130" spans="1:31" ht="25.2" customHeight="1" x14ac:dyDescent="0.3"/>
    <row r="131" spans="1:31" ht="15" customHeight="1" x14ac:dyDescent="0.3">
      <c r="B131" s="31" t="s">
        <v>30</v>
      </c>
      <c r="E131" s="27">
        <v>1</v>
      </c>
      <c r="F131" s="27">
        <v>2</v>
      </c>
      <c r="G131" s="27">
        <v>3</v>
      </c>
      <c r="H131" s="27">
        <v>4</v>
      </c>
      <c r="I131" s="263">
        <v>5</v>
      </c>
      <c r="J131" s="27">
        <v>6</v>
      </c>
      <c r="K131" s="27">
        <v>7</v>
      </c>
      <c r="L131" s="27">
        <v>8</v>
      </c>
      <c r="M131" s="27">
        <v>9</v>
      </c>
      <c r="N131" s="27">
        <v>10</v>
      </c>
      <c r="O131" s="27">
        <v>11</v>
      </c>
      <c r="P131" s="27">
        <v>12</v>
      </c>
      <c r="Q131" s="27">
        <v>13</v>
      </c>
      <c r="R131" s="27">
        <v>14</v>
      </c>
      <c r="S131" s="27">
        <v>15</v>
      </c>
      <c r="T131" s="27">
        <v>16</v>
      </c>
      <c r="U131" s="27">
        <v>17</v>
      </c>
      <c r="V131" s="27">
        <v>18</v>
      </c>
      <c r="W131" s="27">
        <v>19</v>
      </c>
      <c r="X131" s="27">
        <v>20</v>
      </c>
      <c r="Y131" s="27">
        <v>21</v>
      </c>
      <c r="Z131" s="27">
        <v>22</v>
      </c>
      <c r="AA131" s="27">
        <v>23</v>
      </c>
      <c r="AB131" s="27">
        <v>24</v>
      </c>
      <c r="AC131" s="27">
        <v>25</v>
      </c>
      <c r="AD131" s="27">
        <v>26</v>
      </c>
    </row>
    <row r="132" spans="1:31" ht="15" customHeight="1" x14ac:dyDescent="0.3">
      <c r="A132" s="27">
        <f t="shared" ref="A132:A141" si="104">IF(SUM(E132:AD132)=0,(" "),COUNTIF(E132:AD132,"&gt;0"))</f>
        <v>11</v>
      </c>
      <c r="B132" s="28" t="str">
        <f>Rooiebal1!A4</f>
        <v>Aerts Jan</v>
      </c>
      <c r="C132" s="32">
        <f>IF(Rooiebal1!AL4=0," ",SUM(E132:AD132))</f>
        <v>116.31699999999999</v>
      </c>
      <c r="E132" s="36">
        <f>IF(Rooiebal1!C4=(""),(""),ROUND(Rooiebal1!C4/Rooiebal1!$B4*10,3))</f>
        <v>16.315999999999999</v>
      </c>
      <c r="F132" s="36" t="str">
        <f>IF(Rooiebal1!D4=(""),(""),ROUND(Rooiebal1!D4/Rooiebal1!$B4*10,3))</f>
        <v/>
      </c>
      <c r="G132" s="36" t="str">
        <f>IF(Rooiebal1!E4=(""),(""),ROUND(Rooiebal1!E4/Rooiebal1!$B4*10,3))</f>
        <v/>
      </c>
      <c r="H132" s="36">
        <f>IF(Rooiebal1!F4=(""),(""),ROUND(Rooiebal1!F4/Rooiebal1!$B4*10,3))</f>
        <v>7.8949999999999996</v>
      </c>
      <c r="I132" s="36">
        <f>IF(Rooiebal1!G4=(""),(""),ROUND(Rooiebal1!G4/Rooiebal1!$B4*10,3))</f>
        <v>8.4209999999999994</v>
      </c>
      <c r="J132" s="36" t="str">
        <f>IF(Rooiebal1!H4=(""),(""),ROUND(Rooiebal1!H4/Rooiebal1!$B4*10,3))</f>
        <v/>
      </c>
      <c r="K132" s="36">
        <f>IF(Rooiebal1!I4=(""),(""),ROUND(Rooiebal1!I4/Rooiebal1!$B4*10,3))</f>
        <v>11.579000000000001</v>
      </c>
      <c r="L132" s="36">
        <f>IF(Rooiebal1!J4=(""),(""),ROUND(Rooiebal1!J4/Rooiebal1!$B4*10,3))</f>
        <v>12.632</v>
      </c>
      <c r="M132" s="36">
        <f>IF(Rooiebal1!K4=(""),(""),ROUND(Rooiebal1!K4/Rooiebal1!$B4*10,3))</f>
        <v>11.579000000000001</v>
      </c>
      <c r="N132" s="36">
        <f>IF(Rooiebal1!L4=(""),(""),ROUND(Rooiebal1!L4/Rooiebal1!$B4*10,3))</f>
        <v>6.8419999999999996</v>
      </c>
      <c r="O132" s="36">
        <f>IF(Rooiebal1!M4=(""),(""),ROUND(Rooiebal1!M4/Rooiebal1!$B4*10,3))</f>
        <v>10</v>
      </c>
      <c r="P132" s="36">
        <f>IF(Rooiebal1!N4=(""),(""),ROUND(Rooiebal1!N4/Rooiebal1!$B4*10,3))</f>
        <v>9.4740000000000002</v>
      </c>
      <c r="Q132" s="36" t="str">
        <f>IF(Rooiebal1!O4=(""),(""),ROUND(Rooiebal1!O4/Rooiebal1!$B4*10,3))</f>
        <v/>
      </c>
      <c r="R132" s="36">
        <f>IF(Rooiebal1!U4=(""),(""),ROUND(Rooiebal1!U4/Rooiebal1!$T4*10,3))</f>
        <v>11.053000000000001</v>
      </c>
      <c r="S132" s="36">
        <f>IF(Rooiebal1!V4=(""),(""),ROUND(Rooiebal1!V4/Rooiebal1!$T4*10,3))</f>
        <v>10.526</v>
      </c>
      <c r="T132" s="36" t="str">
        <f>IF(Rooiebal1!W4=(""),(""),ROUND(Rooiebal1!W4/Rooiebal1!$T4*10,3))</f>
        <v/>
      </c>
      <c r="U132" s="36" t="str">
        <f>IF(Rooiebal1!X4=(""),(""),ROUND(Rooiebal1!X4/Rooiebal1!$T4*10,3))</f>
        <v/>
      </c>
      <c r="V132" s="36" t="str">
        <f>IF(Rooiebal1!Y4=(""),(""),ROUND(Rooiebal1!Y4/Rooiebal1!$T4*10,3))</f>
        <v/>
      </c>
      <c r="W132" s="36" t="str">
        <f>IF(Rooiebal1!Z4=(""),(""),ROUND(Rooiebal1!Z4/Rooiebal1!$T4*10,3))</f>
        <v/>
      </c>
      <c r="X132" s="36" t="str">
        <f>IF(Rooiebal1!AA4=(""),(""),ROUND(Rooiebal1!AA4/Rooiebal1!$T4*10,3))</f>
        <v/>
      </c>
      <c r="Y132" s="36" t="str">
        <f>IF(Rooiebal1!AB4=(""),(""),ROUND(Rooiebal1!AB4/Rooiebal1!$T4*10,3))</f>
        <v/>
      </c>
      <c r="Z132" s="36" t="str">
        <f>IF(Rooiebal1!AC4=(""),(""),ROUND(Rooiebal1!AC4/Rooiebal1!$T4*10,3))</f>
        <v/>
      </c>
      <c r="AA132" s="36" t="str">
        <f>IF(Rooiebal1!AD4=(""),(""),ROUND(Rooiebal1!AD4/Rooiebal1!$T4*10,3))</f>
        <v/>
      </c>
      <c r="AB132" s="36" t="str">
        <f>IF(Rooiebal1!AE4=(""),(""),ROUND(Rooiebal1!AE4/Rooiebal1!$T4*10,3))</f>
        <v/>
      </c>
      <c r="AC132" s="36" t="str">
        <f>IF(Rooiebal1!AF4=(""),(""),ROUND(Rooiebal1!AF4/Rooiebal1!$T4*10,3))</f>
        <v/>
      </c>
      <c r="AD132" s="36" t="str">
        <f>IF(Rooiebal1!AG4=(""),(""),ROUND(Rooiebal1!AG4/Rooiebal1!$T4*10,3))</f>
        <v/>
      </c>
      <c r="AE132" s="36"/>
    </row>
    <row r="133" spans="1:31" ht="15" customHeight="1" x14ac:dyDescent="0.3">
      <c r="A133" s="27">
        <f t="shared" si="104"/>
        <v>12</v>
      </c>
      <c r="B133" s="28" t="str">
        <f>Rooiebal1!A5</f>
        <v xml:space="preserve">Dictus Peter       </v>
      </c>
      <c r="C133" s="32">
        <f>IF(Rooiebal1!AL5=0," ",SUM(E133:AD133))</f>
        <v>101.11099999999999</v>
      </c>
      <c r="E133" s="36">
        <f>IF(Rooiebal1!C5=(""),(""),ROUND(Rooiebal1!C5/Rooiebal1!$B5*10,3))</f>
        <v>12.222</v>
      </c>
      <c r="F133" s="36" t="str">
        <f>IF(Rooiebal1!D5=(""),(""),ROUND(Rooiebal1!D5/Rooiebal1!$B5*10,3))</f>
        <v/>
      </c>
      <c r="G133" s="36">
        <f>IF(Rooiebal1!E5=(""),(""),ROUND(Rooiebal1!E5/Rooiebal1!$B5*10,3))</f>
        <v>7.7779999999999996</v>
      </c>
      <c r="H133" s="36">
        <f>IF(Rooiebal1!F5=(""),(""),ROUND(Rooiebal1!F5/Rooiebal1!$B5*10,3))</f>
        <v>5</v>
      </c>
      <c r="I133" s="36">
        <f>IF(Rooiebal1!G5=(""),(""),ROUND(Rooiebal1!G5/Rooiebal1!$B5*10,3))</f>
        <v>6.1109999999999998</v>
      </c>
      <c r="J133" s="36">
        <f>IF(Rooiebal1!H5=(""),(""),ROUND(Rooiebal1!H5/Rooiebal1!$B5*10,3))</f>
        <v>8.8889999999999993</v>
      </c>
      <c r="K133" s="36">
        <f>IF(Rooiebal1!I5=(""),(""),ROUND(Rooiebal1!I5/Rooiebal1!$B5*10,3))</f>
        <v>5</v>
      </c>
      <c r="L133" s="36">
        <f>IF(Rooiebal1!J5=(""),(""),ROUND(Rooiebal1!J5/Rooiebal1!$B5*10,3))</f>
        <v>6.6669999999999998</v>
      </c>
      <c r="M133" s="36" t="str">
        <f>IF(Rooiebal1!K5=(""),(""),ROUND(Rooiebal1!K5/Rooiebal1!$B5*10,3))</f>
        <v/>
      </c>
      <c r="N133" s="36">
        <f>IF(Rooiebal1!L5=(""),(""),ROUND(Rooiebal1!L5/Rooiebal1!$B5*10,3))</f>
        <v>8.3330000000000002</v>
      </c>
      <c r="O133" s="36">
        <f>IF(Rooiebal1!M5=(""),(""),ROUND(Rooiebal1!M5/Rooiebal1!$B5*10,3))</f>
        <v>13.333</v>
      </c>
      <c r="P133" s="36">
        <f>IF(Rooiebal1!N5=(""),(""),ROUND(Rooiebal1!N5/Rooiebal1!$B5*10,3))</f>
        <v>6.6669999999999998</v>
      </c>
      <c r="Q133" s="36" t="str">
        <f>IF(Rooiebal1!O5=(""),(""),ROUND(Rooiebal1!O5/Rooiebal1!$B5*10,3))</f>
        <v/>
      </c>
      <c r="R133" s="36">
        <f>IF(Rooiebal1!U5=(""),(""),ROUND(Rooiebal1!U5/Rooiebal1!$T5*10,3))</f>
        <v>13.888999999999999</v>
      </c>
      <c r="S133" s="36" t="str">
        <f>IF(Rooiebal1!V5=(""),(""),ROUND(Rooiebal1!V5/Rooiebal1!$T5*10,3))</f>
        <v/>
      </c>
      <c r="T133" s="36">
        <f>IF(Rooiebal1!W5=(""),(""),ROUND(Rooiebal1!W5/Rooiebal1!$T5*10,3))</f>
        <v>7.2220000000000004</v>
      </c>
      <c r="U133" s="36" t="str">
        <f>IF(Rooiebal1!X5=(""),(""),ROUND(Rooiebal1!X5/Rooiebal1!$T5*10,3))</f>
        <v/>
      </c>
      <c r="V133" s="36" t="str">
        <f>IF(Rooiebal1!Y5=(""),(""),ROUND(Rooiebal1!Y5/Rooiebal1!$T5*10,3))</f>
        <v/>
      </c>
      <c r="W133" s="36" t="str">
        <f>IF(Rooiebal1!Z5=(""),(""),ROUND(Rooiebal1!Z5/Rooiebal1!$T5*10,3))</f>
        <v/>
      </c>
      <c r="X133" s="36" t="str">
        <f>IF(Rooiebal1!AA5=(""),(""),ROUND(Rooiebal1!AA5/Rooiebal1!$T5*10,3))</f>
        <v/>
      </c>
      <c r="Y133" s="36" t="str">
        <f>IF(Rooiebal1!AB5=(""),(""),ROUND(Rooiebal1!AB5/Rooiebal1!$T5*10,3))</f>
        <v/>
      </c>
      <c r="Z133" s="36" t="str">
        <f>IF(Rooiebal1!AC5=(""),(""),ROUND(Rooiebal1!AC5/Rooiebal1!$T5*10,3))</f>
        <v/>
      </c>
      <c r="AA133" s="36" t="str">
        <f>IF(Rooiebal1!AD5=(""),(""),ROUND(Rooiebal1!AD5/Rooiebal1!$T5*10,3))</f>
        <v/>
      </c>
      <c r="AB133" s="36" t="str">
        <f>IF(Rooiebal1!AE5=(""),(""),ROUND(Rooiebal1!AE5/Rooiebal1!$T5*10,3))</f>
        <v/>
      </c>
      <c r="AC133" s="36" t="str">
        <f>IF(Rooiebal1!AF5=(""),(""),ROUND(Rooiebal1!AF5/Rooiebal1!$T5*10,3))</f>
        <v/>
      </c>
      <c r="AD133" s="36" t="str">
        <f>IF(Rooiebal1!AG5=(""),(""),ROUND(Rooiebal1!AG5/Rooiebal1!$T5*10,3))</f>
        <v/>
      </c>
      <c r="AE133" s="36"/>
    </row>
    <row r="134" spans="1:31" ht="15" customHeight="1" x14ac:dyDescent="0.3">
      <c r="A134" s="27">
        <f t="shared" si="104"/>
        <v>9</v>
      </c>
      <c r="B134" s="80" t="str">
        <f>Rooiebal1!A6</f>
        <v xml:space="preserve">Hereygers Cis     </v>
      </c>
      <c r="C134" s="32">
        <f>IF(Rooiebal1!AL6=0," ",SUM(E134:AD134))</f>
        <v>81.47</v>
      </c>
      <c r="E134" s="36">
        <f>IF(Rooiebal1!C6=(""),(""),ROUND(Rooiebal1!C6/Rooiebal1!$B6*10,3))</f>
        <v>10.734999999999999</v>
      </c>
      <c r="F134" s="36">
        <f>IF(Rooiebal1!D6=(""),(""),ROUND(Rooiebal1!D6/Rooiebal1!$B6*10,3))</f>
        <v>7.0590000000000002</v>
      </c>
      <c r="G134" s="36">
        <f>IF(Rooiebal1!E6=(""),(""),ROUND(Rooiebal1!E6/Rooiebal1!$B6*10,3))</f>
        <v>9.7059999999999995</v>
      </c>
      <c r="H134" s="36">
        <f>IF(Rooiebal1!F6=(""),(""),ROUND(Rooiebal1!F6/Rooiebal1!$B6*10,3))</f>
        <v>6.1760000000000002</v>
      </c>
      <c r="I134" s="36" t="str">
        <f>IF(Rooiebal1!G6=(""),(""),ROUND(Rooiebal1!G6/Rooiebal1!$B6*10,3))</f>
        <v/>
      </c>
      <c r="J134" s="36" t="str">
        <f>IF(Rooiebal1!H6=(""),(""),ROUND(Rooiebal1!H6/Rooiebal1!$B6*10,3))</f>
        <v/>
      </c>
      <c r="K134" s="36" t="str">
        <f>IF(Rooiebal1!I6=(""),(""),ROUND(Rooiebal1!I6/Rooiebal1!$B6*10,3))</f>
        <v/>
      </c>
      <c r="L134" s="36">
        <f>IF(Rooiebal1!J6=(""),(""),ROUND(Rooiebal1!J6/Rooiebal1!$B6*10,3))</f>
        <v>7.7939999999999996</v>
      </c>
      <c r="M134" s="36">
        <f>IF(Rooiebal1!K6=(""),(""),ROUND(Rooiebal1!K6/Rooiebal1!$B6*10,3))</f>
        <v>7.3529999999999998</v>
      </c>
      <c r="N134" s="36" t="str">
        <f>IF(Rooiebal1!L6=(""),(""),ROUND(Rooiebal1!L6/Rooiebal1!$B6*10,3))</f>
        <v/>
      </c>
      <c r="O134" s="36" t="str">
        <f>IF(Rooiebal1!M6=(""),(""),ROUND(Rooiebal1!M6/Rooiebal1!$B6*10,3))</f>
        <v/>
      </c>
      <c r="P134" s="36" t="str">
        <f>IF(Rooiebal1!N6=(""),(""),ROUND(Rooiebal1!N6/Rooiebal1!$B6*10,3))</f>
        <v/>
      </c>
      <c r="Q134" s="36" t="str">
        <f>IF(Rooiebal1!O6=(""),(""),ROUND(Rooiebal1!O6/Rooiebal1!$B6*10,3))</f>
        <v/>
      </c>
      <c r="R134" s="36">
        <f>IF(Rooiebal1!U6=(""),(""),ROUND(Rooiebal1!U6/Rooiebal1!$T6*10,3))</f>
        <v>11.765000000000001</v>
      </c>
      <c r="S134" s="36">
        <f>IF(Rooiebal1!V6=(""),(""),ROUND(Rooiebal1!V6/Rooiebal1!$T6*10,3))</f>
        <v>7.2060000000000004</v>
      </c>
      <c r="T134" s="36">
        <f>IF(Rooiebal1!W6=(""),(""),ROUND(Rooiebal1!W6/Rooiebal1!$T6*10,3))</f>
        <v>13.676</v>
      </c>
      <c r="U134" s="36" t="str">
        <f>IF(Rooiebal1!X6=(""),(""),ROUND(Rooiebal1!X6/Rooiebal1!$T6*10,3))</f>
        <v/>
      </c>
      <c r="V134" s="36" t="str">
        <f>IF(Rooiebal1!Y6=(""),(""),ROUND(Rooiebal1!Y6/Rooiebal1!$T6*10,3))</f>
        <v/>
      </c>
      <c r="W134" s="36" t="str">
        <f>IF(Rooiebal1!Z6=(""),(""),ROUND(Rooiebal1!Z6/Rooiebal1!$T6*10,3))</f>
        <v/>
      </c>
      <c r="X134" s="36" t="str">
        <f>IF(Rooiebal1!AA6=(""),(""),ROUND(Rooiebal1!AA6/Rooiebal1!$T6*10,3))</f>
        <v/>
      </c>
      <c r="Y134" s="36" t="str">
        <f>IF(Rooiebal1!AB6=(""),(""),ROUND(Rooiebal1!AB6/Rooiebal1!$T6*10,3))</f>
        <v/>
      </c>
      <c r="Z134" s="36" t="str">
        <f>IF(Rooiebal1!AC6=(""),(""),ROUND(Rooiebal1!AC6/Rooiebal1!$T6*10,3))</f>
        <v/>
      </c>
      <c r="AA134" s="36" t="str">
        <f>IF(Rooiebal1!AD6=(""),(""),ROUND(Rooiebal1!AD6/Rooiebal1!$T6*10,3))</f>
        <v/>
      </c>
      <c r="AB134" s="36" t="str">
        <f>IF(Rooiebal1!AE6=(""),(""),ROUND(Rooiebal1!AE6/Rooiebal1!$T6*10,3))</f>
        <v/>
      </c>
      <c r="AC134" s="36" t="str">
        <f>IF(Rooiebal1!AF6=(""),(""),ROUND(Rooiebal1!AF6/Rooiebal1!$T6*10,3))</f>
        <v/>
      </c>
      <c r="AD134" s="36" t="str">
        <f>IF(Rooiebal1!AG6=(""),(""),ROUND(Rooiebal1!AG6/Rooiebal1!$T6*10,3))</f>
        <v/>
      </c>
      <c r="AE134" s="36"/>
    </row>
    <row r="135" spans="1:31" ht="15" customHeight="1" x14ac:dyDescent="0.3">
      <c r="A135" s="27">
        <f t="shared" si="104"/>
        <v>8</v>
      </c>
      <c r="B135" s="28" t="str">
        <f>Rooiebal1!A7</f>
        <v xml:space="preserve">Karremans Dries  </v>
      </c>
      <c r="C135" s="32">
        <f>IF(Rooiebal1!AL7=0," ",SUM(E135:AD135))</f>
        <v>85.415999999999997</v>
      </c>
      <c r="E135" s="36">
        <f>IF(Rooiebal1!C7=(""),(""),ROUND(Rooiebal1!C7/Rooiebal1!$B7*10,3))</f>
        <v>14.583</v>
      </c>
      <c r="F135" s="36">
        <f>IF(Rooiebal1!D7=(""),(""),ROUND(Rooiebal1!D7/Rooiebal1!$B7*10,3))</f>
        <v>11.667</v>
      </c>
      <c r="G135" s="36" t="str">
        <f>IF(Rooiebal1!E7=(""),(""),ROUND(Rooiebal1!E7/Rooiebal1!$B7*10,3))</f>
        <v/>
      </c>
      <c r="H135" s="36" t="str">
        <f>IF(Rooiebal1!F7=(""),(""),ROUND(Rooiebal1!F7/Rooiebal1!$B7*10,3))</f>
        <v/>
      </c>
      <c r="I135" s="36" t="str">
        <f>IF(Rooiebal1!G7=(""),(""),ROUND(Rooiebal1!G7/Rooiebal1!$B7*10,3))</f>
        <v/>
      </c>
      <c r="J135" s="36">
        <f>IF(Rooiebal1!H7=(""),(""),ROUND(Rooiebal1!H7/Rooiebal1!$B7*10,3))</f>
        <v>8.75</v>
      </c>
      <c r="K135" s="36">
        <f>IF(Rooiebal1!I7=(""),(""),ROUND(Rooiebal1!I7/Rooiebal1!$B7*10,3))</f>
        <v>14.583</v>
      </c>
      <c r="L135" s="36" t="str">
        <f>IF(Rooiebal1!J7=(""),(""),ROUND(Rooiebal1!J7/Rooiebal1!$B7*10,3))</f>
        <v/>
      </c>
      <c r="M135" s="36" t="str">
        <f>IF(Rooiebal1!K7=(""),(""),ROUND(Rooiebal1!K7/Rooiebal1!$B7*10,3))</f>
        <v/>
      </c>
      <c r="N135" s="36" t="str">
        <f>IF(Rooiebal1!L7=(""),(""),ROUND(Rooiebal1!L7/Rooiebal1!$B7*10,3))</f>
        <v/>
      </c>
      <c r="O135" s="36">
        <f>IF(Rooiebal1!M7=(""),(""),ROUND(Rooiebal1!M7/Rooiebal1!$B7*10,3))</f>
        <v>7.9169999999999998</v>
      </c>
      <c r="P135" s="36">
        <f>IF(Rooiebal1!N7=(""),(""),ROUND(Rooiebal1!N7/Rooiebal1!$B7*10,3))</f>
        <v>11.25</v>
      </c>
      <c r="Q135" s="36">
        <f>IF(Rooiebal1!O7=(""),(""),ROUND(Rooiebal1!O7/Rooiebal1!$B7*10,3))</f>
        <v>8.3330000000000002</v>
      </c>
      <c r="R135" s="36">
        <f>IF(Rooiebal1!U7=(""),(""),ROUND(Rooiebal1!U7/Rooiebal1!$T7*10,3))</f>
        <v>8.3330000000000002</v>
      </c>
      <c r="S135" s="36" t="str">
        <f>IF(Rooiebal1!V7=(""),(""),ROUND(Rooiebal1!V7/Rooiebal1!$T7*10,3))</f>
        <v/>
      </c>
      <c r="T135" s="36" t="str">
        <f>IF(Rooiebal1!W7=(""),(""),ROUND(Rooiebal1!W7/Rooiebal1!$T7*10,3))</f>
        <v/>
      </c>
      <c r="U135" s="36" t="str">
        <f>IF(Rooiebal1!X7=(""),(""),ROUND(Rooiebal1!X7/Rooiebal1!$T7*10,3))</f>
        <v/>
      </c>
      <c r="V135" s="36" t="str">
        <f>IF(Rooiebal1!Y7=(""),(""),ROUND(Rooiebal1!Y7/Rooiebal1!$T7*10,3))</f>
        <v/>
      </c>
      <c r="W135" s="36" t="str">
        <f>IF(Rooiebal1!Z7=(""),(""),ROUND(Rooiebal1!Z7/Rooiebal1!$T7*10,3))</f>
        <v/>
      </c>
      <c r="X135" s="36" t="str">
        <f>IF(Rooiebal1!AA7=(""),(""),ROUND(Rooiebal1!AA7/Rooiebal1!$T7*10,3))</f>
        <v/>
      </c>
      <c r="Y135" s="36" t="str">
        <f>IF(Rooiebal1!AB7=(""),(""),ROUND(Rooiebal1!AB7/Rooiebal1!$T7*10,3))</f>
        <v/>
      </c>
      <c r="Z135" s="36" t="str">
        <f>IF(Rooiebal1!AC7=(""),(""),ROUND(Rooiebal1!AC7/Rooiebal1!$T7*10,3))</f>
        <v/>
      </c>
      <c r="AA135" s="36" t="str">
        <f>IF(Rooiebal1!AD7=(""),(""),ROUND(Rooiebal1!AD7/Rooiebal1!$T7*10,3))</f>
        <v/>
      </c>
      <c r="AB135" s="36" t="str">
        <f>IF(Rooiebal1!AE7=(""),(""),ROUND(Rooiebal1!AE7/Rooiebal1!$T7*10,3))</f>
        <v/>
      </c>
      <c r="AC135" s="36" t="str">
        <f>IF(Rooiebal1!AF7=(""),(""),ROUND(Rooiebal1!AF7/Rooiebal1!$T7*10,3))</f>
        <v/>
      </c>
      <c r="AD135" s="36" t="str">
        <f>IF(Rooiebal1!AG7=(""),(""),ROUND(Rooiebal1!AG7/Rooiebal1!$T7*10,3))</f>
        <v/>
      </c>
      <c r="AE135" s="36"/>
    </row>
    <row r="136" spans="1:31" ht="15" customHeight="1" x14ac:dyDescent="0.3">
      <c r="A136" s="27">
        <f t="shared" si="104"/>
        <v>8</v>
      </c>
      <c r="B136" s="28" t="str">
        <f>Rooiebal1!A8</f>
        <v xml:space="preserve">Nelen Ronny       </v>
      </c>
      <c r="C136" s="32">
        <f>IF(Rooiebal1!AL8=0," ",SUM(E136:AD136))</f>
        <v>75.152000000000001</v>
      </c>
      <c r="E136" s="36" t="str">
        <f>IF(Rooiebal1!C8=(""),(""),ROUND(Rooiebal1!C8/Rooiebal1!$B8*10,3))</f>
        <v/>
      </c>
      <c r="F136" s="36">
        <f>IF(Rooiebal1!D8=(""),(""),ROUND(Rooiebal1!D8/Rooiebal1!$B8*10,3))</f>
        <v>9.0909999999999993</v>
      </c>
      <c r="G136" s="36">
        <f>IF(Rooiebal1!E8=(""),(""),ROUND(Rooiebal1!E8/Rooiebal1!$B8*10,3))</f>
        <v>8.1820000000000004</v>
      </c>
      <c r="H136" s="36" t="str">
        <f>IF(Rooiebal1!F8=(""),(""),ROUND(Rooiebal1!F8/Rooiebal1!$B8*10,3))</f>
        <v/>
      </c>
      <c r="I136" s="36">
        <f>IF(Rooiebal1!G8=(""),(""),ROUND(Rooiebal1!G8/Rooiebal1!$B8*10,3))</f>
        <v>12.121</v>
      </c>
      <c r="J136" s="36">
        <f>IF(Rooiebal1!H8=(""),(""),ROUND(Rooiebal1!H8/Rooiebal1!$B8*10,3))</f>
        <v>9.0909999999999993</v>
      </c>
      <c r="K136" s="36" t="str">
        <f>IF(Rooiebal1!I8=(""),(""),ROUND(Rooiebal1!I8/Rooiebal1!$B8*10,3))</f>
        <v/>
      </c>
      <c r="L136" s="36" t="str">
        <f>IF(Rooiebal1!J8=(""),(""),ROUND(Rooiebal1!J8/Rooiebal1!$B8*10,3))</f>
        <v/>
      </c>
      <c r="M136" s="36">
        <f>IF(Rooiebal1!K8=(""),(""),ROUND(Rooiebal1!K8/Rooiebal1!$B8*10,3))</f>
        <v>7.5759999999999996</v>
      </c>
      <c r="N136" s="36">
        <f>IF(Rooiebal1!L8=(""),(""),ROUND(Rooiebal1!L8/Rooiebal1!$B8*10,3))</f>
        <v>6.3639999999999999</v>
      </c>
      <c r="O136" s="36" t="str">
        <f>IF(Rooiebal1!M8=(""),(""),ROUND(Rooiebal1!M8/Rooiebal1!$B8*10,3))</f>
        <v/>
      </c>
      <c r="P136" s="36" t="str">
        <f>IF(Rooiebal1!N8=(""),(""),ROUND(Rooiebal1!N8/Rooiebal1!$B8*10,3))</f>
        <v/>
      </c>
      <c r="Q136" s="36">
        <f>IF(Rooiebal1!O8=(""),(""),ROUND(Rooiebal1!O8/Rooiebal1!$B8*10,3))</f>
        <v>10.909000000000001</v>
      </c>
      <c r="R136" s="36" t="str">
        <f>IF(Rooiebal1!U8=(""),(""),ROUND(Rooiebal1!U8/Rooiebal1!$T8*10,3))</f>
        <v/>
      </c>
      <c r="S136" s="36" t="str">
        <f>IF(Rooiebal1!V8=(""),(""),ROUND(Rooiebal1!V8/Rooiebal1!$T8*10,3))</f>
        <v/>
      </c>
      <c r="T136" s="36">
        <f>IF(Rooiebal1!W8=(""),(""),ROUND(Rooiebal1!W8/Rooiebal1!$T8*10,3))</f>
        <v>11.818</v>
      </c>
      <c r="U136" s="36" t="str">
        <f>IF(Rooiebal1!X8=(""),(""),ROUND(Rooiebal1!X8/Rooiebal1!$T8*10,3))</f>
        <v/>
      </c>
      <c r="V136" s="36" t="str">
        <f>IF(Rooiebal1!Y8=(""),(""),ROUND(Rooiebal1!Y8/Rooiebal1!$T8*10,3))</f>
        <v/>
      </c>
      <c r="W136" s="36" t="str">
        <f>IF(Rooiebal1!Z8=(""),(""),ROUND(Rooiebal1!Z8/Rooiebal1!$T8*10,3))</f>
        <v/>
      </c>
      <c r="X136" s="36" t="str">
        <f>IF(Rooiebal1!AA8=(""),(""),ROUND(Rooiebal1!AA8/Rooiebal1!$T8*10,3))</f>
        <v/>
      </c>
      <c r="Y136" s="36" t="str">
        <f>IF(Rooiebal1!AB8=(""),(""),ROUND(Rooiebal1!AB8/Rooiebal1!$T8*10,3))</f>
        <v/>
      </c>
      <c r="Z136" s="36" t="str">
        <f>IF(Rooiebal1!AC8=(""),(""),ROUND(Rooiebal1!AC8/Rooiebal1!$T8*10,3))</f>
        <v/>
      </c>
      <c r="AA136" s="36" t="str">
        <f>IF(Rooiebal1!AD8=(""),(""),ROUND(Rooiebal1!AD8/Rooiebal1!$T8*10,3))</f>
        <v/>
      </c>
      <c r="AB136" s="36" t="str">
        <f>IF(Rooiebal1!AE8=(""),(""),ROUND(Rooiebal1!AE8/Rooiebal1!$T8*10,3))</f>
        <v/>
      </c>
      <c r="AC136" s="36" t="str">
        <f>IF(Rooiebal1!AF8=(""),(""),ROUND(Rooiebal1!AF8/Rooiebal1!$T8*10,3))</f>
        <v/>
      </c>
      <c r="AD136" s="36" t="str">
        <f>IF(Rooiebal1!AG8=(""),(""),ROUND(Rooiebal1!AG8/Rooiebal1!$T8*10,3))</f>
        <v/>
      </c>
      <c r="AE136" s="36"/>
    </row>
    <row r="137" spans="1:31" ht="15" customHeight="1" x14ac:dyDescent="0.3">
      <c r="A137" s="27">
        <f t="shared" si="104"/>
        <v>11</v>
      </c>
      <c r="B137" s="28" t="str">
        <f>Rooiebal1!A9</f>
        <v>Raeymakers Liliane</v>
      </c>
      <c r="C137" s="32">
        <f>IF(Rooiebal1!AL9=0," ",SUM(E137:AD137))</f>
        <v>103.81100000000001</v>
      </c>
      <c r="E137" s="36">
        <f>IF(Rooiebal1!C9=(""),(""),ROUND(Rooiebal1!C9/Rooiebal1!$B9*10,3))</f>
        <v>14.286</v>
      </c>
      <c r="F137" s="36" t="str">
        <f>IF(Rooiebal1!D9=(""),(""),ROUND(Rooiebal1!D9/Rooiebal1!$B9*10,3))</f>
        <v/>
      </c>
      <c r="G137" s="36">
        <f>IF(Rooiebal1!E9=(""),(""),ROUND(Rooiebal1!E9/Rooiebal1!$B9*10,3))</f>
        <v>9.5239999999999991</v>
      </c>
      <c r="H137" s="36" t="str">
        <f>IF(Rooiebal1!F9=(""),(""),ROUND(Rooiebal1!F9/Rooiebal1!$B9*10,3))</f>
        <v/>
      </c>
      <c r="I137" s="36">
        <f>IF(Rooiebal1!G9=(""),(""),ROUND(Rooiebal1!G9/Rooiebal1!$B9*10,3))</f>
        <v>9.048</v>
      </c>
      <c r="J137" s="36" t="str">
        <f>IF(Rooiebal1!H9=(""),(""),ROUND(Rooiebal1!H9/Rooiebal1!$B9*10,3))</f>
        <v/>
      </c>
      <c r="K137" s="36">
        <f>IF(Rooiebal1!I9=(""),(""),ROUND(Rooiebal1!I9/Rooiebal1!$B9*10,3))</f>
        <v>9.048</v>
      </c>
      <c r="L137" s="36">
        <f>IF(Rooiebal1!J9=(""),(""),ROUND(Rooiebal1!J9/Rooiebal1!$B9*10,3))</f>
        <v>13.81</v>
      </c>
      <c r="M137" s="36" t="str">
        <f>IF(Rooiebal1!K9=(""),(""),ROUND(Rooiebal1!K9/Rooiebal1!$B9*10,3))</f>
        <v/>
      </c>
      <c r="N137" s="36">
        <f>IF(Rooiebal1!L9=(""),(""),ROUND(Rooiebal1!L9/Rooiebal1!$B9*10,3))</f>
        <v>7.6189999999999998</v>
      </c>
      <c r="O137" s="36">
        <f>IF(Rooiebal1!M9=(""),(""),ROUND(Rooiebal1!M9/Rooiebal1!$B9*10,3))</f>
        <v>7.6189999999999998</v>
      </c>
      <c r="P137" s="36">
        <f>IF(Rooiebal1!N9=(""),(""),ROUND(Rooiebal1!N9/Rooiebal1!$B9*10,3))</f>
        <v>7.1429999999999998</v>
      </c>
      <c r="Q137" s="36">
        <f>IF(Rooiebal1!O9=(""),(""),ROUND(Rooiebal1!O9/Rooiebal1!$B9*10,3))</f>
        <v>12.381</v>
      </c>
      <c r="R137" s="36">
        <f>IF(Rooiebal1!U9=(""),(""),ROUND(Rooiebal1!U9/Rooiebal1!$T9*10,3))</f>
        <v>7.6189999999999998</v>
      </c>
      <c r="S137" s="36">
        <f>IF(Rooiebal1!V9=(""),(""),ROUND(Rooiebal1!V9/Rooiebal1!$T9*10,3))</f>
        <v>5.7140000000000004</v>
      </c>
      <c r="T137" s="36" t="str">
        <f>IF(Rooiebal1!W9=(""),(""),ROUND(Rooiebal1!W9/Rooiebal1!$T9*10,3))</f>
        <v/>
      </c>
      <c r="U137" s="36" t="str">
        <f>IF(Rooiebal1!X9=(""),(""),ROUND(Rooiebal1!X9/Rooiebal1!$T9*10,3))</f>
        <v/>
      </c>
      <c r="V137" s="36" t="str">
        <f>IF(Rooiebal1!Y9=(""),(""),ROUND(Rooiebal1!Y9/Rooiebal1!$T9*10,3))</f>
        <v/>
      </c>
      <c r="W137" s="36" t="str">
        <f>IF(Rooiebal1!Z9=(""),(""),ROUND(Rooiebal1!Z9/Rooiebal1!$T9*10,3))</f>
        <v/>
      </c>
      <c r="X137" s="36" t="str">
        <f>IF(Rooiebal1!AA9=(""),(""),ROUND(Rooiebal1!AA9/Rooiebal1!$T9*10,3))</f>
        <v/>
      </c>
      <c r="Y137" s="36" t="str">
        <f>IF(Rooiebal1!AB9=(""),(""),ROUND(Rooiebal1!AB9/Rooiebal1!$T9*10,3))</f>
        <v/>
      </c>
      <c r="Z137" s="36" t="str">
        <f>IF(Rooiebal1!AC9=(""),(""),ROUND(Rooiebal1!AC9/Rooiebal1!$T9*10,3))</f>
        <v/>
      </c>
      <c r="AA137" s="36" t="str">
        <f>IF(Rooiebal1!AD9=(""),(""),ROUND(Rooiebal1!AD9/Rooiebal1!$T9*10,3))</f>
        <v/>
      </c>
      <c r="AB137" s="36" t="str">
        <f>IF(Rooiebal1!AE9=(""),(""),ROUND(Rooiebal1!AE9/Rooiebal1!$T9*10,3))</f>
        <v/>
      </c>
      <c r="AC137" s="36" t="str">
        <f>IF(Rooiebal1!AF9=(""),(""),ROUND(Rooiebal1!AF9/Rooiebal1!$T9*10,3))</f>
        <v/>
      </c>
      <c r="AD137" s="36" t="str">
        <f>IF(Rooiebal1!AG9=(""),(""),ROUND(Rooiebal1!AG9/Rooiebal1!$T9*10,3))</f>
        <v/>
      </c>
      <c r="AE137" s="36"/>
    </row>
    <row r="138" spans="1:31" ht="15" customHeight="1" x14ac:dyDescent="0.3">
      <c r="A138" s="27">
        <f t="shared" si="104"/>
        <v>2</v>
      </c>
      <c r="B138" s="28" t="str">
        <f>Rooiebal1!A10</f>
        <v xml:space="preserve">Raeymakers Pierre </v>
      </c>
      <c r="C138" s="32">
        <f>IF(Rooiebal1!AL10=0," ",SUM(E138:AD138))</f>
        <v>28.695</v>
      </c>
      <c r="E138" s="36">
        <f>IF(Rooiebal1!C10=(""),(""),ROUND(Rooiebal1!C10/Rooiebal1!$B10*10,3))</f>
        <v>15.217000000000001</v>
      </c>
      <c r="F138" s="36">
        <f>IF(Rooiebal1!D10=(""),(""),ROUND(Rooiebal1!D10/Rooiebal1!$B10*10,3))</f>
        <v>13.478</v>
      </c>
      <c r="G138" s="36" t="str">
        <f>IF(Rooiebal1!E10=(""),(""),ROUND(Rooiebal1!E10/Rooiebal1!$B10*10,3))</f>
        <v/>
      </c>
      <c r="H138" s="36" t="str">
        <f>IF(Rooiebal1!F10=(""),(""),ROUND(Rooiebal1!F10/Rooiebal1!$B10*10,3))</f>
        <v/>
      </c>
      <c r="I138" s="36" t="str">
        <f>IF(Rooiebal1!G10=(""),(""),ROUND(Rooiebal1!G10/Rooiebal1!$B10*10,3))</f>
        <v/>
      </c>
      <c r="J138" s="36" t="str">
        <f>IF(Rooiebal1!H10=(""),(""),ROUND(Rooiebal1!H10/Rooiebal1!$B10*10,3))</f>
        <v/>
      </c>
      <c r="K138" s="36" t="str">
        <f>IF(Rooiebal1!I10=(""),(""),ROUND(Rooiebal1!I10/Rooiebal1!$B10*10,3))</f>
        <v/>
      </c>
      <c r="L138" s="36" t="str">
        <f>IF(Rooiebal1!J10=(""),(""),ROUND(Rooiebal1!J10/Rooiebal1!$B10*10,3))</f>
        <v/>
      </c>
      <c r="M138" s="36" t="str">
        <f>IF(Rooiebal1!K10=(""),(""),ROUND(Rooiebal1!K10/Rooiebal1!$B10*10,3))</f>
        <v/>
      </c>
      <c r="N138" s="36" t="str">
        <f>IF(Rooiebal1!L10=(""),(""),ROUND(Rooiebal1!L10/Rooiebal1!$B10*10,3))</f>
        <v/>
      </c>
      <c r="O138" s="36" t="str">
        <f>IF(Rooiebal1!M10=(""),(""),ROUND(Rooiebal1!M10/Rooiebal1!$B10*10,3))</f>
        <v/>
      </c>
      <c r="P138" s="36" t="str">
        <f>IF(Rooiebal1!N10=(""),(""),ROUND(Rooiebal1!N10/Rooiebal1!$B10*10,3))</f>
        <v/>
      </c>
      <c r="Q138" s="36" t="str">
        <f>IF(Rooiebal1!O10=(""),(""),ROUND(Rooiebal1!O10/Rooiebal1!$B10*10,3))</f>
        <v/>
      </c>
      <c r="R138" s="36" t="str">
        <f>IF(Rooiebal1!U10=(""),(""),ROUND(Rooiebal1!U10/Rooiebal1!$T10*10,3))</f>
        <v/>
      </c>
      <c r="S138" s="36" t="str">
        <f>IF(Rooiebal1!V10=(""),(""),ROUND(Rooiebal1!V10/Rooiebal1!$T10*10,3))</f>
        <v/>
      </c>
      <c r="T138" s="36" t="str">
        <f>IF(Rooiebal1!W10=(""),(""),ROUND(Rooiebal1!W10/Rooiebal1!$T10*10,3))</f>
        <v/>
      </c>
      <c r="U138" s="36" t="str">
        <f>IF(Rooiebal1!X10=(""),(""),ROUND(Rooiebal1!X10/Rooiebal1!$T10*10,3))</f>
        <v/>
      </c>
      <c r="V138" s="36" t="str">
        <f>IF(Rooiebal1!Y10=(""),(""),ROUND(Rooiebal1!Y10/Rooiebal1!$T10*10,3))</f>
        <v/>
      </c>
      <c r="W138" s="36" t="str">
        <f>IF(Rooiebal1!Z10=(""),(""),ROUND(Rooiebal1!Z10/Rooiebal1!$T10*10,3))</f>
        <v/>
      </c>
      <c r="X138" s="36" t="str">
        <f>IF(Rooiebal1!AA10=(""),(""),ROUND(Rooiebal1!AA10/Rooiebal1!$T10*10,3))</f>
        <v/>
      </c>
      <c r="Y138" s="36" t="str">
        <f>IF(Rooiebal1!AB10=(""),(""),ROUND(Rooiebal1!AB10/Rooiebal1!$T10*10,3))</f>
        <v/>
      </c>
      <c r="Z138" s="36" t="str">
        <f>IF(Rooiebal1!AC10=(""),(""),ROUND(Rooiebal1!AC10/Rooiebal1!$T10*10,3))</f>
        <v/>
      </c>
      <c r="AA138" s="36" t="str">
        <f>IF(Rooiebal1!AD10=(""),(""),ROUND(Rooiebal1!AD10/Rooiebal1!$T10*10,3))</f>
        <v/>
      </c>
      <c r="AB138" s="36" t="str">
        <f>IF(Rooiebal1!AE10=(""),(""),ROUND(Rooiebal1!AE10/Rooiebal1!$T10*10,3))</f>
        <v/>
      </c>
      <c r="AC138" s="36" t="str">
        <f>IF(Rooiebal1!AF10=(""),(""),ROUND(Rooiebal1!AF10/Rooiebal1!$T10*10,3))</f>
        <v/>
      </c>
      <c r="AD138" s="36" t="str">
        <f>IF(Rooiebal1!AG10=(""),(""),ROUND(Rooiebal1!AG10/Rooiebal1!$T10*10,3))</f>
        <v/>
      </c>
      <c r="AE138" s="36"/>
    </row>
    <row r="139" spans="1:31" ht="15" customHeight="1" x14ac:dyDescent="0.3">
      <c r="A139" s="27">
        <f t="shared" si="104"/>
        <v>10</v>
      </c>
      <c r="B139" s="81" t="str">
        <f>Rooiebal1!A11</f>
        <v>Van Hooydonck René</v>
      </c>
      <c r="C139" s="32">
        <f>IF(Rooiebal1!AL11=0," ",SUM(E139:AD139))</f>
        <v>83.334000000000003</v>
      </c>
      <c r="E139" s="36" t="str">
        <f>IF(Rooiebal1!C11=(""),(""),ROUND(Rooiebal1!C11/Rooiebal1!$B11*10,3))</f>
        <v/>
      </c>
      <c r="F139" s="36">
        <f>IF(Rooiebal1!D11=(""),(""),ROUND(Rooiebal1!D11/Rooiebal1!$B11*10,3))</f>
        <v>5.556</v>
      </c>
      <c r="G139" s="36">
        <f>IF(Rooiebal1!E11=(""),(""),ROUND(Rooiebal1!E11/Rooiebal1!$B11*10,3))</f>
        <v>4.8150000000000004</v>
      </c>
      <c r="H139" s="36">
        <f>IF(Rooiebal1!F11=(""),(""),ROUND(Rooiebal1!F11/Rooiebal1!$B11*10,3))</f>
        <v>8.1479999999999997</v>
      </c>
      <c r="I139" s="36">
        <f>IF(Rooiebal1!G11=(""),(""),ROUND(Rooiebal1!G11/Rooiebal1!$B11*10,3))</f>
        <v>10.37</v>
      </c>
      <c r="J139" s="36">
        <f>IF(Rooiebal1!H11=(""),(""),ROUND(Rooiebal1!H11/Rooiebal1!$B11*10,3))</f>
        <v>8.5190000000000001</v>
      </c>
      <c r="K139" s="36" t="str">
        <f>IF(Rooiebal1!I11=(""),(""),ROUND(Rooiebal1!I11/Rooiebal1!$B11*10,3))</f>
        <v/>
      </c>
      <c r="L139" s="36" t="str">
        <f>IF(Rooiebal1!J11=(""),(""),ROUND(Rooiebal1!J11/Rooiebal1!$B11*10,3))</f>
        <v/>
      </c>
      <c r="M139" s="36">
        <f>IF(Rooiebal1!K11=(""),(""),ROUND(Rooiebal1!K11/Rooiebal1!$B11*10,3))</f>
        <v>9.2590000000000003</v>
      </c>
      <c r="N139" s="36" t="str">
        <f>IF(Rooiebal1!L11=(""),(""),ROUND(Rooiebal1!L11/Rooiebal1!$B11*10,3))</f>
        <v/>
      </c>
      <c r="O139" s="36">
        <f>IF(Rooiebal1!M11=(""),(""),ROUND(Rooiebal1!M11/Rooiebal1!$B11*10,3))</f>
        <v>4.8150000000000004</v>
      </c>
      <c r="P139" s="36" t="str">
        <f>IF(Rooiebal1!N11=(""),(""),ROUND(Rooiebal1!N11/Rooiebal1!$B11*10,3))</f>
        <v/>
      </c>
      <c r="Q139" s="36">
        <f>IF(Rooiebal1!O11=(""),(""),ROUND(Rooiebal1!O11/Rooiebal1!$B11*10,3))</f>
        <v>8.1479999999999997</v>
      </c>
      <c r="R139" s="36" t="str">
        <f>IF(Rooiebal1!U11=(""),(""),ROUND(Rooiebal1!U11/Rooiebal1!$T11*10,3))</f>
        <v/>
      </c>
      <c r="S139" s="36">
        <f>IF(Rooiebal1!V11=(""),(""),ROUND(Rooiebal1!V11/Rooiebal1!$T11*10,3))</f>
        <v>10</v>
      </c>
      <c r="T139" s="36">
        <f>IF(Rooiebal1!W11=(""),(""),ROUND(Rooiebal1!W11/Rooiebal1!$T11*10,3))</f>
        <v>13.704000000000001</v>
      </c>
      <c r="U139" s="36" t="str">
        <f>IF(Rooiebal1!X11=(""),(""),ROUND(Rooiebal1!X11/Rooiebal1!$T11*10,3))</f>
        <v/>
      </c>
      <c r="V139" s="36" t="str">
        <f>IF(Rooiebal1!Y11=(""),(""),ROUND(Rooiebal1!Y11/Rooiebal1!$T11*10,3))</f>
        <v/>
      </c>
      <c r="W139" s="36" t="str">
        <f>IF(Rooiebal1!Z11=(""),(""),ROUND(Rooiebal1!Z11/Rooiebal1!$T11*10,3))</f>
        <v/>
      </c>
      <c r="X139" s="36" t="str">
        <f>IF(Rooiebal1!AA11=(""),(""),ROUND(Rooiebal1!AA11/Rooiebal1!$T11*10,3))</f>
        <v/>
      </c>
      <c r="Y139" s="36" t="str">
        <f>IF(Rooiebal1!AB11=(""),(""),ROUND(Rooiebal1!AB11/Rooiebal1!$T11*10,3))</f>
        <v/>
      </c>
      <c r="Z139" s="36" t="str">
        <f>IF(Rooiebal1!AC11=(""),(""),ROUND(Rooiebal1!AC11/Rooiebal1!$T11*10,3))</f>
        <v/>
      </c>
      <c r="AA139" s="36" t="str">
        <f>IF(Rooiebal1!AD11=(""),(""),ROUND(Rooiebal1!AD11/Rooiebal1!$T11*10,3))</f>
        <v/>
      </c>
      <c r="AB139" s="36" t="str">
        <f>IF(Rooiebal1!AE11=(""),(""),ROUND(Rooiebal1!AE11/Rooiebal1!$T11*10,3))</f>
        <v/>
      </c>
      <c r="AC139" s="36" t="str">
        <f>IF(Rooiebal1!AF11=(""),(""),ROUND(Rooiebal1!AF11/Rooiebal1!$T11*10,3))</f>
        <v/>
      </c>
      <c r="AD139" s="36" t="str">
        <f>IF(Rooiebal1!AG11=(""),(""),ROUND(Rooiebal1!AG11/Rooiebal1!$T11*10,3))</f>
        <v/>
      </c>
      <c r="AE139" s="36"/>
    </row>
    <row r="140" spans="1:31" ht="15" customHeight="1" x14ac:dyDescent="0.3">
      <c r="A140" s="27">
        <f t="shared" si="104"/>
        <v>14</v>
      </c>
      <c r="B140" s="81" t="str">
        <f>Rooiebal1!A12</f>
        <v>Van Oers Theo</v>
      </c>
      <c r="C140" s="32">
        <f>IF(Rooiebal1!AL12=0," ",SUM(E140:AD140))</f>
        <v>125.295</v>
      </c>
      <c r="E140" s="36" t="str">
        <f>IF(Rooiebal1!C12=(""),(""),ROUND(Rooiebal1!C12/Rooiebal1!$B12*10,3))</f>
        <v/>
      </c>
      <c r="F140" s="36" t="str">
        <f>IF(Rooiebal1!D12=(""),(""),ROUND(Rooiebal1!D12/Rooiebal1!$B12*10,3))</f>
        <v/>
      </c>
      <c r="G140" s="36">
        <f>IF(Rooiebal1!E12=(""),(""),ROUND(Rooiebal1!E12/Rooiebal1!$B12*10,3))</f>
        <v>13.529</v>
      </c>
      <c r="H140" s="36">
        <f>IF(Rooiebal1!F12=(""),(""),ROUND(Rooiebal1!F12/Rooiebal1!$B12*10,3))</f>
        <v>7.9409999999999998</v>
      </c>
      <c r="I140" s="36">
        <f>IF(Rooiebal1!G12=(""),(""),ROUND(Rooiebal1!G12/Rooiebal1!$B12*10,3))</f>
        <v>7.3529999999999998</v>
      </c>
      <c r="J140" s="36">
        <f>IF(Rooiebal1!H12=(""),(""),ROUND(Rooiebal1!H12/Rooiebal1!$B12*10,3))</f>
        <v>7.3529999999999998</v>
      </c>
      <c r="K140" s="36">
        <f>IF(Rooiebal1!I12=(""),(""),ROUND(Rooiebal1!I12/Rooiebal1!$B12*10,3))</f>
        <v>15.587999999999999</v>
      </c>
      <c r="L140" s="36">
        <f>IF(Rooiebal1!J12=(""),(""),ROUND(Rooiebal1!J12/Rooiebal1!$B12*10,3))</f>
        <v>6.7649999999999997</v>
      </c>
      <c r="M140" s="36">
        <f>IF(Rooiebal1!K12=(""),(""),ROUND(Rooiebal1!K12/Rooiebal1!$B12*10,3))</f>
        <v>11.471</v>
      </c>
      <c r="N140" s="36">
        <f>IF(Rooiebal1!L12=(""),(""),ROUND(Rooiebal1!L12/Rooiebal1!$B12*10,3))</f>
        <v>6.4710000000000001</v>
      </c>
      <c r="O140" s="36">
        <f>IF(Rooiebal1!M12=(""),(""),ROUND(Rooiebal1!M12/Rooiebal1!$B12*10,3))</f>
        <v>4.1180000000000003</v>
      </c>
      <c r="P140" s="36">
        <f>IF(Rooiebal1!N12=(""),(""),ROUND(Rooiebal1!N12/Rooiebal1!$B12*10,3))</f>
        <v>9.7059999999999995</v>
      </c>
      <c r="Q140" s="36">
        <f>IF(Rooiebal1!O12=(""),(""),ROUND(Rooiebal1!O12/Rooiebal1!$B12*10,3))</f>
        <v>6.4710000000000001</v>
      </c>
      <c r="R140" s="36">
        <f>IF(Rooiebal1!U12=(""),(""),ROUND(Rooiebal1!U12/Rooiebal1!$T12*10,3))</f>
        <v>11.765000000000001</v>
      </c>
      <c r="S140" s="36">
        <f>IF(Rooiebal1!V12=(""),(""),ROUND(Rooiebal1!V12/Rooiebal1!$T12*10,3))</f>
        <v>5.5880000000000001</v>
      </c>
      <c r="T140" s="36">
        <f>IF(Rooiebal1!W12=(""),(""),ROUND(Rooiebal1!W12/Rooiebal1!$T12*10,3))</f>
        <v>11.176</v>
      </c>
      <c r="U140" s="36" t="str">
        <f>IF(Rooiebal1!X12=(""),(""),ROUND(Rooiebal1!X12/Rooiebal1!$T12*10,3))</f>
        <v/>
      </c>
      <c r="V140" s="36" t="str">
        <f>IF(Rooiebal1!Y12=(""),(""),ROUND(Rooiebal1!Y12/Rooiebal1!$T12*10,3))</f>
        <v/>
      </c>
      <c r="W140" s="36" t="str">
        <f>IF(Rooiebal1!Z12=(""),(""),ROUND(Rooiebal1!Z12/Rooiebal1!$T12*10,3))</f>
        <v/>
      </c>
      <c r="X140" s="36" t="str">
        <f>IF(Rooiebal1!AA12=(""),(""),ROUND(Rooiebal1!AA12/Rooiebal1!$T12*10,3))</f>
        <v/>
      </c>
      <c r="Y140" s="36" t="str">
        <f>IF(Rooiebal1!AB12=(""),(""),ROUND(Rooiebal1!AB12/Rooiebal1!$T12*10,3))</f>
        <v/>
      </c>
      <c r="Z140" s="36" t="str">
        <f>IF(Rooiebal1!AC12=(""),(""),ROUND(Rooiebal1!AC12/Rooiebal1!$T12*10,3))</f>
        <v/>
      </c>
      <c r="AA140" s="36" t="str">
        <f>IF(Rooiebal1!AD12=(""),(""),ROUND(Rooiebal1!AD12/Rooiebal1!$T12*10,3))</f>
        <v/>
      </c>
      <c r="AB140" s="36" t="str">
        <f>IF(Rooiebal1!AE12=(""),(""),ROUND(Rooiebal1!AE12/Rooiebal1!$T12*10,3))</f>
        <v/>
      </c>
      <c r="AC140" s="36" t="str">
        <f>IF(Rooiebal1!AF12=(""),(""),ROUND(Rooiebal1!AF12/Rooiebal1!$T12*10,3))</f>
        <v/>
      </c>
      <c r="AD140" s="36" t="str">
        <f>IF(Rooiebal1!AG12=(""),(""),ROUND(Rooiebal1!AG12/Rooiebal1!$T12*10,3))</f>
        <v/>
      </c>
      <c r="AE140" s="36"/>
    </row>
    <row r="141" spans="1:31" ht="15" customHeight="1" x14ac:dyDescent="0.3">
      <c r="A141" s="27">
        <f t="shared" si="104"/>
        <v>11</v>
      </c>
      <c r="B141" s="28" t="str">
        <f>Rooiebal1!A13</f>
        <v>Vergouwen Willy</v>
      </c>
      <c r="C141" s="32">
        <f>IF(Rooiebal1!AL13=0," ",SUM(E141:AD141))</f>
        <v>86.858000000000004</v>
      </c>
      <c r="E141" s="36" t="str">
        <f>IF(Rooiebal1!C13=(""),(""),ROUND(Rooiebal1!C13/Rooiebal1!$B13*10,3))</f>
        <v/>
      </c>
      <c r="F141" s="36">
        <f>IF(Rooiebal1!D13=(""),(""),ROUND(Rooiebal1!D13/Rooiebal1!$B13*10,3))</f>
        <v>7.4290000000000003</v>
      </c>
      <c r="G141" s="36" t="str">
        <f>IF(Rooiebal1!E13=(""),(""),ROUND(Rooiebal1!E13/Rooiebal1!$B13*10,3))</f>
        <v/>
      </c>
      <c r="H141" s="36">
        <f>IF(Rooiebal1!F13=(""),(""),ROUND(Rooiebal1!F13/Rooiebal1!$B13*10,3))</f>
        <v>7.1429999999999998</v>
      </c>
      <c r="I141" s="36" t="str">
        <f>IF(Rooiebal1!G13=(""),(""),ROUND(Rooiebal1!G13/Rooiebal1!$B13*10,3))</f>
        <v/>
      </c>
      <c r="J141" s="36">
        <f>IF(Rooiebal1!H13=(""),(""),ROUND(Rooiebal1!H13/Rooiebal1!$B13*10,3))</f>
        <v>6.8570000000000002</v>
      </c>
      <c r="K141" s="36">
        <f>IF(Rooiebal1!I13=(""),(""),ROUND(Rooiebal1!I13/Rooiebal1!$B13*10,3))</f>
        <v>8.8569999999999993</v>
      </c>
      <c r="L141" s="36">
        <f>IF(Rooiebal1!J13=(""),(""),ROUND(Rooiebal1!J13/Rooiebal1!$B13*10,3))</f>
        <v>8.8569999999999993</v>
      </c>
      <c r="M141" s="36">
        <f>IF(Rooiebal1!K13=(""),(""),ROUND(Rooiebal1!K13/Rooiebal1!$B13*10,3))</f>
        <v>11.429</v>
      </c>
      <c r="N141" s="36">
        <f>IF(Rooiebal1!L13=(""),(""),ROUND(Rooiebal1!L13/Rooiebal1!$B13*10,3))</f>
        <v>6</v>
      </c>
      <c r="O141" s="36" t="str">
        <f>IF(Rooiebal1!M13=(""),(""),ROUND(Rooiebal1!M13/Rooiebal1!$B13*10,3))</f>
        <v/>
      </c>
      <c r="P141" s="36">
        <f>IF(Rooiebal1!N13=(""),(""),ROUND(Rooiebal1!N13/Rooiebal1!$B13*10,3))</f>
        <v>9.1430000000000007</v>
      </c>
      <c r="Q141" s="36">
        <f>IF(Rooiebal1!O13=(""),(""),ROUND(Rooiebal1!O13/Rooiebal1!$B13*10,3))</f>
        <v>6.8570000000000002</v>
      </c>
      <c r="R141" s="36" t="str">
        <f>IF(Rooiebal1!U13=(""),(""),ROUND(Rooiebal1!U13/Rooiebal1!$T13*10,3))</f>
        <v/>
      </c>
      <c r="S141" s="36">
        <f>IF(Rooiebal1!V13=(""),(""),ROUND(Rooiebal1!V13/Rooiebal1!$T13*10,3))</f>
        <v>7.4290000000000003</v>
      </c>
      <c r="T141" s="36">
        <f>IF(Rooiebal1!W13=(""),(""),ROUND(Rooiebal1!W13/Rooiebal1!$T13*10,3))</f>
        <v>6.8570000000000002</v>
      </c>
      <c r="U141" s="36" t="str">
        <f>IF(Rooiebal1!X13=(""),(""),ROUND(Rooiebal1!X13/Rooiebal1!$T13*10,3))</f>
        <v/>
      </c>
      <c r="V141" s="36" t="str">
        <f>IF(Rooiebal1!Y13=(""),(""),ROUND(Rooiebal1!Y13/Rooiebal1!$T13*10,3))</f>
        <v/>
      </c>
      <c r="W141" s="36" t="str">
        <f>IF(Rooiebal1!Z13=(""),(""),ROUND(Rooiebal1!Z13/Rooiebal1!$T13*10,3))</f>
        <v/>
      </c>
      <c r="X141" s="36" t="str">
        <f>IF(Rooiebal1!AA13=(""),(""),ROUND(Rooiebal1!AA13/Rooiebal1!$T13*10,3))</f>
        <v/>
      </c>
      <c r="Y141" s="36" t="str">
        <f>IF(Rooiebal1!AB13=(""),(""),ROUND(Rooiebal1!AB13/Rooiebal1!$T13*10,3))</f>
        <v/>
      </c>
      <c r="Z141" s="36" t="str">
        <f>IF(Rooiebal1!AC13=(""),(""),ROUND(Rooiebal1!AC13/Rooiebal1!$T13*10,3))</f>
        <v/>
      </c>
      <c r="AA141" s="36" t="str">
        <f>IF(Rooiebal1!AD13=(""),(""),ROUND(Rooiebal1!AD13/Rooiebal1!$T13*10,3))</f>
        <v/>
      </c>
      <c r="AB141" s="36" t="str">
        <f>IF(Rooiebal1!AE13=(""),(""),ROUND(Rooiebal1!AE13/Rooiebal1!$T13*10,3))</f>
        <v/>
      </c>
      <c r="AC141" s="36" t="str">
        <f>IF(Rooiebal1!AF13=(""),(""),ROUND(Rooiebal1!AF13/Rooiebal1!$T13*10,3))</f>
        <v/>
      </c>
      <c r="AD141" s="36" t="str">
        <f>IF(Rooiebal1!AG13=(""),(""),ROUND(Rooiebal1!AG13/Rooiebal1!$T13*10,3))</f>
        <v/>
      </c>
      <c r="AE141" s="36"/>
    </row>
    <row r="142" spans="1:31" ht="22.2" customHeight="1" x14ac:dyDescent="0.3">
      <c r="C142" s="215" t="str">
        <f>B131</f>
        <v>ROOIE BAL 1</v>
      </c>
      <c r="D142" s="35"/>
      <c r="E142" s="36">
        <f>IF(SUM(E132:E141)=0,(" "),SUM(E132:E141))</f>
        <v>83.358999999999995</v>
      </c>
      <c r="F142" s="36">
        <f t="shared" ref="F142:AD142" si="105">IF(SUM(F132:F141)=0,(" "),SUM(F132:F141))</f>
        <v>54.28</v>
      </c>
      <c r="G142" s="36">
        <f t="shared" si="105"/>
        <v>53.533999999999992</v>
      </c>
      <c r="H142" s="36">
        <f t="shared" si="105"/>
        <v>42.302999999999997</v>
      </c>
      <c r="I142" s="36">
        <f>IF(SUM(I132:I141)=0,("0"),SUM(I132:I141))</f>
        <v>53.423999999999999</v>
      </c>
      <c r="J142" s="36">
        <f t="shared" si="105"/>
        <v>49.458999999999996</v>
      </c>
      <c r="K142" s="36">
        <f t="shared" si="105"/>
        <v>64.655000000000001</v>
      </c>
      <c r="L142" s="36">
        <f t="shared" si="105"/>
        <v>56.524999999999999</v>
      </c>
      <c r="M142" s="36">
        <f t="shared" si="105"/>
        <v>58.667000000000002</v>
      </c>
      <c r="N142" s="36">
        <f t="shared" si="105"/>
        <v>41.629000000000005</v>
      </c>
      <c r="O142" s="36">
        <f t="shared" si="105"/>
        <v>47.802</v>
      </c>
      <c r="P142" s="36">
        <f t="shared" si="105"/>
        <v>53.382999999999996</v>
      </c>
      <c r="Q142" s="36">
        <f t="shared" si="105"/>
        <v>53.099000000000004</v>
      </c>
      <c r="R142" s="36">
        <f t="shared" si="105"/>
        <v>64.424000000000007</v>
      </c>
      <c r="S142" s="36">
        <f t="shared" si="105"/>
        <v>46.463000000000001</v>
      </c>
      <c r="T142" s="36">
        <f t="shared" si="105"/>
        <v>64.453000000000003</v>
      </c>
      <c r="U142" s="36" t="str">
        <f t="shared" si="105"/>
        <v xml:space="preserve"> </v>
      </c>
      <c r="V142" s="36" t="str">
        <f t="shared" si="105"/>
        <v xml:space="preserve"> </v>
      </c>
      <c r="W142" s="36" t="str">
        <f t="shared" si="105"/>
        <v xml:space="preserve"> </v>
      </c>
      <c r="X142" s="36" t="str">
        <f t="shared" si="105"/>
        <v xml:space="preserve"> </v>
      </c>
      <c r="Y142" s="36" t="str">
        <f t="shared" si="105"/>
        <v xml:space="preserve"> </v>
      </c>
      <c r="Z142" s="36" t="str">
        <f t="shared" si="105"/>
        <v xml:space="preserve"> </v>
      </c>
      <c r="AA142" s="36" t="str">
        <f t="shared" si="105"/>
        <v xml:space="preserve"> </v>
      </c>
      <c r="AB142" s="36" t="str">
        <f t="shared" si="105"/>
        <v xml:space="preserve"> </v>
      </c>
      <c r="AC142" s="36" t="str">
        <f t="shared" si="105"/>
        <v xml:space="preserve"> </v>
      </c>
      <c r="AD142" s="36" t="str">
        <f t="shared" si="105"/>
        <v xml:space="preserve"> </v>
      </c>
      <c r="AE142" s="36"/>
    </row>
    <row r="143" spans="1:31" s="39" customFormat="1" ht="15" customHeight="1" x14ac:dyDescent="0.35">
      <c r="A143" s="37"/>
      <c r="B143" s="38"/>
      <c r="C143" s="41">
        <f>SUM(C132:C141)</f>
        <v>887.45900000000006</v>
      </c>
      <c r="D143" s="223" t="str">
        <f>B131</f>
        <v>ROOIE BAL 1</v>
      </c>
      <c r="E143" s="40">
        <f>IF(SUM(E132:E141)=0,(" "),SUM(E132:E141))</f>
        <v>83.358999999999995</v>
      </c>
      <c r="F143" s="40">
        <f t="shared" ref="F143" si="106">IF(F142=(" "),(" "),E143+F142)</f>
        <v>137.63900000000001</v>
      </c>
      <c r="G143" s="40">
        <f t="shared" ref="G143" si="107">IF(G142=(" "),(" "),F143+G142)</f>
        <v>191.173</v>
      </c>
      <c r="H143" s="40">
        <f t="shared" ref="H143" si="108">IF(H142=(" "),(" "),G143+H142)</f>
        <v>233.476</v>
      </c>
      <c r="I143" s="40">
        <f t="shared" ref="I143" si="109">IF(I142=(" "),(" "),H143+I142)</f>
        <v>286.89999999999998</v>
      </c>
      <c r="J143" s="40">
        <f t="shared" ref="J143" si="110">IF(J142=(" "),(" "),I143+J142)</f>
        <v>336.35899999999998</v>
      </c>
      <c r="K143" s="40">
        <f t="shared" ref="K143" si="111">IF(K142=(" "),(" "),J143+K142)</f>
        <v>401.01400000000001</v>
      </c>
      <c r="L143" s="40">
        <f t="shared" ref="L143" si="112">IF(L142=(" "),(" "),K143+L142)</f>
        <v>457.53899999999999</v>
      </c>
      <c r="M143" s="40">
        <f t="shared" ref="M143" si="113">IF(M142=(" "),(" "),L143+M142)</f>
        <v>516.20600000000002</v>
      </c>
      <c r="N143" s="40">
        <f t="shared" ref="N143" si="114">IF(N142=(" "),(" "),M143+N142)</f>
        <v>557.83500000000004</v>
      </c>
      <c r="O143" s="40">
        <f t="shared" ref="O143" si="115">IF(O142=(" "),(" "),N143+O142)</f>
        <v>605.63700000000006</v>
      </c>
      <c r="P143" s="40">
        <f t="shared" ref="P143" si="116">IF(P142=(" "),(" "),O143+P142)</f>
        <v>659.0200000000001</v>
      </c>
      <c r="Q143" s="40">
        <f t="shared" ref="Q143" si="117">IF(Q142=(" "),(" "),P143+Q142)</f>
        <v>712.11900000000014</v>
      </c>
      <c r="R143" s="40">
        <f t="shared" ref="R143" si="118">IF(R142=(" "),(" "),Q143+R142)</f>
        <v>776.54300000000012</v>
      </c>
      <c r="S143" s="40">
        <f t="shared" ref="S143" si="119">IF(S142=(" "),(" "),R143+S142)</f>
        <v>823.00600000000009</v>
      </c>
      <c r="T143" s="40">
        <f t="shared" ref="T143" si="120">IF(T142=(" "),(" "),S143+T142)</f>
        <v>887.45900000000006</v>
      </c>
      <c r="U143" s="40" t="str">
        <f t="shared" ref="U143" si="121">IF(U142=(" "),(" "),T143+U142)</f>
        <v xml:space="preserve"> </v>
      </c>
      <c r="V143" s="40" t="str">
        <f t="shared" ref="V143" si="122">IF(V142=(" "),(" "),U143+V142)</f>
        <v xml:space="preserve"> </v>
      </c>
      <c r="W143" s="40" t="str">
        <f t="shared" ref="W143" si="123">IF(W142=(" "),(" "),V143+W142)</f>
        <v xml:space="preserve"> </v>
      </c>
      <c r="X143" s="40" t="str">
        <f t="shared" ref="X143" si="124">IF(X142=(" "),(" "),W143+X142)</f>
        <v xml:space="preserve"> </v>
      </c>
      <c r="Y143" s="40" t="str">
        <f t="shared" ref="Y143" si="125">IF(Y142=(" "),(" "),X143+Y142)</f>
        <v xml:space="preserve"> </v>
      </c>
      <c r="Z143" s="40" t="str">
        <f t="shared" ref="Z143" si="126">IF(Z142=(" "),(" "),Y143+Z142)</f>
        <v xml:space="preserve"> </v>
      </c>
      <c r="AA143" s="40" t="str">
        <f t="shared" ref="AA143" si="127">IF(AA142=(" "),(" "),Z143+AA142)</f>
        <v xml:space="preserve"> </v>
      </c>
      <c r="AB143" s="40" t="str">
        <f t="shared" ref="AB143" si="128">IF(AB142=(" "),(" "),AA143+AB142)</f>
        <v xml:space="preserve"> </v>
      </c>
      <c r="AC143" s="40" t="str">
        <f t="shared" ref="AC143" si="129">IF(AC142=(" "),(" "),AB143+AC142)</f>
        <v xml:space="preserve"> </v>
      </c>
      <c r="AD143" s="40" t="str">
        <f t="shared" ref="AD143" si="130">IF(AD142=(" "),(" "),AC143+AD142)</f>
        <v xml:space="preserve"> </v>
      </c>
      <c r="AE143" s="40"/>
    </row>
    <row r="144" spans="1:31" ht="25.2" customHeight="1" x14ac:dyDescent="0.3"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</row>
    <row r="145" spans="1:31" ht="15" customHeight="1" x14ac:dyDescent="0.3">
      <c r="B145" s="31" t="s">
        <v>31</v>
      </c>
      <c r="E145" s="27">
        <v>1</v>
      </c>
      <c r="F145" s="27">
        <v>2</v>
      </c>
      <c r="G145" s="27">
        <v>3</v>
      </c>
      <c r="H145" s="27">
        <v>4</v>
      </c>
      <c r="I145" s="263">
        <v>5</v>
      </c>
      <c r="J145" s="27">
        <v>6</v>
      </c>
      <c r="K145" s="27">
        <v>7</v>
      </c>
      <c r="L145" s="27">
        <v>8</v>
      </c>
      <c r="M145" s="27">
        <v>9</v>
      </c>
      <c r="N145" s="27">
        <v>10</v>
      </c>
      <c r="O145" s="27">
        <v>11</v>
      </c>
      <c r="P145" s="27">
        <v>12</v>
      </c>
      <c r="Q145" s="27">
        <v>13</v>
      </c>
      <c r="R145" s="27">
        <v>14</v>
      </c>
      <c r="S145" s="27">
        <v>15</v>
      </c>
      <c r="T145" s="27">
        <v>16</v>
      </c>
      <c r="U145" s="27">
        <v>17</v>
      </c>
      <c r="V145" s="27">
        <v>18</v>
      </c>
      <c r="W145" s="27">
        <v>19</v>
      </c>
      <c r="X145" s="27">
        <v>20</v>
      </c>
      <c r="Y145" s="27">
        <v>21</v>
      </c>
      <c r="Z145" s="27">
        <v>22</v>
      </c>
      <c r="AA145" s="27">
        <v>23</v>
      </c>
      <c r="AB145" s="27">
        <v>24</v>
      </c>
      <c r="AC145" s="27">
        <v>25</v>
      </c>
      <c r="AD145" s="27">
        <v>26</v>
      </c>
      <c r="AE145" s="36"/>
    </row>
    <row r="146" spans="1:31" ht="15" customHeight="1" x14ac:dyDescent="0.3">
      <c r="A146" s="27">
        <f t="shared" ref="A146:A156" si="131">IF(SUM(E146:AD146)=0,(" "),COUNTIF(E146:AD146,"&gt;0"))</f>
        <v>7</v>
      </c>
      <c r="B146" s="128" t="str">
        <f>Rooiebal2!A4</f>
        <v xml:space="preserve">Costermans Leo   </v>
      </c>
      <c r="C146" s="32">
        <f>IF(Rooiebal2!AL4=0," ",SUM(E146:AD146))</f>
        <v>68.667000000000002</v>
      </c>
      <c r="E146" s="36" t="str">
        <f>IF(Rooiebal2!C4=(""),(""),ROUND(Rooiebal2!C4/Rooiebal2!$B4*10,3))</f>
        <v/>
      </c>
      <c r="F146" s="36">
        <f>IF(Rooiebal2!D4=(""),(""),ROUND(Rooiebal2!D4/Rooiebal2!$B4*10,3))</f>
        <v>10.667</v>
      </c>
      <c r="G146" s="36" t="str">
        <f>IF(Rooiebal2!E4=(""),(""),ROUND(Rooiebal2!E4/Rooiebal2!$B4*10,3))</f>
        <v/>
      </c>
      <c r="H146" s="36">
        <f>IF(Rooiebal2!F4=(""),(""),ROUND(Rooiebal2!F4/Rooiebal2!$B4*10,3))</f>
        <v>13.333</v>
      </c>
      <c r="I146" s="36" t="str">
        <f>IF(Rooiebal2!G4=(""),(""),ROUND(Rooiebal2!G4/Rooiebal2!$B4*10,3))</f>
        <v/>
      </c>
      <c r="J146" s="36" t="str">
        <f>IF(Rooiebal2!H4=(""),(""),ROUND(Rooiebal2!H4/Rooiebal2!$B4*10,3))</f>
        <v/>
      </c>
      <c r="K146" s="36" t="str">
        <f>IF(Rooiebal2!I4=(""),(""),ROUND(Rooiebal2!I4/Rooiebal2!$B4*10,3))</f>
        <v/>
      </c>
      <c r="L146" s="36" t="str">
        <f>IF(Rooiebal2!J4=(""),(""),ROUND(Rooiebal2!J4/Rooiebal2!$B4*10,3))</f>
        <v/>
      </c>
      <c r="M146" s="36">
        <f>IF(Rooiebal2!K4=(""),(""),ROUND(Rooiebal2!K4/Rooiebal2!$B4*10,3))</f>
        <v>12</v>
      </c>
      <c r="N146" s="36" t="str">
        <f>IF(Rooiebal2!L4=(""),(""),ROUND(Rooiebal2!L4/Rooiebal2!$B4*10,3))</f>
        <v/>
      </c>
      <c r="O146" s="36" t="str">
        <f>IF(Rooiebal2!M4=(""),(""),ROUND(Rooiebal2!M4/Rooiebal2!$B4*10,3))</f>
        <v/>
      </c>
      <c r="P146" s="36">
        <f>IF(Rooiebal2!N4=(""),(""),ROUND(Rooiebal2!N4/Rooiebal2!$B4*10,3))</f>
        <v>10.667</v>
      </c>
      <c r="Q146" s="36">
        <f>IF(Rooiebal2!O4=(""),(""),ROUND(Rooiebal2!O4/Rooiebal2!$B4*10,3))</f>
        <v>7.3330000000000002</v>
      </c>
      <c r="R146" s="36" t="str">
        <f>IF(Rooiebal2!U4=(""),(""),ROUND(Rooiebal2!U4/Rooiebal2!$T4*10,3))</f>
        <v/>
      </c>
      <c r="S146" s="36">
        <f>IF(Rooiebal2!V4=(""),(""),ROUND(Rooiebal2!V4/Rooiebal2!$T4*10,3))</f>
        <v>6</v>
      </c>
      <c r="T146" s="36">
        <f>IF(Rooiebal2!W4=(""),(""),ROUND(Rooiebal2!W4/Rooiebal2!$T4*10,3))</f>
        <v>8.6669999999999998</v>
      </c>
      <c r="U146" s="36" t="str">
        <f>IF(Rooiebal2!X4=(""),(""),ROUND(Rooiebal2!X4/Rooiebal2!$T4*10,3))</f>
        <v/>
      </c>
      <c r="V146" s="36" t="str">
        <f>IF(Rooiebal2!Y4=(""),(""),ROUND(Rooiebal2!Y4/Rooiebal2!$T4*10,3))</f>
        <v/>
      </c>
      <c r="W146" s="36" t="str">
        <f>IF(Rooiebal2!Z4=(""),(""),ROUND(Rooiebal2!Z4/Rooiebal2!$T4*10,3))</f>
        <v/>
      </c>
      <c r="X146" s="36" t="str">
        <f>IF(Rooiebal2!AA4=(""),(""),ROUND(Rooiebal2!AA4/Rooiebal2!$T4*10,3))</f>
        <v/>
      </c>
      <c r="Y146" s="36" t="str">
        <f>IF(Rooiebal2!AB4=(""),(""),ROUND(Rooiebal2!AB4/Rooiebal2!$T4*10,3))</f>
        <v/>
      </c>
      <c r="Z146" s="36" t="str">
        <f>IF(Rooiebal2!AC4=(""),(""),ROUND(Rooiebal2!AC4/Rooiebal2!$T4*10,3))</f>
        <v/>
      </c>
      <c r="AA146" s="36" t="str">
        <f>IF(Rooiebal2!AD4=(""),(""),ROUND(Rooiebal2!AD4/Rooiebal2!$T4*10,3))</f>
        <v/>
      </c>
      <c r="AB146" s="36" t="str">
        <f>IF(Rooiebal2!AE4=(""),(""),ROUND(Rooiebal2!AE4/Rooiebal2!$T4*10,3))</f>
        <v/>
      </c>
      <c r="AC146" s="36" t="str">
        <f>IF(Rooiebal2!AF4=(""),(""),ROUND(Rooiebal2!AF4/Rooiebal2!$T4*10,3))</f>
        <v/>
      </c>
      <c r="AD146" s="36" t="str">
        <f>IF(Rooiebal2!AG4=(""),(""),ROUND(Rooiebal2!AG4/Rooiebal2!$T4*10,3))</f>
        <v/>
      </c>
      <c r="AE146" s="36"/>
    </row>
    <row r="147" spans="1:31" ht="15" customHeight="1" x14ac:dyDescent="0.3">
      <c r="A147" s="27">
        <f t="shared" si="131"/>
        <v>8</v>
      </c>
      <c r="B147" s="128" t="str">
        <f>Rooiebal2!A5</f>
        <v>Dictus Fred</v>
      </c>
      <c r="C147" s="32">
        <f>IF(Rooiebal2!AL5=0," ",SUM(E147:AD147))</f>
        <v>74.916000000000011</v>
      </c>
      <c r="E147" s="36" t="str">
        <f>IF(Rooiebal2!C5=(""),(""),ROUND(Rooiebal2!C5/Rooiebal2!$B5*10,3))</f>
        <v/>
      </c>
      <c r="F147" s="36">
        <f>IF(Rooiebal2!D5=(""),(""),ROUND(Rooiebal2!D5/Rooiebal2!$B5*10,3))</f>
        <v>10.169</v>
      </c>
      <c r="G147" s="36" t="str">
        <f>IF(Rooiebal2!E5=(""),(""),ROUND(Rooiebal2!E5/Rooiebal2!$B5*10,3))</f>
        <v/>
      </c>
      <c r="H147" s="36" t="str">
        <f>IF(Rooiebal2!F5=(""),(""),ROUND(Rooiebal2!F5/Rooiebal2!$B5*10,3))</f>
        <v/>
      </c>
      <c r="I147" s="36">
        <f>IF(Rooiebal2!G5=(""),(""),ROUND(Rooiebal2!G5/Rooiebal2!$B5*10,3))</f>
        <v>9.8309999999999995</v>
      </c>
      <c r="J147" s="36">
        <f>IF(Rooiebal2!H5=(""),(""),ROUND(Rooiebal2!H5/Rooiebal2!$B5*10,3))</f>
        <v>9.6609999999999996</v>
      </c>
      <c r="K147" s="36" t="str">
        <f>IF(Rooiebal2!I5=(""),(""),ROUND(Rooiebal2!I5/Rooiebal2!$B5*10,3))</f>
        <v/>
      </c>
      <c r="L147" s="36">
        <f>IF(Rooiebal2!J5=(""),(""),ROUND(Rooiebal2!J5/Rooiebal2!$B5*10,3))</f>
        <v>7.9660000000000002</v>
      </c>
      <c r="M147" s="36">
        <f>IF(Rooiebal2!K5=(""),(""),ROUND(Rooiebal2!K5/Rooiebal2!$B5*10,3))</f>
        <v>8.1359999999999992</v>
      </c>
      <c r="N147" s="36" t="str">
        <f>IF(Rooiebal2!L5=(""),(""),ROUND(Rooiebal2!L5/Rooiebal2!$B5*10,3))</f>
        <v/>
      </c>
      <c r="O147" s="36">
        <f>IF(Rooiebal2!M5=(""),(""),ROUND(Rooiebal2!M5/Rooiebal2!$B5*10,3))</f>
        <v>9.6609999999999996</v>
      </c>
      <c r="P147" s="36" t="str">
        <f>IF(Rooiebal2!N5=(""),(""),ROUND(Rooiebal2!N5/Rooiebal2!$B5*10,3))</f>
        <v/>
      </c>
      <c r="Q147" s="36">
        <f>IF(Rooiebal2!O5=(""),(""),ROUND(Rooiebal2!O5/Rooiebal2!$B5*10,3))</f>
        <v>10.339</v>
      </c>
      <c r="R147" s="36" t="str">
        <f>IF(Rooiebal2!U5=(""),(""),ROUND(Rooiebal2!U5/Rooiebal2!$T5*10,3))</f>
        <v/>
      </c>
      <c r="S147" s="36" t="str">
        <f>IF(Rooiebal2!V5=(""),(""),ROUND(Rooiebal2!V5/Rooiebal2!$T5*10,3))</f>
        <v/>
      </c>
      <c r="T147" s="36">
        <f>IF(Rooiebal2!W5=(""),(""),ROUND(Rooiebal2!W5/Rooiebal2!$T5*10,3))</f>
        <v>9.1530000000000005</v>
      </c>
      <c r="U147" s="36" t="str">
        <f>IF(Rooiebal2!X5=(""),(""),ROUND(Rooiebal2!X5/Rooiebal2!$T5*10,3))</f>
        <v/>
      </c>
      <c r="V147" s="36" t="str">
        <f>IF(Rooiebal2!Y5=(""),(""),ROUND(Rooiebal2!Y5/Rooiebal2!$T5*10,3))</f>
        <v/>
      </c>
      <c r="W147" s="36" t="str">
        <f>IF(Rooiebal2!Z5=(""),(""),ROUND(Rooiebal2!Z5/Rooiebal2!$T5*10,3))</f>
        <v/>
      </c>
      <c r="X147" s="36" t="str">
        <f>IF(Rooiebal2!AA5=(""),(""),ROUND(Rooiebal2!AA5/Rooiebal2!$T5*10,3))</f>
        <v/>
      </c>
      <c r="Y147" s="36" t="str">
        <f>IF(Rooiebal2!AB5=(""),(""),ROUND(Rooiebal2!AB5/Rooiebal2!$T5*10,3))</f>
        <v/>
      </c>
      <c r="Z147" s="36" t="str">
        <f>IF(Rooiebal2!AC5=(""),(""),ROUND(Rooiebal2!AC5/Rooiebal2!$T5*10,3))</f>
        <v/>
      </c>
      <c r="AA147" s="36" t="str">
        <f>IF(Rooiebal2!AD5=(""),(""),ROUND(Rooiebal2!AD5/Rooiebal2!$T5*10,3))</f>
        <v/>
      </c>
      <c r="AB147" s="36" t="str">
        <f>IF(Rooiebal2!AE5=(""),(""),ROUND(Rooiebal2!AE5/Rooiebal2!$T5*10,3))</f>
        <v/>
      </c>
      <c r="AC147" s="36" t="str">
        <f>IF(Rooiebal2!AF5=(""),(""),ROUND(Rooiebal2!AF5/Rooiebal2!$T5*10,3))</f>
        <v/>
      </c>
      <c r="AD147" s="36" t="str">
        <f>IF(Rooiebal2!AG5=(""),(""),ROUND(Rooiebal2!AG5/Rooiebal2!$T5*10,3))</f>
        <v/>
      </c>
      <c r="AE147" s="36"/>
    </row>
    <row r="148" spans="1:31" ht="15" customHeight="1" x14ac:dyDescent="0.3">
      <c r="A148" s="27">
        <f t="shared" si="131"/>
        <v>12</v>
      </c>
      <c r="B148" s="128" t="str">
        <f>Rooiebal2!A6</f>
        <v xml:space="preserve">Donckers Johnny </v>
      </c>
      <c r="C148" s="32">
        <f>IF(Rooiebal2!AL6=0," ",SUM(E148:AD148))</f>
        <v>154.80000000000001</v>
      </c>
      <c r="E148" s="36">
        <f>IF(Rooiebal2!C6=(""),(""),ROUND(Rooiebal2!C6/Rooiebal2!$B6*10,3))</f>
        <v>11.2</v>
      </c>
      <c r="F148" s="36" t="str">
        <f>IF(Rooiebal2!D6=(""),(""),ROUND(Rooiebal2!D6/Rooiebal2!$B6*10,3))</f>
        <v/>
      </c>
      <c r="G148" s="36">
        <f>IF(Rooiebal2!E6=(""),(""),ROUND(Rooiebal2!E6/Rooiebal2!$B6*10,3))</f>
        <v>12.4</v>
      </c>
      <c r="H148" s="36">
        <f>IF(Rooiebal2!F6=(""),(""),ROUND(Rooiebal2!F6/Rooiebal2!$B6*10,3))</f>
        <v>16</v>
      </c>
      <c r="I148" s="36">
        <f>IF(Rooiebal2!G6=(""),(""),ROUND(Rooiebal2!G6/Rooiebal2!$B6*10,3))</f>
        <v>14.4</v>
      </c>
      <c r="J148" s="36">
        <f>IF(Rooiebal2!H6=(""),(""),ROUND(Rooiebal2!H6/Rooiebal2!$B6*10,3))</f>
        <v>8</v>
      </c>
      <c r="K148" s="36">
        <f>IF(Rooiebal2!I6=(""),(""),ROUND(Rooiebal2!I6/Rooiebal2!$B6*10,3))</f>
        <v>12</v>
      </c>
      <c r="L148" s="36" t="str">
        <f>IF(Rooiebal2!J6=(""),(""),ROUND(Rooiebal2!J6/Rooiebal2!$B6*10,3))</f>
        <v/>
      </c>
      <c r="M148" s="36">
        <f>IF(Rooiebal2!K6=(""),(""),ROUND(Rooiebal2!K6/Rooiebal2!$B6*10,3))</f>
        <v>15.6</v>
      </c>
      <c r="N148" s="36" t="str">
        <f>IF(Rooiebal2!L6=(""),(""),ROUND(Rooiebal2!L6/Rooiebal2!$B6*10,3))</f>
        <v/>
      </c>
      <c r="O148" s="36">
        <f>IF(Rooiebal2!M6=(""),(""),ROUND(Rooiebal2!M6/Rooiebal2!$B6*10,3))</f>
        <v>17.2</v>
      </c>
      <c r="P148" s="36">
        <f>IF(Rooiebal2!N6=(""),(""),ROUND(Rooiebal2!N6/Rooiebal2!$B6*10,3))</f>
        <v>12</v>
      </c>
      <c r="Q148" s="36" t="str">
        <f>IF(Rooiebal2!O6=(""),(""),ROUND(Rooiebal2!O6/Rooiebal2!$B6*10,3))</f>
        <v/>
      </c>
      <c r="R148" s="36">
        <f>IF(Rooiebal2!U6=(""),(""),ROUND(Rooiebal2!U6/Rooiebal2!$T6*10,3))</f>
        <v>12</v>
      </c>
      <c r="S148" s="36">
        <f>IF(Rooiebal2!V6=(""),(""),ROUND(Rooiebal2!V6/Rooiebal2!$T6*10,3))</f>
        <v>12</v>
      </c>
      <c r="T148" s="36">
        <f>IF(Rooiebal2!W6=(""),(""),ROUND(Rooiebal2!W6/Rooiebal2!$T6*10,3))</f>
        <v>12</v>
      </c>
      <c r="U148" s="36" t="str">
        <f>IF(Rooiebal2!X6=(""),(""),ROUND(Rooiebal2!X6/Rooiebal2!$T6*10,3))</f>
        <v/>
      </c>
      <c r="V148" s="36" t="str">
        <f>IF(Rooiebal2!Y6=(""),(""),ROUND(Rooiebal2!Y6/Rooiebal2!$T6*10,3))</f>
        <v/>
      </c>
      <c r="W148" s="36" t="str">
        <f>IF(Rooiebal2!Z6=(""),(""),ROUND(Rooiebal2!Z6/Rooiebal2!$T6*10,3))</f>
        <v/>
      </c>
      <c r="X148" s="36" t="str">
        <f>IF(Rooiebal2!AA6=(""),(""),ROUND(Rooiebal2!AA6/Rooiebal2!$T6*10,3))</f>
        <v/>
      </c>
      <c r="Y148" s="36" t="str">
        <f>IF(Rooiebal2!AB6=(""),(""),ROUND(Rooiebal2!AB6/Rooiebal2!$T6*10,3))</f>
        <v/>
      </c>
      <c r="Z148" s="36" t="str">
        <f>IF(Rooiebal2!AC6=(""),(""),ROUND(Rooiebal2!AC6/Rooiebal2!$T6*10,3))</f>
        <v/>
      </c>
      <c r="AA148" s="36" t="str">
        <f>IF(Rooiebal2!AD6=(""),(""),ROUND(Rooiebal2!AD6/Rooiebal2!$T6*10,3))</f>
        <v/>
      </c>
      <c r="AB148" s="36" t="str">
        <f>IF(Rooiebal2!AE6=(""),(""),ROUND(Rooiebal2!AE6/Rooiebal2!$T6*10,3))</f>
        <v/>
      </c>
      <c r="AC148" s="36" t="str">
        <f>IF(Rooiebal2!AF6=(""),(""),ROUND(Rooiebal2!AF6/Rooiebal2!$T6*10,3))</f>
        <v/>
      </c>
      <c r="AD148" s="36" t="str">
        <f>IF(Rooiebal2!AG6=(""),(""),ROUND(Rooiebal2!AG6/Rooiebal2!$T6*10,3))</f>
        <v/>
      </c>
      <c r="AE148" s="36"/>
    </row>
    <row r="149" spans="1:31" ht="15" customHeight="1" x14ac:dyDescent="0.3">
      <c r="A149" s="27">
        <f t="shared" si="131"/>
        <v>9</v>
      </c>
      <c r="B149" s="128" t="str">
        <f>Rooiebal2!A7</f>
        <v>Goossen Winnie</v>
      </c>
      <c r="C149" s="32">
        <f>IF(Rooiebal2!AL7=0," ",SUM(E149:AD149))</f>
        <v>93.871000000000009</v>
      </c>
      <c r="E149" s="36">
        <f>IF(Rooiebal2!C7=(""),(""),ROUND(Rooiebal2!C7/Rooiebal2!$B7*10,3))</f>
        <v>10</v>
      </c>
      <c r="F149" s="36" t="str">
        <f>IF(Rooiebal2!D7=(""),(""),ROUND(Rooiebal2!D7/Rooiebal2!$B7*10,3))</f>
        <v/>
      </c>
      <c r="G149" s="36">
        <f>IF(Rooiebal2!E7=(""),(""),ROUND(Rooiebal2!E7/Rooiebal2!$B7*10,3))</f>
        <v>13.871</v>
      </c>
      <c r="H149" s="36" t="str">
        <f>IF(Rooiebal2!F7=(""),(""),ROUND(Rooiebal2!F7/Rooiebal2!$B7*10,3))</f>
        <v/>
      </c>
      <c r="I149" s="36">
        <f>IF(Rooiebal2!G7=(""),(""),ROUND(Rooiebal2!G7/Rooiebal2!$B7*10,3))</f>
        <v>12.903</v>
      </c>
      <c r="J149" s="36">
        <f>IF(Rooiebal2!H7=(""),(""),ROUND(Rooiebal2!H7/Rooiebal2!$B7*10,3))</f>
        <v>6.452</v>
      </c>
      <c r="K149" s="36">
        <f>IF(Rooiebal2!I7=(""),(""),ROUND(Rooiebal2!I7/Rooiebal2!$B7*10,3))</f>
        <v>10</v>
      </c>
      <c r="L149" s="36" t="str">
        <f>IF(Rooiebal2!J7=(""),(""),ROUND(Rooiebal2!J7/Rooiebal2!$B7*10,3))</f>
        <v/>
      </c>
      <c r="M149" s="36">
        <f>IF(Rooiebal2!K7=(""),(""),ROUND(Rooiebal2!K7/Rooiebal2!$B7*10,3))</f>
        <v>12.903</v>
      </c>
      <c r="N149" s="36">
        <f>IF(Rooiebal2!L7=(""),(""),ROUND(Rooiebal2!L7/Rooiebal2!$B7*10,3))</f>
        <v>10</v>
      </c>
      <c r="O149" s="36" t="str">
        <f>IF(Rooiebal2!M7=(""),(""),ROUND(Rooiebal2!M7/Rooiebal2!$B7*10,3))</f>
        <v/>
      </c>
      <c r="P149" s="36">
        <f>IF(Rooiebal2!N7=(""),(""),ROUND(Rooiebal2!N7/Rooiebal2!$B7*10,3))</f>
        <v>8.3870000000000005</v>
      </c>
      <c r="Q149" s="36" t="str">
        <f>IF(Rooiebal2!O7=(""),(""),ROUND(Rooiebal2!O7/Rooiebal2!$B7*10,3))</f>
        <v/>
      </c>
      <c r="R149" s="36">
        <f>IF(Rooiebal2!U7=(""),(""),ROUND(Rooiebal2!U7/Rooiebal2!$T7*10,3))</f>
        <v>9.3550000000000004</v>
      </c>
      <c r="S149" s="36" t="str">
        <f>IF(Rooiebal2!V7=(""),(""),ROUND(Rooiebal2!V7/Rooiebal2!$T7*10,3))</f>
        <v/>
      </c>
      <c r="T149" s="36" t="str">
        <f>IF(Rooiebal2!W7=(""),(""),ROUND(Rooiebal2!W7/Rooiebal2!$T7*10,3))</f>
        <v/>
      </c>
      <c r="U149" s="36" t="str">
        <f>IF(Rooiebal2!X7=(""),(""),ROUND(Rooiebal2!X7/Rooiebal2!$T7*10,3))</f>
        <v/>
      </c>
      <c r="V149" s="36" t="str">
        <f>IF(Rooiebal2!Y7=(""),(""),ROUND(Rooiebal2!Y7/Rooiebal2!$T7*10,3))</f>
        <v/>
      </c>
      <c r="W149" s="36" t="str">
        <f>IF(Rooiebal2!Z7=(""),(""),ROUND(Rooiebal2!Z7/Rooiebal2!$T7*10,3))</f>
        <v/>
      </c>
      <c r="X149" s="36" t="str">
        <f>IF(Rooiebal2!AA7=(""),(""),ROUND(Rooiebal2!AA7/Rooiebal2!$T7*10,3))</f>
        <v/>
      </c>
      <c r="Y149" s="36" t="str">
        <f>IF(Rooiebal2!AB7=(""),(""),ROUND(Rooiebal2!AB7/Rooiebal2!$T7*10,3))</f>
        <v/>
      </c>
      <c r="Z149" s="36" t="str">
        <f>IF(Rooiebal2!AC7=(""),(""),ROUND(Rooiebal2!AC7/Rooiebal2!$T7*10,3))</f>
        <v/>
      </c>
      <c r="AA149" s="36" t="str">
        <f>IF(Rooiebal2!AD7=(""),(""),ROUND(Rooiebal2!AD7/Rooiebal2!$T7*10,3))</f>
        <v/>
      </c>
      <c r="AB149" s="36" t="str">
        <f>IF(Rooiebal2!AE7=(""),(""),ROUND(Rooiebal2!AE7/Rooiebal2!$T7*10,3))</f>
        <v/>
      </c>
      <c r="AC149" s="36" t="str">
        <f>IF(Rooiebal2!AF7=(""),(""),ROUND(Rooiebal2!AF7/Rooiebal2!$T7*10,3))</f>
        <v/>
      </c>
      <c r="AD149" s="36" t="str">
        <f>IF(Rooiebal2!AG7=(""),(""),ROUND(Rooiebal2!AG7/Rooiebal2!$T7*10,3))</f>
        <v/>
      </c>
      <c r="AE149" s="36"/>
    </row>
    <row r="150" spans="1:31" ht="15" customHeight="1" x14ac:dyDescent="0.3">
      <c r="A150" s="27">
        <f t="shared" si="131"/>
        <v>10</v>
      </c>
      <c r="B150" s="129" t="str">
        <f>Rooiebal2!A8</f>
        <v>Lodewijckx Willy</v>
      </c>
      <c r="C150" s="32">
        <f>IF(Rooiebal2!AL8=0," ",SUM(E150:AD150))</f>
        <v>103</v>
      </c>
      <c r="E150" s="36" t="str">
        <f>IF(Rooiebal2!C8=(""),(""),ROUND(Rooiebal2!C8/Rooiebal2!$B8*10,3))</f>
        <v/>
      </c>
      <c r="F150" s="36">
        <f>IF(Rooiebal2!D8=(""),(""),ROUND(Rooiebal2!D8/Rooiebal2!$B8*10,3))</f>
        <v>8</v>
      </c>
      <c r="G150" s="36">
        <f>IF(Rooiebal2!E8=(""),(""),ROUND(Rooiebal2!E8/Rooiebal2!$B8*10,3))</f>
        <v>11.75</v>
      </c>
      <c r="H150" s="36" t="str">
        <f>IF(Rooiebal2!F8=(""),(""),ROUND(Rooiebal2!F8/Rooiebal2!$B8*10,3))</f>
        <v/>
      </c>
      <c r="I150" s="36">
        <f>IF(Rooiebal2!G8=(""),(""),ROUND(Rooiebal2!G8/Rooiebal2!$B8*10,3))</f>
        <v>8.5</v>
      </c>
      <c r="J150" s="36">
        <f>IF(Rooiebal2!H8=(""),(""),ROUND(Rooiebal2!H8/Rooiebal2!$B8*10,3))</f>
        <v>14</v>
      </c>
      <c r="K150" s="36" t="str">
        <f>IF(Rooiebal2!I8=(""),(""),ROUND(Rooiebal2!I8/Rooiebal2!$B8*10,3))</f>
        <v/>
      </c>
      <c r="L150" s="36">
        <f>IF(Rooiebal2!J8=(""),(""),ROUND(Rooiebal2!J8/Rooiebal2!$B8*10,3))</f>
        <v>11.25</v>
      </c>
      <c r="M150" s="36" t="str">
        <f>IF(Rooiebal2!K8=(""),(""),ROUND(Rooiebal2!K8/Rooiebal2!$B8*10,3))</f>
        <v/>
      </c>
      <c r="N150" s="36">
        <f>IF(Rooiebal2!L8=(""),(""),ROUND(Rooiebal2!L8/Rooiebal2!$B8*10,3))</f>
        <v>13.25</v>
      </c>
      <c r="O150" s="36" t="str">
        <f>IF(Rooiebal2!M8=(""),(""),ROUND(Rooiebal2!M8/Rooiebal2!$B8*10,3))</f>
        <v/>
      </c>
      <c r="P150" s="36" t="str">
        <f>IF(Rooiebal2!N8=(""),(""),ROUND(Rooiebal2!N8/Rooiebal2!$B8*10,3))</f>
        <v/>
      </c>
      <c r="Q150" s="36">
        <f>IF(Rooiebal2!O8=(""),(""),ROUND(Rooiebal2!O8/Rooiebal2!$B8*10,3))</f>
        <v>7.25</v>
      </c>
      <c r="R150" s="36">
        <f>IF(Rooiebal2!U8=(""),(""),ROUND(Rooiebal2!U8/Rooiebal2!$T8*10,3))</f>
        <v>9.5</v>
      </c>
      <c r="S150" s="36">
        <f>IF(Rooiebal2!V8=(""),(""),ROUND(Rooiebal2!V8/Rooiebal2!$T8*10,3))</f>
        <v>11</v>
      </c>
      <c r="T150" s="36">
        <f>IF(Rooiebal2!W8=(""),(""),ROUND(Rooiebal2!W8/Rooiebal2!$T8*10,3))</f>
        <v>8.5</v>
      </c>
      <c r="U150" s="36" t="str">
        <f>IF(Rooiebal2!X8=(""),(""),ROUND(Rooiebal2!X8/Rooiebal2!$T8*10,3))</f>
        <v/>
      </c>
      <c r="V150" s="36" t="str">
        <f>IF(Rooiebal2!Y8=(""),(""),ROUND(Rooiebal2!Y8/Rooiebal2!$T8*10,3))</f>
        <v/>
      </c>
      <c r="W150" s="36" t="str">
        <f>IF(Rooiebal2!Z8=(""),(""),ROUND(Rooiebal2!Z8/Rooiebal2!$T8*10,3))</f>
        <v/>
      </c>
      <c r="X150" s="36" t="str">
        <f>IF(Rooiebal2!AA8=(""),(""),ROUND(Rooiebal2!AA8/Rooiebal2!$T8*10,3))</f>
        <v/>
      </c>
      <c r="Y150" s="36" t="str">
        <f>IF(Rooiebal2!AB8=(""),(""),ROUND(Rooiebal2!AB8/Rooiebal2!$T8*10,3))</f>
        <v/>
      </c>
      <c r="Z150" s="36" t="str">
        <f>IF(Rooiebal2!AC8=(""),(""),ROUND(Rooiebal2!AC8/Rooiebal2!$T8*10,3))</f>
        <v/>
      </c>
      <c r="AA150" s="36" t="str">
        <f>IF(Rooiebal2!AD8=(""),(""),ROUND(Rooiebal2!AD8/Rooiebal2!$T8*10,3))</f>
        <v/>
      </c>
      <c r="AB150" s="36" t="str">
        <f>IF(Rooiebal2!AE8=(""),(""),ROUND(Rooiebal2!AE8/Rooiebal2!$T8*10,3))</f>
        <v/>
      </c>
      <c r="AC150" s="36" t="str">
        <f>IF(Rooiebal2!AF8=(""),(""),ROUND(Rooiebal2!AF8/Rooiebal2!$T8*10,3))</f>
        <v/>
      </c>
      <c r="AD150" s="36" t="str">
        <f>IF(Rooiebal2!AG8=(""),(""),ROUND(Rooiebal2!AG8/Rooiebal2!$T8*10,3))</f>
        <v/>
      </c>
      <c r="AE150" s="36"/>
    </row>
    <row r="151" spans="1:31" ht="15" customHeight="1" x14ac:dyDescent="0.3">
      <c r="A151" s="27">
        <f t="shared" si="131"/>
        <v>7</v>
      </c>
      <c r="B151" s="128" t="str">
        <f>Rooiebal2!A9</f>
        <v xml:space="preserve">Mathyssen Guy  </v>
      </c>
      <c r="C151" s="32">
        <f>IF(Rooiebal2!AL9=0," ",SUM(E151:AD151))</f>
        <v>57.058000000000007</v>
      </c>
      <c r="E151" s="36">
        <f>IF(Rooiebal2!C9=(""),(""),ROUND(Rooiebal2!C9/Rooiebal2!$B9*10,3))</f>
        <v>7.9409999999999998</v>
      </c>
      <c r="F151" s="36" t="str">
        <f>IF(Rooiebal2!D9=(""),(""),ROUND(Rooiebal2!D9/Rooiebal2!$B9*10,3))</f>
        <v/>
      </c>
      <c r="G151" s="36" t="str">
        <f>IF(Rooiebal2!E9=(""),(""),ROUND(Rooiebal2!E9/Rooiebal2!$B9*10,3))</f>
        <v/>
      </c>
      <c r="H151" s="36">
        <f>IF(Rooiebal2!F9=(""),(""),ROUND(Rooiebal2!F9/Rooiebal2!$B9*10,3))</f>
        <v>5.8819999999999997</v>
      </c>
      <c r="I151" s="36" t="str">
        <f>IF(Rooiebal2!G9=(""),(""),ROUND(Rooiebal2!G9/Rooiebal2!$B9*10,3))</f>
        <v/>
      </c>
      <c r="J151" s="36" t="str">
        <f>IF(Rooiebal2!H9=(""),(""),ROUND(Rooiebal2!H9/Rooiebal2!$B9*10,3))</f>
        <v/>
      </c>
      <c r="K151" s="36">
        <f>IF(Rooiebal2!I9=(""),(""),ROUND(Rooiebal2!I9/Rooiebal2!$B9*10,3))</f>
        <v>8.5289999999999999</v>
      </c>
      <c r="L151" s="36">
        <f>IF(Rooiebal2!J9=(""),(""),ROUND(Rooiebal2!J9/Rooiebal2!$B9*10,3))</f>
        <v>7.6470000000000002</v>
      </c>
      <c r="M151" s="36" t="str">
        <f>IF(Rooiebal2!K9=(""),(""),ROUND(Rooiebal2!K9/Rooiebal2!$B9*10,3))</f>
        <v/>
      </c>
      <c r="N151" s="36">
        <f>IF(Rooiebal2!L9=(""),(""),ROUND(Rooiebal2!L9/Rooiebal2!$B9*10,3))</f>
        <v>5.5880000000000001</v>
      </c>
      <c r="O151" s="36" t="str">
        <f>IF(Rooiebal2!M9=(""),(""),ROUND(Rooiebal2!M9/Rooiebal2!$B9*10,3))</f>
        <v/>
      </c>
      <c r="P151" s="36" t="str">
        <f>IF(Rooiebal2!N9=(""),(""),ROUND(Rooiebal2!N9/Rooiebal2!$B9*10,3))</f>
        <v/>
      </c>
      <c r="Q151" s="36" t="str">
        <f>IF(Rooiebal2!O9=(""),(""),ROUND(Rooiebal2!O9/Rooiebal2!$B9*10,3))</f>
        <v/>
      </c>
      <c r="R151" s="36" t="str">
        <f>IF(Rooiebal2!U9=(""),(""),ROUND(Rooiebal2!U9/Rooiebal2!$T9*10,3))</f>
        <v/>
      </c>
      <c r="S151" s="36">
        <f>IF(Rooiebal2!V9=(""),(""),ROUND(Rooiebal2!V9/Rooiebal2!$T9*10,3))</f>
        <v>9.7059999999999995</v>
      </c>
      <c r="T151" s="36">
        <f>IF(Rooiebal2!W9=(""),(""),ROUND(Rooiebal2!W9/Rooiebal2!$T9*10,3))</f>
        <v>11.765000000000001</v>
      </c>
      <c r="U151" s="36" t="str">
        <f>IF(Rooiebal2!X9=(""),(""),ROUND(Rooiebal2!X9/Rooiebal2!$T9*10,3))</f>
        <v/>
      </c>
      <c r="V151" s="36" t="str">
        <f>IF(Rooiebal2!Y9=(""),(""),ROUND(Rooiebal2!Y9/Rooiebal2!$T9*10,3))</f>
        <v/>
      </c>
      <c r="W151" s="36" t="str">
        <f>IF(Rooiebal2!Z9=(""),(""),ROUND(Rooiebal2!Z9/Rooiebal2!$T9*10,3))</f>
        <v/>
      </c>
      <c r="X151" s="36" t="str">
        <f>IF(Rooiebal2!AA9=(""),(""),ROUND(Rooiebal2!AA9/Rooiebal2!$T9*10,3))</f>
        <v/>
      </c>
      <c r="Y151" s="36" t="str">
        <f>IF(Rooiebal2!AB9=(""),(""),ROUND(Rooiebal2!AB9/Rooiebal2!$T9*10,3))</f>
        <v/>
      </c>
      <c r="Z151" s="36" t="str">
        <f>IF(Rooiebal2!AC9=(""),(""),ROUND(Rooiebal2!AC9/Rooiebal2!$T9*10,3))</f>
        <v/>
      </c>
      <c r="AA151" s="36" t="str">
        <f>IF(Rooiebal2!AD9=(""),(""),ROUND(Rooiebal2!AD9/Rooiebal2!$T9*10,3))</f>
        <v/>
      </c>
      <c r="AB151" s="36" t="str">
        <f>IF(Rooiebal2!AE9=(""),(""),ROUND(Rooiebal2!AE9/Rooiebal2!$T9*10,3))</f>
        <v/>
      </c>
      <c r="AC151" s="36" t="str">
        <f>IF(Rooiebal2!AF9=(""),(""),ROUND(Rooiebal2!AF9/Rooiebal2!$T9*10,3))</f>
        <v/>
      </c>
      <c r="AD151" s="36" t="str">
        <f>IF(Rooiebal2!AG9=(""),(""),ROUND(Rooiebal2!AG9/Rooiebal2!$T9*10,3))</f>
        <v/>
      </c>
      <c r="AE151" s="36"/>
    </row>
    <row r="152" spans="1:31" ht="15" customHeight="1" x14ac:dyDescent="0.3">
      <c r="A152" s="27">
        <f t="shared" si="131"/>
        <v>9</v>
      </c>
      <c r="B152" s="128" t="str">
        <f>Rooiebal2!A10</f>
        <v>Ossenblok Ed</v>
      </c>
      <c r="C152" s="32">
        <f>IF(Rooiebal2!AL10=0," ",SUM(E152:AD152))</f>
        <v>83.429000000000002</v>
      </c>
      <c r="E152" s="36">
        <f>IF(Rooiebal2!C10=(""),(""),ROUND(Rooiebal2!C10/Rooiebal2!$B10*10,3))</f>
        <v>13.714</v>
      </c>
      <c r="F152" s="36">
        <f>IF(Rooiebal2!D10=(""),(""),ROUND(Rooiebal2!D10/Rooiebal2!$B10*10,3))</f>
        <v>7.7140000000000004</v>
      </c>
      <c r="G152" s="36" t="str">
        <f>IF(Rooiebal2!E10=(""),(""),ROUND(Rooiebal2!E10/Rooiebal2!$B10*10,3))</f>
        <v/>
      </c>
      <c r="H152" s="36">
        <f>IF(Rooiebal2!F10=(""),(""),ROUND(Rooiebal2!F10/Rooiebal2!$B10*10,3))</f>
        <v>8.2859999999999996</v>
      </c>
      <c r="I152" s="36" t="str">
        <f>IF(Rooiebal2!G10=(""),(""),ROUND(Rooiebal2!G10/Rooiebal2!$B10*10,3))</f>
        <v/>
      </c>
      <c r="J152" s="36">
        <f>IF(Rooiebal2!H10=(""),(""),ROUND(Rooiebal2!H10/Rooiebal2!$B10*10,3))</f>
        <v>6.8570000000000002</v>
      </c>
      <c r="K152" s="36" t="str">
        <f>IF(Rooiebal2!I10=(""),(""),ROUND(Rooiebal2!I10/Rooiebal2!$B10*10,3))</f>
        <v/>
      </c>
      <c r="L152" s="36" t="str">
        <f>IF(Rooiebal2!J10=(""),(""),ROUND(Rooiebal2!J10/Rooiebal2!$B10*10,3))</f>
        <v/>
      </c>
      <c r="M152" s="36">
        <f>IF(Rooiebal2!K10=(""),(""),ROUND(Rooiebal2!K10/Rooiebal2!$B10*10,3))</f>
        <v>11.429</v>
      </c>
      <c r="N152" s="36">
        <f>IF(Rooiebal2!L10=(""),(""),ROUND(Rooiebal2!L10/Rooiebal2!$B10*10,3))</f>
        <v>8</v>
      </c>
      <c r="O152" s="36" t="str">
        <f>IF(Rooiebal2!M10=(""),(""),ROUND(Rooiebal2!M10/Rooiebal2!$B10*10,3))</f>
        <v/>
      </c>
      <c r="P152" s="36">
        <f>IF(Rooiebal2!N10=(""),(""),ROUND(Rooiebal2!N10/Rooiebal2!$B10*10,3))</f>
        <v>13.143000000000001</v>
      </c>
      <c r="Q152" s="36">
        <f>IF(Rooiebal2!O10=(""),(""),ROUND(Rooiebal2!O10/Rooiebal2!$B10*10,3))</f>
        <v>5.1429999999999998</v>
      </c>
      <c r="R152" s="36" t="str">
        <f>IF(Rooiebal2!U10=(""),(""),ROUND(Rooiebal2!U10/Rooiebal2!$T10*10,3))</f>
        <v/>
      </c>
      <c r="S152" s="36">
        <f>IF(Rooiebal2!V10=(""),(""),ROUND(Rooiebal2!V10/Rooiebal2!$T10*10,3))</f>
        <v>9.1430000000000007</v>
      </c>
      <c r="T152" s="36" t="str">
        <f>IF(Rooiebal2!W10=(""),(""),ROUND(Rooiebal2!W10/Rooiebal2!$T10*10,3))</f>
        <v/>
      </c>
      <c r="U152" s="36" t="str">
        <f>IF(Rooiebal2!X10=(""),(""),ROUND(Rooiebal2!X10/Rooiebal2!$T10*10,3))</f>
        <v/>
      </c>
      <c r="V152" s="36" t="str">
        <f>IF(Rooiebal2!Y10=(""),(""),ROUND(Rooiebal2!Y10/Rooiebal2!$T10*10,3))</f>
        <v/>
      </c>
      <c r="W152" s="36" t="str">
        <f>IF(Rooiebal2!Z10=(""),(""),ROUND(Rooiebal2!Z10/Rooiebal2!$T10*10,3))</f>
        <v/>
      </c>
      <c r="X152" s="36" t="str">
        <f>IF(Rooiebal2!AA10=(""),(""),ROUND(Rooiebal2!AA10/Rooiebal2!$T10*10,3))</f>
        <v/>
      </c>
      <c r="Y152" s="36" t="str">
        <f>IF(Rooiebal2!AB10=(""),(""),ROUND(Rooiebal2!AB10/Rooiebal2!$T10*10,3))</f>
        <v/>
      </c>
      <c r="Z152" s="36" t="str">
        <f>IF(Rooiebal2!AC10=(""),(""),ROUND(Rooiebal2!AC10/Rooiebal2!$T10*10,3))</f>
        <v/>
      </c>
      <c r="AA152" s="36" t="str">
        <f>IF(Rooiebal2!AD10=(""),(""),ROUND(Rooiebal2!AD10/Rooiebal2!$T10*10,3))</f>
        <v/>
      </c>
      <c r="AB152" s="36" t="str">
        <f>IF(Rooiebal2!AE10=(""),(""),ROUND(Rooiebal2!AE10/Rooiebal2!$T10*10,3))</f>
        <v/>
      </c>
      <c r="AC152" s="36" t="str">
        <f>IF(Rooiebal2!AF10=(""),(""),ROUND(Rooiebal2!AF10/Rooiebal2!$T10*10,3))</f>
        <v/>
      </c>
      <c r="AD152" s="36" t="str">
        <f>IF(Rooiebal2!AG10=(""),(""),ROUND(Rooiebal2!AG10/Rooiebal2!$T10*10,3))</f>
        <v/>
      </c>
      <c r="AE152" s="36"/>
    </row>
    <row r="153" spans="1:31" ht="15" customHeight="1" x14ac:dyDescent="0.3">
      <c r="A153" s="27">
        <f t="shared" si="131"/>
        <v>8</v>
      </c>
      <c r="B153" s="128" t="str">
        <f>Rooiebal2!A11</f>
        <v>Suykerbuyk Cis</v>
      </c>
      <c r="C153" s="32">
        <f>IF(Rooiebal2!AL11=0," ",SUM(E153:AD153))</f>
        <v>66.001999999999995</v>
      </c>
      <c r="E153" s="36">
        <f>IF(Rooiebal2!C11=(""),(""),ROUND(Rooiebal2!C11/Rooiebal2!$B11*10,3))</f>
        <v>12.667</v>
      </c>
      <c r="F153" s="36">
        <f>IF(Rooiebal2!D11=(""),(""),ROUND(Rooiebal2!D11/Rooiebal2!$B11*10,3))</f>
        <v>6.6669999999999998</v>
      </c>
      <c r="G153" s="36">
        <f>IF(Rooiebal2!E11=(""),(""),ROUND(Rooiebal2!E11/Rooiebal2!$B11*10,3))</f>
        <v>6</v>
      </c>
      <c r="H153" s="36" t="str">
        <f>IF(Rooiebal2!F11=(""),(""),ROUND(Rooiebal2!F11/Rooiebal2!$B11*10,3))</f>
        <v/>
      </c>
      <c r="I153" s="36" t="str">
        <f>IF(Rooiebal2!G11=(""),(""),ROUND(Rooiebal2!G11/Rooiebal2!$B11*10,3))</f>
        <v/>
      </c>
      <c r="J153" s="36" t="str">
        <f>IF(Rooiebal2!H11=(""),(""),ROUND(Rooiebal2!H11/Rooiebal2!$B11*10,3))</f>
        <v/>
      </c>
      <c r="K153" s="36">
        <f>IF(Rooiebal2!I11=(""),(""),ROUND(Rooiebal2!I11/Rooiebal2!$B11*10,3))</f>
        <v>8.6669999999999998</v>
      </c>
      <c r="L153" s="36" t="str">
        <f>IF(Rooiebal2!J11=(""),(""),ROUND(Rooiebal2!J11/Rooiebal2!$B11*10,3))</f>
        <v/>
      </c>
      <c r="M153" s="36" t="str">
        <f>IF(Rooiebal2!K11=(""),(""),ROUND(Rooiebal2!K11/Rooiebal2!$B11*10,3))</f>
        <v/>
      </c>
      <c r="N153" s="36">
        <f>IF(Rooiebal2!L11=(""),(""),ROUND(Rooiebal2!L11/Rooiebal2!$B11*10,3))</f>
        <v>6</v>
      </c>
      <c r="O153" s="36">
        <f>IF(Rooiebal2!M11=(""),(""),ROUND(Rooiebal2!M11/Rooiebal2!$B11*10,3))</f>
        <v>8.6669999999999998</v>
      </c>
      <c r="P153" s="36" t="str">
        <f>IF(Rooiebal2!N11=(""),(""),ROUND(Rooiebal2!N11/Rooiebal2!$B11*10,3))</f>
        <v/>
      </c>
      <c r="Q153" s="36">
        <f>IF(Rooiebal2!O11=(""),(""),ROUND(Rooiebal2!O11/Rooiebal2!$B11*10,3))</f>
        <v>8.6669999999999998</v>
      </c>
      <c r="R153" s="36">
        <f>IF(Rooiebal2!U11=(""),(""),ROUND(Rooiebal2!U11/Rooiebal2!$T11*10,3))</f>
        <v>8.6669999999999998</v>
      </c>
      <c r="S153" s="36" t="str">
        <f>IF(Rooiebal2!V11=(""),(""),ROUND(Rooiebal2!V11/Rooiebal2!$T11*10,3))</f>
        <v/>
      </c>
      <c r="T153" s="36" t="str">
        <f>IF(Rooiebal2!W11=(""),(""),ROUND(Rooiebal2!W11/Rooiebal2!$T11*10,3))</f>
        <v/>
      </c>
      <c r="U153" s="36" t="str">
        <f>IF(Rooiebal2!X11=(""),(""),ROUND(Rooiebal2!X11/Rooiebal2!$T11*10,3))</f>
        <v/>
      </c>
      <c r="V153" s="36" t="str">
        <f>IF(Rooiebal2!Y11=(""),(""),ROUND(Rooiebal2!Y11/Rooiebal2!$T11*10,3))</f>
        <v/>
      </c>
      <c r="W153" s="36" t="str">
        <f>IF(Rooiebal2!Z11=(""),(""),ROUND(Rooiebal2!Z11/Rooiebal2!$T11*10,3))</f>
        <v/>
      </c>
      <c r="X153" s="36" t="str">
        <f>IF(Rooiebal2!AA11=(""),(""),ROUND(Rooiebal2!AA11/Rooiebal2!$T11*10,3))</f>
        <v/>
      </c>
      <c r="Y153" s="36" t="str">
        <f>IF(Rooiebal2!AB11=(""),(""),ROUND(Rooiebal2!AB11/Rooiebal2!$T11*10,3))</f>
        <v/>
      </c>
      <c r="Z153" s="36" t="str">
        <f>IF(Rooiebal2!AC11=(""),(""),ROUND(Rooiebal2!AC11/Rooiebal2!$T11*10,3))</f>
        <v/>
      </c>
      <c r="AA153" s="36" t="str">
        <f>IF(Rooiebal2!AD11=(""),(""),ROUND(Rooiebal2!AD11/Rooiebal2!$T11*10,3))</f>
        <v/>
      </c>
      <c r="AB153" s="36" t="str">
        <f>IF(Rooiebal2!AE11=(""),(""),ROUND(Rooiebal2!AE11/Rooiebal2!$T11*10,3))</f>
        <v/>
      </c>
      <c r="AC153" s="36" t="str">
        <f>IF(Rooiebal2!AF11=(""),(""),ROUND(Rooiebal2!AF11/Rooiebal2!$T11*10,3))</f>
        <v/>
      </c>
      <c r="AD153" s="36" t="str">
        <f>IF(Rooiebal2!AG11=(""),(""),ROUND(Rooiebal2!AG11/Rooiebal2!$T11*10,3))</f>
        <v/>
      </c>
      <c r="AE153" s="36"/>
    </row>
    <row r="154" spans="1:31" ht="15" customHeight="1" x14ac:dyDescent="0.3">
      <c r="A154" s="27">
        <f t="shared" si="131"/>
        <v>9</v>
      </c>
      <c r="B154" s="128" t="str">
        <f>Rooiebal2!A12</f>
        <v>Swinnen Michel</v>
      </c>
      <c r="C154" s="32">
        <f>IF(Rooiebal2!AL12=0," ",SUM(E154:AD154))</f>
        <v>90.789000000000001</v>
      </c>
      <c r="E154" s="36">
        <f>IF(Rooiebal2!C12=(""),(""),ROUND(Rooiebal2!C12/Rooiebal2!$B12*10,3))</f>
        <v>6.3159999999999998</v>
      </c>
      <c r="F154" s="36" t="str">
        <f>IF(Rooiebal2!D12=(""),(""),ROUND(Rooiebal2!D12/Rooiebal2!$B12*10,3))</f>
        <v/>
      </c>
      <c r="G154" s="36">
        <f>IF(Rooiebal2!E12=(""),(""),ROUND(Rooiebal2!E12/Rooiebal2!$B12*10,3))</f>
        <v>13.157999999999999</v>
      </c>
      <c r="H154" s="36" t="str">
        <f>IF(Rooiebal2!F12=(""),(""),ROUND(Rooiebal2!F12/Rooiebal2!$B12*10,3))</f>
        <v/>
      </c>
      <c r="I154" s="36">
        <f>IF(Rooiebal2!G12=(""),(""),ROUND(Rooiebal2!G12/Rooiebal2!$B12*10,3))</f>
        <v>9.4740000000000002</v>
      </c>
      <c r="J154" s="36" t="str">
        <f>IF(Rooiebal2!H12=(""),(""),ROUND(Rooiebal2!H12/Rooiebal2!$B12*10,3))</f>
        <v/>
      </c>
      <c r="K154" s="36" t="str">
        <f>IF(Rooiebal2!I12=(""),(""),ROUND(Rooiebal2!I12/Rooiebal2!$B12*10,3))</f>
        <v/>
      </c>
      <c r="L154" s="36">
        <f>IF(Rooiebal2!J12=(""),(""),ROUND(Rooiebal2!J12/Rooiebal2!$B12*10,3))</f>
        <v>10.526</v>
      </c>
      <c r="M154" s="36">
        <f>IF(Rooiebal2!K12=(""),(""),ROUND(Rooiebal2!K12/Rooiebal2!$B12*10,3))</f>
        <v>11.842000000000001</v>
      </c>
      <c r="N154" s="36" t="str">
        <f>IF(Rooiebal2!L12=(""),(""),ROUND(Rooiebal2!L12/Rooiebal2!$B12*10,3))</f>
        <v/>
      </c>
      <c r="O154" s="36">
        <f>IF(Rooiebal2!M12=(""),(""),ROUND(Rooiebal2!M12/Rooiebal2!$B12*10,3))</f>
        <v>15.789</v>
      </c>
      <c r="P154" s="36">
        <f>IF(Rooiebal2!N12=(""),(""),ROUND(Rooiebal2!N12/Rooiebal2!$B12*10,3))</f>
        <v>10</v>
      </c>
      <c r="Q154" s="36" t="str">
        <f>IF(Rooiebal2!O12=(""),(""),ROUND(Rooiebal2!O12/Rooiebal2!$B12*10,3))</f>
        <v/>
      </c>
      <c r="R154" s="36">
        <f>IF(Rooiebal2!U12=(""),(""),ROUND(Rooiebal2!U12/Rooiebal2!$T12*10,3))</f>
        <v>6.8419999999999996</v>
      </c>
      <c r="S154" s="36" t="str">
        <f>IF(Rooiebal2!V12=(""),(""),ROUND(Rooiebal2!V12/Rooiebal2!$T12*10,3))</f>
        <v/>
      </c>
      <c r="T154" s="36">
        <f>IF(Rooiebal2!W12=(""),(""),ROUND(Rooiebal2!W12/Rooiebal2!$T12*10,3))</f>
        <v>6.8419999999999996</v>
      </c>
      <c r="U154" s="36" t="str">
        <f>IF(Rooiebal2!X12=(""),(""),ROUND(Rooiebal2!X12/Rooiebal2!$T12*10,3))</f>
        <v/>
      </c>
      <c r="V154" s="36" t="str">
        <f>IF(Rooiebal2!Y12=(""),(""),ROUND(Rooiebal2!Y12/Rooiebal2!$T12*10,3))</f>
        <v/>
      </c>
      <c r="W154" s="36" t="str">
        <f>IF(Rooiebal2!Z12=(""),(""),ROUND(Rooiebal2!Z12/Rooiebal2!$T12*10,3))</f>
        <v/>
      </c>
      <c r="X154" s="36" t="str">
        <f>IF(Rooiebal2!AA12=(""),(""),ROUND(Rooiebal2!AA12/Rooiebal2!$T12*10,3))</f>
        <v/>
      </c>
      <c r="Y154" s="36" t="str">
        <f>IF(Rooiebal2!AB12=(""),(""),ROUND(Rooiebal2!AB12/Rooiebal2!$T12*10,3))</f>
        <v/>
      </c>
      <c r="Z154" s="36" t="str">
        <f>IF(Rooiebal2!AC12=(""),(""),ROUND(Rooiebal2!AC12/Rooiebal2!$T12*10,3))</f>
        <v/>
      </c>
      <c r="AA154" s="36" t="str">
        <f>IF(Rooiebal2!AD12=(""),(""),ROUND(Rooiebal2!AD12/Rooiebal2!$T12*10,3))</f>
        <v/>
      </c>
      <c r="AB154" s="36" t="str">
        <f>IF(Rooiebal2!AE12=(""),(""),ROUND(Rooiebal2!AE12/Rooiebal2!$T12*10,3))</f>
        <v/>
      </c>
      <c r="AC154" s="36" t="str">
        <f>IF(Rooiebal2!AF12=(""),(""),ROUND(Rooiebal2!AF12/Rooiebal2!$T12*10,3))</f>
        <v/>
      </c>
      <c r="AD154" s="36" t="str">
        <f>IF(Rooiebal2!AG12=(""),(""),ROUND(Rooiebal2!AG12/Rooiebal2!$T12*10,3))</f>
        <v/>
      </c>
      <c r="AE154" s="36"/>
    </row>
    <row r="155" spans="1:31" ht="15" customHeight="1" x14ac:dyDescent="0.3">
      <c r="A155" s="27">
        <f t="shared" si="131"/>
        <v>9</v>
      </c>
      <c r="B155" s="128" t="str">
        <f>Rooiebal2!A13</f>
        <v>Veraart Swa</v>
      </c>
      <c r="C155" s="32">
        <f>IF(Rooiebal2!AL13=0," ",SUM(E155:AD155))</f>
        <v>91.25</v>
      </c>
      <c r="E155" s="36" t="str">
        <f>IF(Rooiebal2!C13=(""),(""),ROUND(Rooiebal2!C13/Rooiebal2!$B13*10,3))</f>
        <v/>
      </c>
      <c r="F155" s="36" t="str">
        <f>IF(Rooiebal2!D13=(""),(""),ROUND(Rooiebal2!D13/Rooiebal2!$B13*10,3))</f>
        <v/>
      </c>
      <c r="G155" s="36">
        <f>IF(Rooiebal2!E13=(""),(""),ROUND(Rooiebal2!E13/Rooiebal2!$B13*10,3))</f>
        <v>13.75</v>
      </c>
      <c r="H155" s="36">
        <f>IF(Rooiebal2!F13=(""),(""),ROUND(Rooiebal2!F13/Rooiebal2!$B13*10,3))</f>
        <v>8.3330000000000002</v>
      </c>
      <c r="I155" s="36" t="str">
        <f>IF(Rooiebal2!G13=(""),(""),ROUND(Rooiebal2!G13/Rooiebal2!$B13*10,3))</f>
        <v/>
      </c>
      <c r="J155" s="36">
        <f>IF(Rooiebal2!H13=(""),(""),ROUND(Rooiebal2!H13/Rooiebal2!$B13*10,3))</f>
        <v>12.917</v>
      </c>
      <c r="K155" s="36">
        <f>IF(Rooiebal2!I13=(""),(""),ROUND(Rooiebal2!I13/Rooiebal2!$B13*10,3))</f>
        <v>14.167</v>
      </c>
      <c r="L155" s="36">
        <f>IF(Rooiebal2!J13=(""),(""),ROUND(Rooiebal2!J13/Rooiebal2!$B13*10,3))</f>
        <v>8.75</v>
      </c>
      <c r="M155" s="36" t="str">
        <f>IF(Rooiebal2!K13=(""),(""),ROUND(Rooiebal2!K13/Rooiebal2!$B13*10,3))</f>
        <v/>
      </c>
      <c r="N155" s="36">
        <f>IF(Rooiebal2!L13=(""),(""),ROUND(Rooiebal2!L13/Rooiebal2!$B13*10,3))</f>
        <v>7.9169999999999998</v>
      </c>
      <c r="O155" s="36">
        <f>IF(Rooiebal2!M13=(""),(""),ROUND(Rooiebal2!M13/Rooiebal2!$B13*10,3))</f>
        <v>12.5</v>
      </c>
      <c r="P155" s="36">
        <f>IF(Rooiebal2!N13=(""),(""),ROUND(Rooiebal2!N13/Rooiebal2!$B13*10,3))</f>
        <v>5.8330000000000002</v>
      </c>
      <c r="Q155" s="36" t="str">
        <f>IF(Rooiebal2!O13=(""),(""),ROUND(Rooiebal2!O13/Rooiebal2!$B13*10,3))</f>
        <v/>
      </c>
      <c r="R155" s="36">
        <f>IF(Rooiebal2!U13=(""),(""),ROUND(Rooiebal2!U13/Rooiebal2!$T13*10,3))</f>
        <v>7.0830000000000002</v>
      </c>
      <c r="S155" s="36" t="str">
        <f>IF(Rooiebal2!V13=(""),(""),ROUND(Rooiebal2!V13/Rooiebal2!$T13*10,3))</f>
        <v/>
      </c>
      <c r="T155" s="36" t="str">
        <f>IF(Rooiebal2!W13=(""),(""),ROUND(Rooiebal2!W13/Rooiebal2!$T13*10,3))</f>
        <v/>
      </c>
      <c r="U155" s="36" t="str">
        <f>IF(Rooiebal2!X13=(""),(""),ROUND(Rooiebal2!X13/Rooiebal2!$T13*10,3))</f>
        <v/>
      </c>
      <c r="V155" s="36" t="str">
        <f>IF(Rooiebal2!Y13=(""),(""),ROUND(Rooiebal2!Y13/Rooiebal2!$T13*10,3))</f>
        <v/>
      </c>
      <c r="W155" s="36" t="str">
        <f>IF(Rooiebal2!Z13=(""),(""),ROUND(Rooiebal2!Z13/Rooiebal2!$T13*10,3))</f>
        <v/>
      </c>
      <c r="X155" s="36" t="str">
        <f>IF(Rooiebal2!AA13=(""),(""),ROUND(Rooiebal2!AA13/Rooiebal2!$T13*10,3))</f>
        <v/>
      </c>
      <c r="Y155" s="36" t="str">
        <f>IF(Rooiebal2!AB13=(""),(""),ROUND(Rooiebal2!AB13/Rooiebal2!$T13*10,3))</f>
        <v/>
      </c>
      <c r="Z155" s="36" t="str">
        <f>IF(Rooiebal2!AC13=(""),(""),ROUND(Rooiebal2!AC13/Rooiebal2!$T13*10,3))</f>
        <v/>
      </c>
      <c r="AA155" s="36" t="str">
        <f>IF(Rooiebal2!AD13=(""),(""),ROUND(Rooiebal2!AD13/Rooiebal2!$T13*10,3))</f>
        <v/>
      </c>
      <c r="AB155" s="36" t="str">
        <f>IF(Rooiebal2!AE13=(""),(""),ROUND(Rooiebal2!AE13/Rooiebal2!$T13*10,3))</f>
        <v/>
      </c>
      <c r="AC155" s="36" t="str">
        <f>IF(Rooiebal2!AF13=(""),(""),ROUND(Rooiebal2!AF13/Rooiebal2!$T13*10,3))</f>
        <v/>
      </c>
      <c r="AD155" s="36" t="str">
        <f>IF(Rooiebal2!AG13=(""),(""),ROUND(Rooiebal2!AG13/Rooiebal2!$T13*10,3))</f>
        <v/>
      </c>
      <c r="AE155" s="36"/>
    </row>
    <row r="156" spans="1:31" ht="15" customHeight="1" x14ac:dyDescent="0.3">
      <c r="A156" s="27">
        <f t="shared" si="131"/>
        <v>8</v>
      </c>
      <c r="B156" s="210" t="str">
        <f>Rooiebal2!A14</f>
        <v>Konings Kamiel [NS 20]</v>
      </c>
      <c r="C156" s="32">
        <f>IF(Rooiebal2!AL14=0," ",SUM(E156:AD156))</f>
        <v>46.667000000000002</v>
      </c>
      <c r="E156" s="36" t="str">
        <f>IF(Rooiebal2!C14=(""),(""),ROUND(Rooiebal2!C14/Rooiebal2!$B14*10,3))</f>
        <v/>
      </c>
      <c r="F156" s="261">
        <f>IF(Rooiebal2!D14=(""),(""),ROUND(Rooiebal2!D14/20*10,3))</f>
        <v>7</v>
      </c>
      <c r="G156" s="36" t="str">
        <f>IF(Rooiebal2!E14=(""),(""),ROUND(Rooiebal2!E14/Rooiebal2!$B14*10,3))</f>
        <v/>
      </c>
      <c r="H156" s="261">
        <f>IF(Rooiebal2!F14=(""),(""),ROUND(Rooiebal2!F14/20*10,3))</f>
        <v>3.5</v>
      </c>
      <c r="I156" s="36">
        <f>IF(Rooiebal2!G14=(""),(""),ROUND(Rooiebal2!G14/Rooiebal2!$B14*10,3))</f>
        <v>6</v>
      </c>
      <c r="J156" s="36" t="str">
        <f>IF(Rooiebal2!H14=(""),(""),ROUND(Rooiebal2!H14/Rooiebal2!$B14*10,3))</f>
        <v/>
      </c>
      <c r="K156" s="261">
        <f>IF(Rooiebal2!I14=(""),(""),ROUND(Rooiebal2!I14/20*10,3))</f>
        <v>3.5</v>
      </c>
      <c r="L156" s="36">
        <f>IF(Rooiebal2!J14=(""),(""),ROUND(Rooiebal2!J14/Rooiebal2!$B14*10,3))</f>
        <v>4.6669999999999998</v>
      </c>
      <c r="M156" s="36" t="str">
        <f>IF(Rooiebal2!K14=(""),(""),ROUND(Rooiebal2!K14/Rooiebal2!$B14*10,3))</f>
        <v/>
      </c>
      <c r="N156" s="36" t="str">
        <f>IF(Rooiebal2!L14=(""),(""),ROUND(Rooiebal2!L14/Rooiebal2!$B14*10,3))</f>
        <v/>
      </c>
      <c r="O156" s="36">
        <f>IF(Rooiebal2!M14=(""),(""),ROUND(Rooiebal2!M14/Rooiebal2!$B14*10,3))</f>
        <v>8</v>
      </c>
      <c r="P156" s="36" t="str">
        <f>IF(Rooiebal2!N14=(""),(""),ROUND(Rooiebal2!N14/Rooiebal2!$B14*10,3))</f>
        <v/>
      </c>
      <c r="Q156" s="36">
        <f>IF(Rooiebal2!O14=(""),(""),ROUND(Rooiebal2!O14/Rooiebal2!$B14*10,3))</f>
        <v>6.6669999999999998</v>
      </c>
      <c r="R156" s="36" t="str">
        <f>IF(Rooiebal2!U14=(""),(""),ROUND(Rooiebal2!U14/Rooiebal2!$T14*10,3))</f>
        <v/>
      </c>
      <c r="S156" s="36">
        <f>IF(Rooiebal2!V14=(""),(""),ROUND(Rooiebal2!V14/Rooiebal2!$T14*10,3))</f>
        <v>7.3330000000000002</v>
      </c>
      <c r="T156" s="36" t="str">
        <f>IF(Rooiebal2!W14=(""),(""),ROUND(Rooiebal2!W14/Rooiebal2!$T14*10,3))</f>
        <v/>
      </c>
      <c r="U156" s="36" t="str">
        <f>IF(Rooiebal2!X14=(""),(""),ROUND(Rooiebal2!X14/Rooiebal2!$T14*10,3))</f>
        <v/>
      </c>
      <c r="V156" s="36" t="str">
        <f>IF(Rooiebal2!Y14=(""),(""),ROUND(Rooiebal2!Y14/Rooiebal2!$T14*10,3))</f>
        <v/>
      </c>
      <c r="W156" s="36" t="str">
        <f>IF(Rooiebal2!Z14=(""),(""),ROUND(Rooiebal2!Z14/Rooiebal2!$T14*10,3))</f>
        <v/>
      </c>
      <c r="X156" s="36" t="str">
        <f>IF(Rooiebal2!AA14=(""),(""),ROUND(Rooiebal2!AA14/Rooiebal2!$T14*10,3))</f>
        <v/>
      </c>
      <c r="Y156" s="36" t="str">
        <f>IF(Rooiebal2!AB14=(""),(""),ROUND(Rooiebal2!AB14/Rooiebal2!$T14*10,3))</f>
        <v/>
      </c>
      <c r="Z156" s="36" t="str">
        <f>IF(Rooiebal2!AC14=(""),(""),ROUND(Rooiebal2!AC14/Rooiebal2!$T14*10,3))</f>
        <v/>
      </c>
      <c r="AA156" s="36" t="str">
        <f>IF(Rooiebal2!AD14=(""),(""),ROUND(Rooiebal2!AD14/Rooiebal2!$T14*10,3))</f>
        <v/>
      </c>
      <c r="AB156" s="36" t="str">
        <f>IF(Rooiebal2!AE14=(""),(""),ROUND(Rooiebal2!AE14/Rooiebal2!$T14*10,3))</f>
        <v/>
      </c>
      <c r="AC156" s="36" t="str">
        <f>IF(Rooiebal2!AF14=(""),(""),ROUND(Rooiebal2!AF14/Rooiebal2!$T14*10,3))</f>
        <v/>
      </c>
      <c r="AD156" s="36" t="str">
        <f>IF(Rooiebal2!AG14=(""),(""),ROUND(Rooiebal2!AG14/Rooiebal2!$T14*10,3))</f>
        <v/>
      </c>
      <c r="AE156" s="36"/>
    </row>
    <row r="157" spans="1:31" ht="22.2" customHeight="1" x14ac:dyDescent="0.3">
      <c r="C157" s="215" t="str">
        <f>B145</f>
        <v>ROOIE BAL 2</v>
      </c>
      <c r="E157" s="36">
        <f t="shared" ref="E157:AD157" si="132">IF(SUM(E146:E156)=0,(" "),SUM(E146:E156))</f>
        <v>61.838000000000001</v>
      </c>
      <c r="F157" s="36">
        <f t="shared" si="132"/>
        <v>50.216999999999999</v>
      </c>
      <c r="G157" s="36">
        <f t="shared" si="132"/>
        <v>70.929000000000002</v>
      </c>
      <c r="H157" s="36">
        <f t="shared" si="132"/>
        <v>55.333999999999996</v>
      </c>
      <c r="I157" s="36">
        <f>IF(SUM(I146:I156)=0,("0"),SUM(I146:I156))</f>
        <v>61.108000000000004</v>
      </c>
      <c r="J157" s="36">
        <f t="shared" si="132"/>
        <v>57.887</v>
      </c>
      <c r="K157" s="36">
        <f t="shared" si="132"/>
        <v>56.863</v>
      </c>
      <c r="L157" s="36">
        <f t="shared" si="132"/>
        <v>50.805999999999997</v>
      </c>
      <c r="M157" s="36">
        <f t="shared" si="132"/>
        <v>71.91</v>
      </c>
      <c r="N157" s="36">
        <f t="shared" si="132"/>
        <v>50.755000000000003</v>
      </c>
      <c r="O157" s="36">
        <f t="shared" si="132"/>
        <v>71.817000000000007</v>
      </c>
      <c r="P157" s="36">
        <f t="shared" si="132"/>
        <v>60.03</v>
      </c>
      <c r="Q157" s="36">
        <f t="shared" si="132"/>
        <v>45.399000000000001</v>
      </c>
      <c r="R157" s="36">
        <f t="shared" si="132"/>
        <v>53.446999999999996</v>
      </c>
      <c r="S157" s="36">
        <f t="shared" si="132"/>
        <v>55.182000000000002</v>
      </c>
      <c r="T157" s="36">
        <f t="shared" si="132"/>
        <v>56.927</v>
      </c>
      <c r="U157" s="36" t="str">
        <f t="shared" si="132"/>
        <v xml:space="preserve"> </v>
      </c>
      <c r="V157" s="36" t="str">
        <f t="shared" si="132"/>
        <v xml:space="preserve"> </v>
      </c>
      <c r="W157" s="36" t="str">
        <f t="shared" si="132"/>
        <v xml:space="preserve"> </v>
      </c>
      <c r="X157" s="36" t="str">
        <f t="shared" si="132"/>
        <v xml:space="preserve"> </v>
      </c>
      <c r="Y157" s="36" t="str">
        <f t="shared" si="132"/>
        <v xml:space="preserve"> </v>
      </c>
      <c r="Z157" s="36" t="str">
        <f t="shared" si="132"/>
        <v xml:space="preserve"> </v>
      </c>
      <c r="AA157" s="36" t="str">
        <f t="shared" si="132"/>
        <v xml:space="preserve"> </v>
      </c>
      <c r="AB157" s="36" t="str">
        <f t="shared" si="132"/>
        <v xml:space="preserve"> </v>
      </c>
      <c r="AC157" s="36" t="str">
        <f t="shared" si="132"/>
        <v xml:space="preserve"> </v>
      </c>
      <c r="AD157" s="36" t="str">
        <f t="shared" si="132"/>
        <v xml:space="preserve"> </v>
      </c>
      <c r="AE157" s="36"/>
    </row>
    <row r="158" spans="1:31" s="39" customFormat="1" ht="15" customHeight="1" x14ac:dyDescent="0.35">
      <c r="A158" s="37"/>
      <c r="B158" s="38"/>
      <c r="C158" s="41">
        <f>SUM(C146:C156)</f>
        <v>930.44899999999996</v>
      </c>
      <c r="D158" s="223" t="str">
        <f>B145</f>
        <v>ROOIE BAL 2</v>
      </c>
      <c r="E158" s="40">
        <f>SUM(E146:E156)</f>
        <v>61.838000000000001</v>
      </c>
      <c r="F158" s="40">
        <f>IF(F157=(" "),(" "),E158+F157)</f>
        <v>112.05500000000001</v>
      </c>
      <c r="G158" s="40">
        <f t="shared" ref="G158:AD158" si="133">IF(G157=(" "),(" "),F158+G157)</f>
        <v>182.98400000000001</v>
      </c>
      <c r="H158" s="40">
        <f t="shared" si="133"/>
        <v>238.31800000000001</v>
      </c>
      <c r="I158" s="40">
        <f t="shared" si="133"/>
        <v>299.42600000000004</v>
      </c>
      <c r="J158" s="40">
        <f t="shared" si="133"/>
        <v>357.31300000000005</v>
      </c>
      <c r="K158" s="40">
        <f t="shared" si="133"/>
        <v>414.17600000000004</v>
      </c>
      <c r="L158" s="40">
        <f t="shared" si="133"/>
        <v>464.98200000000003</v>
      </c>
      <c r="M158" s="40">
        <f t="shared" si="133"/>
        <v>536.89200000000005</v>
      </c>
      <c r="N158" s="40">
        <f t="shared" si="133"/>
        <v>587.64700000000005</v>
      </c>
      <c r="O158" s="40">
        <f t="shared" si="133"/>
        <v>659.46400000000006</v>
      </c>
      <c r="P158" s="40">
        <f t="shared" si="133"/>
        <v>719.49400000000003</v>
      </c>
      <c r="Q158" s="40">
        <f t="shared" si="133"/>
        <v>764.89300000000003</v>
      </c>
      <c r="R158" s="40">
        <f t="shared" si="133"/>
        <v>818.34</v>
      </c>
      <c r="S158" s="40">
        <f t="shared" si="133"/>
        <v>873.52200000000005</v>
      </c>
      <c r="T158" s="40">
        <f t="shared" si="133"/>
        <v>930.44900000000007</v>
      </c>
      <c r="U158" s="40" t="str">
        <f t="shared" si="133"/>
        <v xml:space="preserve"> </v>
      </c>
      <c r="V158" s="40" t="str">
        <f t="shared" si="133"/>
        <v xml:space="preserve"> </v>
      </c>
      <c r="W158" s="40" t="str">
        <f t="shared" si="133"/>
        <v xml:space="preserve"> </v>
      </c>
      <c r="X158" s="40" t="str">
        <f t="shared" si="133"/>
        <v xml:space="preserve"> </v>
      </c>
      <c r="Y158" s="40" t="str">
        <f t="shared" si="133"/>
        <v xml:space="preserve"> </v>
      </c>
      <c r="Z158" s="40" t="str">
        <f t="shared" si="133"/>
        <v xml:space="preserve"> </v>
      </c>
      <c r="AA158" s="40" t="str">
        <f t="shared" si="133"/>
        <v xml:space="preserve"> </v>
      </c>
      <c r="AB158" s="40" t="str">
        <f t="shared" si="133"/>
        <v xml:space="preserve"> </v>
      </c>
      <c r="AC158" s="40" t="str">
        <f t="shared" si="133"/>
        <v xml:space="preserve"> </v>
      </c>
      <c r="AD158" s="40" t="str">
        <f t="shared" si="133"/>
        <v xml:space="preserve"> </v>
      </c>
      <c r="AE158" s="40"/>
    </row>
    <row r="159" spans="1:31" ht="25.2" customHeight="1" x14ac:dyDescent="0.3"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</row>
    <row r="160" spans="1:31" ht="15" customHeight="1" x14ac:dyDescent="0.3">
      <c r="B160" s="31" t="s">
        <v>32</v>
      </c>
      <c r="E160" s="27">
        <v>1</v>
      </c>
      <c r="F160" s="27">
        <v>2</v>
      </c>
      <c r="G160" s="27">
        <v>3</v>
      </c>
      <c r="H160" s="27">
        <v>4</v>
      </c>
      <c r="I160" s="27">
        <v>5</v>
      </c>
      <c r="J160" s="27">
        <v>6</v>
      </c>
      <c r="K160" s="27">
        <v>7</v>
      </c>
      <c r="L160" s="27">
        <v>8</v>
      </c>
      <c r="M160" s="27">
        <v>9</v>
      </c>
      <c r="N160" s="27">
        <v>10</v>
      </c>
      <c r="O160" s="27">
        <v>11</v>
      </c>
      <c r="P160" s="27">
        <v>12</v>
      </c>
      <c r="Q160" s="27">
        <v>13</v>
      </c>
      <c r="R160" s="27">
        <v>14</v>
      </c>
      <c r="S160" s="27">
        <v>15</v>
      </c>
      <c r="T160" s="27">
        <v>16</v>
      </c>
      <c r="U160" s="27">
        <v>17</v>
      </c>
      <c r="V160" s="27">
        <v>18</v>
      </c>
      <c r="W160" s="27">
        <v>19</v>
      </c>
      <c r="X160" s="27">
        <v>20</v>
      </c>
      <c r="Y160" s="27">
        <v>21</v>
      </c>
      <c r="Z160" s="27">
        <v>22</v>
      </c>
      <c r="AA160" s="27">
        <v>23</v>
      </c>
      <c r="AB160" s="27">
        <v>24</v>
      </c>
      <c r="AC160" s="27">
        <v>25</v>
      </c>
      <c r="AD160" s="27">
        <v>26</v>
      </c>
      <c r="AE160" s="36"/>
    </row>
    <row r="161" spans="1:31" ht="15" customHeight="1" x14ac:dyDescent="0.3">
      <c r="A161" s="27">
        <f t="shared" ref="A161:A172" si="134">IF(SUM(E161:AD161)=0,(" "),COUNTIF(E161:AD161,"&gt;0"))</f>
        <v>12</v>
      </c>
      <c r="B161" s="28" t="str">
        <f>Putte!A4</f>
        <v xml:space="preserve">Anthonissen Paul </v>
      </c>
      <c r="C161" s="32">
        <f>IF(Putte!AL4=0," ",SUM(E161:AD161))</f>
        <v>125.52800000000001</v>
      </c>
      <c r="E161" s="36">
        <f>IF(Putte!C4=(""),(""),ROUND(Putte!C4/Putte!$B4*10,3))</f>
        <v>17.105</v>
      </c>
      <c r="F161" s="36">
        <f>IF(Putte!D4=(""),(""),ROUND(Putte!D4/Putte!$B4*10,3))</f>
        <v>10</v>
      </c>
      <c r="G161" s="36">
        <f>IF(Putte!E4=(""),(""),ROUND(Putte!E4/Putte!$B4*10,3))</f>
        <v>8.1579999999999995</v>
      </c>
      <c r="H161" s="36" t="str">
        <f>IF(Putte!F4=(""),(""),ROUND(Putte!F4/Putte!$B4*10,3))</f>
        <v/>
      </c>
      <c r="I161" s="36">
        <f>IF(Putte!G4=(""),(""),ROUND(Putte!G4/Putte!$B4*10,3))</f>
        <v>7.8949999999999996</v>
      </c>
      <c r="J161" s="36">
        <f>IF(Putte!H4=(""),(""),ROUND(Putte!H4/Putte!$B4*10,3))</f>
        <v>7.8949999999999996</v>
      </c>
      <c r="K161" s="36" t="str">
        <f>IF(Putte!I4=(""),(""),ROUND(Putte!I4/Putte!$B4*10,3))</f>
        <v/>
      </c>
      <c r="L161" s="36" t="str">
        <f>IF(Putte!J4=(""),(""),ROUND(Putte!J4/Putte!$B4*10,3))</f>
        <v/>
      </c>
      <c r="M161" s="36">
        <f>IF(Putte!K4=(""),(""),ROUND(Putte!K4/Putte!$B4*10,3))</f>
        <v>12.105</v>
      </c>
      <c r="N161" s="36">
        <f>IF(Putte!L4=(""),(""),ROUND(Putte!L4/Putte!$B4*10,3))</f>
        <v>13.420999999999999</v>
      </c>
      <c r="O161" s="36" t="str">
        <f>IF(Putte!M4=(""),(""),ROUND(Putte!M4/Putte!$B4*10,3))</f>
        <v/>
      </c>
      <c r="P161" s="36">
        <f>IF(Putte!N4=(""),(""),ROUND(Putte!N4/Putte!$B4*10,3))</f>
        <v>12.895</v>
      </c>
      <c r="Q161" s="36">
        <f>IF(Putte!O4=(""),(""),ROUND(Putte!O4/Putte!$B4*10,3))</f>
        <v>6.0529999999999999</v>
      </c>
      <c r="R161" s="36">
        <f>IF(Putte!U4=(""),(""),ROUND(Putte!U4/Putte!$T4*10,3))</f>
        <v>9.4740000000000002</v>
      </c>
      <c r="S161" s="36">
        <f>IF(Putte!V4=(""),(""),ROUND(Putte!V4/Putte!$T4*10,3))</f>
        <v>11.316000000000001</v>
      </c>
      <c r="T161" s="36">
        <f>IF(Putte!W4=(""),(""),ROUND(Putte!W4/Putte!$T4*10,3))</f>
        <v>9.2110000000000003</v>
      </c>
      <c r="U161" s="36" t="str">
        <f>IF(Putte!X4=(""),(""),ROUND(Putte!X4/Putte!$T4*10,3))</f>
        <v/>
      </c>
      <c r="V161" s="36" t="str">
        <f>IF(Putte!Y4=(""),(""),ROUND(Putte!Y4/Putte!$T4*10,3))</f>
        <v/>
      </c>
      <c r="W161" s="36" t="str">
        <f>IF(Putte!Z4=(""),(""),ROUND(Putte!Z4/Putte!$T4*10,3))</f>
        <v/>
      </c>
      <c r="X161" s="36" t="str">
        <f>IF(Putte!AA4=(""),(""),ROUND(Putte!AA4/Putte!$T4*10,3))</f>
        <v/>
      </c>
      <c r="Y161" s="36" t="str">
        <f>IF(Putte!AB4=(""),(""),ROUND(Putte!AB4/Putte!$T4*10,3))</f>
        <v/>
      </c>
      <c r="Z161" s="36" t="str">
        <f>IF(Putte!AC4=(""),(""),ROUND(Putte!AC4/Putte!$T4*10,3))</f>
        <v/>
      </c>
      <c r="AA161" s="36" t="str">
        <f>IF(Putte!AD4=(""),(""),ROUND(Putte!AD4/Putte!$T4*10,3))</f>
        <v/>
      </c>
      <c r="AB161" s="36" t="str">
        <f>IF(Putte!AE4=(""),(""),ROUND(Putte!AE4/Putte!$T4*10,3))</f>
        <v/>
      </c>
      <c r="AC161" s="36" t="str">
        <f>IF(Putte!AF4=(""),(""),ROUND(Putte!AF4/Putte!$T4*10,3))</f>
        <v/>
      </c>
      <c r="AD161" s="36" t="str">
        <f>IF(Putte!AG4=(""),(""),ROUND(Putte!AG4/Putte!$T4*10,3))</f>
        <v/>
      </c>
      <c r="AE161" s="36"/>
    </row>
    <row r="162" spans="1:31" ht="15" customHeight="1" x14ac:dyDescent="0.3">
      <c r="A162" s="27">
        <f t="shared" si="134"/>
        <v>9</v>
      </c>
      <c r="B162" s="81" t="str">
        <f>Putte!A5</f>
        <v>De Beukelaer Freddy</v>
      </c>
      <c r="C162" s="32">
        <f>IF(Putte!AL5=0," ",SUM(E162:AD162))</f>
        <v>82.5</v>
      </c>
      <c r="E162" s="36" t="str">
        <f>IF(Putte!C5=(""),(""),ROUND(Putte!C5/Putte!$B5*10,3))</f>
        <v/>
      </c>
      <c r="F162" s="36">
        <f>IF(Putte!D5=(""),(""),ROUND(Putte!D5/Putte!$B5*10,3))</f>
        <v>11.5</v>
      </c>
      <c r="G162" s="36" t="str">
        <f>IF(Putte!E5=(""),(""),ROUND(Putte!E5/Putte!$B5*10,3))</f>
        <v/>
      </c>
      <c r="H162" s="36">
        <f>IF(Putte!F5=(""),(""),ROUND(Putte!F5/Putte!$B5*10,3))</f>
        <v>8</v>
      </c>
      <c r="I162" s="36" t="str">
        <f>IF(Putte!G5=(""),(""),ROUND(Putte!G5/Putte!$B5*10,3))</f>
        <v/>
      </c>
      <c r="J162" s="36">
        <f>IF(Putte!H5=(""),(""),ROUND(Putte!H5/Putte!$B5*10,3))</f>
        <v>7.5</v>
      </c>
      <c r="K162" s="36" t="str">
        <f>IF(Putte!I5=(""),(""),ROUND(Putte!I5/Putte!$B5*10,3))</f>
        <v/>
      </c>
      <c r="L162" s="36">
        <f>IF(Putte!J5=(""),(""),ROUND(Putte!J5/Putte!$B5*10,3))</f>
        <v>12.5</v>
      </c>
      <c r="M162" s="36" t="str">
        <f>IF(Putte!K5=(""),(""),ROUND(Putte!K5/Putte!$B5*10,3))</f>
        <v/>
      </c>
      <c r="N162" s="36">
        <f>IF(Putte!L5=(""),(""),ROUND(Putte!L5/Putte!$B5*10,3))</f>
        <v>6</v>
      </c>
      <c r="O162" s="36">
        <f>IF(Putte!M5=(""),(""),ROUND(Putte!M5/Putte!$B5*10,3))</f>
        <v>7</v>
      </c>
      <c r="P162" s="36" t="str">
        <f>IF(Putte!N5=(""),(""),ROUND(Putte!N5/Putte!$B5*10,3))</f>
        <v/>
      </c>
      <c r="Q162" s="36">
        <f>IF(Putte!O5=(""),(""),ROUND(Putte!O5/Putte!$B5*10,3))</f>
        <v>13.5</v>
      </c>
      <c r="R162" s="36" t="str">
        <f>IF(Putte!U5=(""),(""),ROUND(Putte!U5/Putte!$T5*10,3))</f>
        <v/>
      </c>
      <c r="S162" s="36">
        <f>IF(Putte!V5=(""),(""),ROUND(Putte!V5/Putte!$T5*10,3))</f>
        <v>5</v>
      </c>
      <c r="T162" s="36">
        <f>IF(Putte!W5=(""),(""),ROUND(Putte!W5/Putte!$T5*10,3))</f>
        <v>11.5</v>
      </c>
      <c r="U162" s="36" t="str">
        <f>IF(Putte!X5=(""),(""),ROUND(Putte!X5/Putte!$T5*10,3))</f>
        <v/>
      </c>
      <c r="V162" s="36" t="str">
        <f>IF(Putte!Y5=(""),(""),ROUND(Putte!Y5/Putte!$T5*10,3))</f>
        <v/>
      </c>
      <c r="W162" s="36" t="str">
        <f>IF(Putte!Z5=(""),(""),ROUND(Putte!Z5/Putte!$T5*10,3))</f>
        <v/>
      </c>
      <c r="X162" s="36" t="str">
        <f>IF(Putte!AA5=(""),(""),ROUND(Putte!AA5/Putte!$T5*10,3))</f>
        <v/>
      </c>
      <c r="Y162" s="36" t="str">
        <f>IF(Putte!AB5=(""),(""),ROUND(Putte!AB5/Putte!$T5*10,3))</f>
        <v/>
      </c>
      <c r="Z162" s="36" t="str">
        <f>IF(Putte!AC5=(""),(""),ROUND(Putte!AC5/Putte!$T5*10,3))</f>
        <v/>
      </c>
      <c r="AA162" s="36" t="str">
        <f>IF(Putte!AD5=(""),(""),ROUND(Putte!AD5/Putte!$T5*10,3))</f>
        <v/>
      </c>
      <c r="AB162" s="36" t="str">
        <f>IF(Putte!AE5=(""),(""),ROUND(Putte!AE5/Putte!$T5*10,3))</f>
        <v/>
      </c>
      <c r="AC162" s="36" t="str">
        <f>IF(Putte!AF5=(""),(""),ROUND(Putte!AF5/Putte!$T5*10,3))</f>
        <v/>
      </c>
      <c r="AD162" s="36" t="str">
        <f>IF(Putte!AG5=(""),(""),ROUND(Putte!AG5/Putte!$T5*10,3))</f>
        <v/>
      </c>
      <c r="AE162" s="36"/>
    </row>
    <row r="163" spans="1:31" ht="15" customHeight="1" x14ac:dyDescent="0.3">
      <c r="A163" s="27">
        <f t="shared" si="134"/>
        <v>11</v>
      </c>
      <c r="B163" s="81" t="str">
        <f>Putte!A6</f>
        <v>Evers Henri</v>
      </c>
      <c r="C163" s="32">
        <f>IF(Putte!AL6=0," ",SUM(E163:AD163))</f>
        <v>91.334000000000003</v>
      </c>
      <c r="E163" s="36">
        <f>IF(Putte!C6=(""),(""),ROUND(Putte!C6/Putte!$B6*10,3))</f>
        <v>8.6669999999999998</v>
      </c>
      <c r="F163" s="36">
        <f>IF(Putte!D6=(""),(""),ROUND(Putte!D6/Putte!$B6*10,3))</f>
        <v>8.6669999999999998</v>
      </c>
      <c r="G163" s="36" t="str">
        <f>IF(Putte!E6=(""),(""),ROUND(Putte!E6/Putte!$B6*10,3))</f>
        <v/>
      </c>
      <c r="H163" s="36">
        <f>IF(Putte!F6=(""),(""),ROUND(Putte!F6/Putte!$B6*10,3))</f>
        <v>9.3330000000000002</v>
      </c>
      <c r="I163" s="36">
        <f>IF(Putte!G6=(""),(""),ROUND(Putte!G6/Putte!$B6*10,3))</f>
        <v>8</v>
      </c>
      <c r="J163" s="36">
        <f>IF(Putte!H6=(""),(""),ROUND(Putte!H6/Putte!$B6*10,3))</f>
        <v>5.3330000000000002</v>
      </c>
      <c r="K163" s="36">
        <f>IF(Putte!I6=(""),(""),ROUND(Putte!I6/Putte!$B6*10,3))</f>
        <v>8.6669999999999998</v>
      </c>
      <c r="L163" s="36" t="str">
        <f>IF(Putte!J6=(""),(""),ROUND(Putte!J6/Putte!$B6*10,3))</f>
        <v/>
      </c>
      <c r="M163" s="36">
        <f>IF(Putte!K6=(""),(""),ROUND(Putte!K6/Putte!$B6*10,3))</f>
        <v>9.3330000000000002</v>
      </c>
      <c r="N163" s="36">
        <f>IF(Putte!L6=(""),(""),ROUND(Putte!L6/Putte!$B6*10,3))</f>
        <v>8.6669999999999998</v>
      </c>
      <c r="O163" s="36" t="str">
        <f>IF(Putte!M6=(""),(""),ROUND(Putte!M6/Putte!$B6*10,3))</f>
        <v/>
      </c>
      <c r="P163" s="36">
        <f>IF(Putte!N6=(""),(""),ROUND(Putte!N6/Putte!$B6*10,3))</f>
        <v>6</v>
      </c>
      <c r="Q163" s="36" t="str">
        <f>IF(Putte!O6=(""),(""),ROUND(Putte!O6/Putte!$B6*10,3))</f>
        <v/>
      </c>
      <c r="R163" s="36">
        <f>IF(Putte!U6=(""),(""),ROUND(Putte!U6/Putte!$T6*10,3))</f>
        <v>10.667</v>
      </c>
      <c r="S163" s="36" t="str">
        <f>IF(Putte!V6=(""),(""),ROUND(Putte!V6/Putte!$T6*10,3))</f>
        <v/>
      </c>
      <c r="T163" s="36">
        <f>IF(Putte!W6=(""),(""),ROUND(Putte!W6/Putte!$T6*10,3))</f>
        <v>8</v>
      </c>
      <c r="U163" s="36" t="str">
        <f>IF(Putte!X6=(""),(""),ROUND(Putte!X6/Putte!$T6*10,3))</f>
        <v/>
      </c>
      <c r="V163" s="36" t="str">
        <f>IF(Putte!Y6=(""),(""),ROUND(Putte!Y6/Putte!$T6*10,3))</f>
        <v/>
      </c>
      <c r="W163" s="36" t="str">
        <f>IF(Putte!Z6=(""),(""),ROUND(Putte!Z6/Putte!$T6*10,3))</f>
        <v/>
      </c>
      <c r="X163" s="36" t="str">
        <f>IF(Putte!AA6=(""),(""),ROUND(Putte!AA6/Putte!$T6*10,3))</f>
        <v/>
      </c>
      <c r="Y163" s="36" t="str">
        <f>IF(Putte!AB6=(""),(""),ROUND(Putte!AB6/Putte!$T6*10,3))</f>
        <v/>
      </c>
      <c r="Z163" s="36" t="str">
        <f>IF(Putte!AC6=(""),(""),ROUND(Putte!AC6/Putte!$T6*10,3))</f>
        <v/>
      </c>
      <c r="AA163" s="36" t="str">
        <f>IF(Putte!AD6=(""),(""),ROUND(Putte!AD6/Putte!$T6*10,3))</f>
        <v/>
      </c>
      <c r="AB163" s="36" t="str">
        <f>IF(Putte!AE6=(""),(""),ROUND(Putte!AE6/Putte!$T6*10,3))</f>
        <v/>
      </c>
      <c r="AC163" s="36" t="str">
        <f>IF(Putte!AF6=(""),(""),ROUND(Putte!AF6/Putte!$T6*10,3))</f>
        <v/>
      </c>
      <c r="AD163" s="36" t="str">
        <f>IF(Putte!AG6=(""),(""),ROUND(Putte!AG6/Putte!$T6*10,3))</f>
        <v/>
      </c>
      <c r="AE163" s="36"/>
    </row>
    <row r="164" spans="1:31" ht="15" customHeight="1" x14ac:dyDescent="0.3">
      <c r="A164" s="27">
        <f t="shared" si="134"/>
        <v>12</v>
      </c>
      <c r="B164" s="28" t="str">
        <f>Putte!A7</f>
        <v xml:space="preserve">Palinckx Fons </v>
      </c>
      <c r="C164" s="32">
        <f>IF(Putte!AL7=0," ",SUM(E164:AD164))</f>
        <v>113.16499999999999</v>
      </c>
      <c r="E164" s="36">
        <f>IF(Putte!C7=(""),(""),ROUND(Putte!C7/Putte!$B7*10,3))</f>
        <v>9.2409999999999997</v>
      </c>
      <c r="F164" s="36">
        <f>IF(Putte!D7=(""),(""),ROUND(Putte!D7/Putte!$B7*10,3))</f>
        <v>6.4560000000000004</v>
      </c>
      <c r="G164" s="36">
        <f>IF(Putte!E7=(""),(""),ROUND(Putte!E7/Putte!$B7*10,3))</f>
        <v>12.532</v>
      </c>
      <c r="H164" s="36">
        <f>IF(Putte!F7=(""),(""),ROUND(Putte!F7/Putte!$B7*10,3))</f>
        <v>7.2149999999999999</v>
      </c>
      <c r="I164" s="36">
        <f>IF(Putte!G7=(""),(""),ROUND(Putte!G7/Putte!$B7*10,3))</f>
        <v>11.772</v>
      </c>
      <c r="J164" s="36">
        <f>IF(Putte!H7=(""),(""),ROUND(Putte!H7/Putte!$B7*10,3))</f>
        <v>9.8729999999999993</v>
      </c>
      <c r="K164" s="36">
        <f>IF(Putte!I7=(""),(""),ROUND(Putte!I7/Putte!$B7*10,3))</f>
        <v>8.2279999999999998</v>
      </c>
      <c r="L164" s="36">
        <f>IF(Putte!J7=(""),(""),ROUND(Putte!J7/Putte!$B7*10,3))</f>
        <v>8.6080000000000005</v>
      </c>
      <c r="M164" s="36" t="str">
        <f>IF(Putte!K7=(""),(""),ROUND(Putte!K7/Putte!$B7*10,3))</f>
        <v/>
      </c>
      <c r="N164" s="36">
        <f>IF(Putte!L7=(""),(""),ROUND(Putte!L7/Putte!$B7*10,3))</f>
        <v>11.391999999999999</v>
      </c>
      <c r="O164" s="36">
        <f>IF(Putte!M7=(""),(""),ROUND(Putte!M7/Putte!$B7*10,3))</f>
        <v>8.1010000000000009</v>
      </c>
      <c r="P164" s="36" t="str">
        <f>IF(Putte!N7=(""),(""),ROUND(Putte!N7/Putte!$B7*10,3))</f>
        <v/>
      </c>
      <c r="Q164" s="36" t="str">
        <f>IF(Putte!O7=(""),(""),ROUND(Putte!O7/Putte!$B7*10,3))</f>
        <v/>
      </c>
      <c r="R164" s="36" t="str">
        <f>IF(Putte!U7=(""),(""),ROUND(Putte!U7/Putte!$T7*10,3))</f>
        <v/>
      </c>
      <c r="S164" s="36">
        <f>IF(Putte!V7=(""),(""),ROUND(Putte!V7/Putte!$T7*10,3))</f>
        <v>11.772</v>
      </c>
      <c r="T164" s="36">
        <f>IF(Putte!W7=(""),(""),ROUND(Putte!W7/Putte!$T7*10,3))</f>
        <v>7.9749999999999996</v>
      </c>
      <c r="U164" s="36" t="str">
        <f>IF(Putte!X7=(""),(""),ROUND(Putte!X7/Putte!$T7*10,3))</f>
        <v/>
      </c>
      <c r="V164" s="36" t="str">
        <f>IF(Putte!Y7=(""),(""),ROUND(Putte!Y7/Putte!$T7*10,3))</f>
        <v/>
      </c>
      <c r="W164" s="36" t="str">
        <f>IF(Putte!Z7=(""),(""),ROUND(Putte!Z7/Putte!$T7*10,3))</f>
        <v/>
      </c>
      <c r="X164" s="36" t="str">
        <f>IF(Putte!AA7=(""),(""),ROUND(Putte!AA7/Putte!$T7*10,3))</f>
        <v/>
      </c>
      <c r="Y164" s="36" t="str">
        <f>IF(Putte!AB7=(""),(""),ROUND(Putte!AB7/Putte!$T7*10,3))</f>
        <v/>
      </c>
      <c r="Z164" s="36" t="str">
        <f>IF(Putte!AC7=(""),(""),ROUND(Putte!AC7/Putte!$T7*10,3))</f>
        <v/>
      </c>
      <c r="AA164" s="36" t="str">
        <f>IF(Putte!AD7=(""),(""),ROUND(Putte!AD7/Putte!$T7*10,3))</f>
        <v/>
      </c>
      <c r="AB164" s="36" t="str">
        <f>IF(Putte!AE7=(""),(""),ROUND(Putte!AE7/Putte!$T7*10,3))</f>
        <v/>
      </c>
      <c r="AC164" s="36" t="str">
        <f>IF(Putte!AF7=(""),(""),ROUND(Putte!AF7/Putte!$T7*10,3))</f>
        <v/>
      </c>
      <c r="AD164" s="36" t="str">
        <f>IF(Putte!AG7=(""),(""),ROUND(Putte!AG7/Putte!$T7*10,3))</f>
        <v/>
      </c>
      <c r="AE164" s="36"/>
    </row>
    <row r="165" spans="1:31" ht="15" customHeight="1" x14ac:dyDescent="0.3">
      <c r="A165" s="27" t="str">
        <f t="shared" si="134"/>
        <v xml:space="preserve"> </v>
      </c>
      <c r="B165" s="28" t="str">
        <f>Putte!A8</f>
        <v xml:space="preserve">Poulus Marinus    </v>
      </c>
      <c r="C165" s="32" t="str">
        <f>IF(Putte!AL8=0," ",SUM(E165:AD165))</f>
        <v xml:space="preserve"> </v>
      </c>
      <c r="E165" s="36" t="str">
        <f>IF(Putte!C8=(""),(""),ROUND(Putte!C8/Putte!$B8*10,3))</f>
        <v/>
      </c>
      <c r="F165" s="36" t="str">
        <f>IF(Putte!D8=(""),(""),ROUND(Putte!D8/Putte!$B8*10,3))</f>
        <v/>
      </c>
      <c r="G165" s="36" t="str">
        <f>IF(Putte!E8=(""),(""),ROUND(Putte!E8/Putte!$B8*10,3))</f>
        <v/>
      </c>
      <c r="H165" s="36" t="str">
        <f>IF(Putte!F8=(""),(""),ROUND(Putte!F8/Putte!$B8*10,3))</f>
        <v/>
      </c>
      <c r="I165" s="36" t="str">
        <f>IF(Putte!G8=(""),(""),ROUND(Putte!G8/Putte!$B8*10,3))</f>
        <v/>
      </c>
      <c r="J165" s="36" t="str">
        <f>IF(Putte!H8=(""),(""),ROUND(Putte!H8/Putte!$B8*10,3))</f>
        <v/>
      </c>
      <c r="K165" s="36" t="str">
        <f>IF(Putte!I8=(""),(""),ROUND(Putte!I8/Putte!$B8*10,3))</f>
        <v/>
      </c>
      <c r="L165" s="36" t="str">
        <f>IF(Putte!J8=(""),(""),ROUND(Putte!J8/Putte!$B8*10,3))</f>
        <v/>
      </c>
      <c r="M165" s="36" t="str">
        <f>IF(Putte!K8=(""),(""),ROUND(Putte!K8/Putte!$B8*10,3))</f>
        <v/>
      </c>
      <c r="N165" s="36" t="str">
        <f>IF(Putte!L8=(""),(""),ROUND(Putte!L8/Putte!$B8*10,3))</f>
        <v/>
      </c>
      <c r="O165" s="36" t="str">
        <f>IF(Putte!M8=(""),(""),ROUND(Putte!M8/Putte!$B8*10,3))</f>
        <v/>
      </c>
      <c r="P165" s="36" t="str">
        <f>IF(Putte!N8=(""),(""),ROUND(Putte!N8/Putte!$B8*10,3))</f>
        <v/>
      </c>
      <c r="Q165" s="36" t="str">
        <f>IF(Putte!O8=(""),(""),ROUND(Putte!O8/Putte!$B8*10,3))</f>
        <v/>
      </c>
      <c r="R165" s="36" t="str">
        <f>IF(Putte!U8=(""),(""),ROUND(Putte!U8/Putte!$T8*10,3))</f>
        <v/>
      </c>
      <c r="S165" s="36" t="str">
        <f>IF(Putte!V8=(""),(""),ROUND(Putte!V8/Putte!$T8*10,3))</f>
        <v/>
      </c>
      <c r="T165" s="36" t="str">
        <f>IF(Putte!W8=(""),(""),ROUND(Putte!W8/Putte!$T8*10,3))</f>
        <v/>
      </c>
      <c r="U165" s="36" t="str">
        <f>IF(Putte!X8=(""),(""),ROUND(Putte!X8/Putte!$T8*10,3))</f>
        <v/>
      </c>
      <c r="V165" s="36" t="str">
        <f>IF(Putte!Y8=(""),(""),ROUND(Putte!Y8/Putte!$T8*10,3))</f>
        <v/>
      </c>
      <c r="W165" s="36" t="str">
        <f>IF(Putte!Z8=(""),(""),ROUND(Putte!Z8/Putte!$T8*10,3))</f>
        <v/>
      </c>
      <c r="X165" s="36" t="str">
        <f>IF(Putte!AA8=(""),(""),ROUND(Putte!AA8/Putte!$T8*10,3))</f>
        <v/>
      </c>
      <c r="Y165" s="36" t="str">
        <f>IF(Putte!AB8=(""),(""),ROUND(Putte!AB8/Putte!$T8*10,3))</f>
        <v/>
      </c>
      <c r="Z165" s="36" t="str">
        <f>IF(Putte!AC8=(""),(""),ROUND(Putte!AC8/Putte!$T8*10,3))</f>
        <v/>
      </c>
      <c r="AA165" s="36" t="str">
        <f>IF(Putte!AD8=(""),(""),ROUND(Putte!AD8/Putte!$T8*10,3))</f>
        <v/>
      </c>
      <c r="AB165" s="36" t="str">
        <f>IF(Putte!AE8=(""),(""),ROUND(Putte!AE8/Putte!$T8*10,3))</f>
        <v/>
      </c>
      <c r="AC165" s="36" t="str">
        <f>IF(Putte!AF8=(""),(""),ROUND(Putte!AF8/Putte!$T8*10,3))</f>
        <v/>
      </c>
      <c r="AD165" s="36" t="str">
        <f>IF(Putte!AG8=(""),(""),ROUND(Putte!AG8/Putte!$T8*10,3))</f>
        <v/>
      </c>
      <c r="AE165" s="36"/>
    </row>
    <row r="166" spans="1:31" ht="15" customHeight="1" x14ac:dyDescent="0.3">
      <c r="A166" s="27">
        <f t="shared" si="134"/>
        <v>14</v>
      </c>
      <c r="B166" s="28" t="str">
        <f>Putte!A9</f>
        <v xml:space="preserve">Plompen Dirk </v>
      </c>
      <c r="C166" s="32">
        <f>IF(Putte!AL9=0," ",SUM(E166:AD166))</f>
        <v>149.18999999999997</v>
      </c>
      <c r="E166" s="36">
        <f>IF(Putte!C9=(""),(""),ROUND(Putte!C9/Putte!$B9*10,3))</f>
        <v>14.865</v>
      </c>
      <c r="F166" s="36">
        <f>IF(Putte!D9=(""),(""),ROUND(Putte!D9/Putte!$B9*10,3))</f>
        <v>9.1890000000000001</v>
      </c>
      <c r="G166" s="36">
        <f>IF(Putte!E9=(""),(""),ROUND(Putte!E9/Putte!$B9*10,3))</f>
        <v>13.513999999999999</v>
      </c>
      <c r="H166" s="36">
        <f>IF(Putte!F9=(""),(""),ROUND(Putte!F9/Putte!$B9*10,3))</f>
        <v>14.595000000000001</v>
      </c>
      <c r="I166" s="36">
        <f>IF(Putte!G9=(""),(""),ROUND(Putte!G9/Putte!$B9*10,3))</f>
        <v>8.6489999999999991</v>
      </c>
      <c r="J166" s="36" t="str">
        <f>IF(Putte!H9=(""),(""),ROUND(Putte!H9/Putte!$B9*10,3))</f>
        <v/>
      </c>
      <c r="K166" s="36">
        <f>IF(Putte!I9=(""),(""),ROUND(Putte!I9/Putte!$B9*10,3))</f>
        <v>8.9190000000000005</v>
      </c>
      <c r="L166" s="36" t="str">
        <f>IF(Putte!J9=(""),(""),ROUND(Putte!J9/Putte!$B9*10,3))</f>
        <v/>
      </c>
      <c r="M166" s="36">
        <f>IF(Putte!K9=(""),(""),ROUND(Putte!K9/Putte!$B9*10,3))</f>
        <v>14.865</v>
      </c>
      <c r="N166" s="36">
        <f>IF(Putte!L9=(""),(""),ROUND(Putte!L9/Putte!$B9*10,3))</f>
        <v>10.27</v>
      </c>
      <c r="O166" s="36">
        <f>IF(Putte!M9=(""),(""),ROUND(Putte!M9/Putte!$B9*10,3))</f>
        <v>14.865</v>
      </c>
      <c r="P166" s="36">
        <f>IF(Putte!N9=(""),(""),ROUND(Putte!N9/Putte!$B9*10,3))</f>
        <v>13.784000000000001</v>
      </c>
      <c r="Q166" s="36">
        <f>IF(Putte!O9=(""),(""),ROUND(Putte!O9/Putte!$B9*10,3))</f>
        <v>7.2969999999999997</v>
      </c>
      <c r="R166" s="36">
        <f>IF(Putte!U9=(""),(""),ROUND(Putte!U9/Putte!$T9*10,3))</f>
        <v>5.4050000000000002</v>
      </c>
      <c r="S166" s="36">
        <f>IF(Putte!V9=(""),(""),ROUND(Putte!V9/Putte!$T9*10,3))</f>
        <v>7.8380000000000001</v>
      </c>
      <c r="T166" s="36">
        <f>IF(Putte!W9=(""),(""),ROUND(Putte!W9/Putte!$T9*10,3))</f>
        <v>5.1349999999999998</v>
      </c>
      <c r="U166" s="36" t="str">
        <f>IF(Putte!X9=(""),(""),ROUND(Putte!X9/Putte!$T9*10,3))</f>
        <v/>
      </c>
      <c r="V166" s="36" t="str">
        <f>IF(Putte!Y9=(""),(""),ROUND(Putte!Y9/Putte!$T9*10,3))</f>
        <v/>
      </c>
      <c r="W166" s="36" t="str">
        <f>IF(Putte!Z9=(""),(""),ROUND(Putte!Z9/Putte!$T9*10,3))</f>
        <v/>
      </c>
      <c r="X166" s="36" t="str">
        <f>IF(Putte!AA9=(""),(""),ROUND(Putte!AA9/Putte!$T9*10,3))</f>
        <v/>
      </c>
      <c r="Y166" s="36" t="str">
        <f>IF(Putte!AB9=(""),(""),ROUND(Putte!AB9/Putte!$T9*10,3))</f>
        <v/>
      </c>
      <c r="Z166" s="36" t="str">
        <f>IF(Putte!AC9=(""),(""),ROUND(Putte!AC9/Putte!$T9*10,3))</f>
        <v/>
      </c>
      <c r="AA166" s="36" t="str">
        <f>IF(Putte!AD9=(""),(""),ROUND(Putte!AD9/Putte!$T9*10,3))</f>
        <v/>
      </c>
      <c r="AB166" s="36" t="str">
        <f>IF(Putte!AE9=(""),(""),ROUND(Putte!AE9/Putte!$T9*10,3))</f>
        <v/>
      </c>
      <c r="AC166" s="36" t="str">
        <f>IF(Putte!AF9=(""),(""),ROUND(Putte!AF9/Putte!$T9*10,3))</f>
        <v/>
      </c>
      <c r="AD166" s="36" t="str">
        <f>IF(Putte!AG9=(""),(""),ROUND(Putte!AG9/Putte!$T9*10,3))</f>
        <v/>
      </c>
      <c r="AE166" s="36"/>
    </row>
    <row r="167" spans="1:31" ht="15" customHeight="1" x14ac:dyDescent="0.3">
      <c r="A167" s="27">
        <f t="shared" si="134"/>
        <v>8</v>
      </c>
      <c r="B167" s="28" t="str">
        <f>Putte!A10</f>
        <v xml:space="preserve">Schaeken Pierre </v>
      </c>
      <c r="C167" s="32">
        <f>IF(Putte!AL10=0," ",SUM(E167:AD167))</f>
        <v>94.5</v>
      </c>
      <c r="E167" s="36" t="str">
        <f>IF(Putte!C10=(""),(""),ROUND(Putte!C10/Putte!$B10*10,3))</f>
        <v/>
      </c>
      <c r="F167" s="36" t="str">
        <f>IF(Putte!D10=(""),(""),ROUND(Putte!D10/Putte!$B10*10,3))</f>
        <v/>
      </c>
      <c r="G167" s="36" t="str">
        <f>IF(Putte!E10=(""),(""),ROUND(Putte!E10/Putte!$B10*10,3))</f>
        <v/>
      </c>
      <c r="H167" s="36" t="str">
        <f>IF(Putte!F10=(""),(""),ROUND(Putte!F10/Putte!$B10*10,3))</f>
        <v/>
      </c>
      <c r="I167" s="36">
        <f>IF(Putte!G10=(""),(""),ROUND(Putte!G10/Putte!$B10*10,3))</f>
        <v>11</v>
      </c>
      <c r="J167" s="36" t="str">
        <f>IF(Putte!H10=(""),(""),ROUND(Putte!H10/Putte!$B10*10,3))</f>
        <v/>
      </c>
      <c r="K167" s="36">
        <f>IF(Putte!I10=(""),(""),ROUND(Putte!I10/Putte!$B10*10,3))</f>
        <v>20</v>
      </c>
      <c r="L167" s="36">
        <f>IF(Putte!J10=(""),(""),ROUND(Putte!J10/Putte!$B10*10,3))</f>
        <v>13.5</v>
      </c>
      <c r="M167" s="36">
        <f>IF(Putte!K10=(""),(""),ROUND(Putte!K10/Putte!$B10*10,3))</f>
        <v>10.5</v>
      </c>
      <c r="N167" s="36">
        <f>IF(Putte!L10=(""),(""),ROUND(Putte!L10/Putte!$B10*10,3))</f>
        <v>10</v>
      </c>
      <c r="O167" s="36">
        <f>IF(Putte!M10=(""),(""),ROUND(Putte!M10/Putte!$B10*10,3))</f>
        <v>8</v>
      </c>
      <c r="P167" s="36" t="str">
        <f>IF(Putte!N10=(""),(""),ROUND(Putte!N10/Putte!$B10*10,3))</f>
        <v/>
      </c>
      <c r="Q167" s="36" t="str">
        <f>IF(Putte!O10=(""),(""),ROUND(Putte!O10/Putte!$B10*10,3))</f>
        <v/>
      </c>
      <c r="R167" s="36">
        <f>IF(Putte!U10=(""),(""),ROUND(Putte!U10/Putte!$T10*10,3))</f>
        <v>7.5</v>
      </c>
      <c r="S167" s="36">
        <f>IF(Putte!V10=(""),(""),ROUND(Putte!V10/Putte!$T10*10,3))</f>
        <v>14</v>
      </c>
      <c r="T167" s="36" t="str">
        <f>IF(Putte!W10=(""),(""),ROUND(Putte!W10/Putte!$T10*10,3))</f>
        <v/>
      </c>
      <c r="U167" s="36" t="str">
        <f>IF(Putte!X10=(""),(""),ROUND(Putte!X10/Putte!$T10*10,3))</f>
        <v/>
      </c>
      <c r="V167" s="36" t="str">
        <f>IF(Putte!Y10=(""),(""),ROUND(Putte!Y10/Putte!$T10*10,3))</f>
        <v/>
      </c>
      <c r="W167" s="36" t="str">
        <f>IF(Putte!Z10=(""),(""),ROUND(Putte!Z10/Putte!$T10*10,3))</f>
        <v/>
      </c>
      <c r="X167" s="36" t="str">
        <f>IF(Putte!AA10=(""),(""),ROUND(Putte!AA10/Putte!$T10*10,3))</f>
        <v/>
      </c>
      <c r="Y167" s="36" t="str">
        <f>IF(Putte!AB10=(""),(""),ROUND(Putte!AB10/Putte!$T10*10,3))</f>
        <v/>
      </c>
      <c r="Z167" s="36" t="str">
        <f>IF(Putte!AC10=(""),(""),ROUND(Putte!AC10/Putte!$T10*10,3))</f>
        <v/>
      </c>
      <c r="AA167" s="36" t="str">
        <f>IF(Putte!AD10=(""),(""),ROUND(Putte!AD10/Putte!$T10*10,3))</f>
        <v/>
      </c>
      <c r="AB167" s="36" t="str">
        <f>IF(Putte!AE10=(""),(""),ROUND(Putte!AE10/Putte!$T10*10,3))</f>
        <v/>
      </c>
      <c r="AC167" s="36" t="str">
        <f>IF(Putte!AF10=(""),(""),ROUND(Putte!AF10/Putte!$T10*10,3))</f>
        <v/>
      </c>
      <c r="AD167" s="36" t="str">
        <f>IF(Putte!AG10=(""),(""),ROUND(Putte!AG10/Putte!$T10*10,3))</f>
        <v/>
      </c>
      <c r="AE167" s="36"/>
    </row>
    <row r="168" spans="1:31" ht="15" customHeight="1" x14ac:dyDescent="0.3">
      <c r="A168" s="27">
        <f t="shared" si="134"/>
        <v>6</v>
      </c>
      <c r="B168" s="28" t="str">
        <f>Putte!A11</f>
        <v>Van Den Bleeken Eddy</v>
      </c>
      <c r="C168" s="32">
        <f>IF(Putte!AL11=0," ",SUM(E168:AD168))</f>
        <v>74.544999999999987</v>
      </c>
      <c r="E168" s="36" t="str">
        <f>IF(Putte!C11=(""),(""),ROUND(Putte!C11/Putte!$B11*10,3))</f>
        <v/>
      </c>
      <c r="F168" s="36">
        <f>IF(Putte!D11=(""),(""),ROUND(Putte!D11/Putte!$B11*10,3))</f>
        <v>13.635999999999999</v>
      </c>
      <c r="G168" s="36">
        <f>IF(Putte!E11=(""),(""),ROUND(Putte!E11/Putte!$B11*10,3))</f>
        <v>10.455</v>
      </c>
      <c r="H168" s="36" t="str">
        <f>IF(Putte!F11=(""),(""),ROUND(Putte!F11/Putte!$B11*10,3))</f>
        <v/>
      </c>
      <c r="I168" s="36" t="str">
        <f>IF(Putte!G11=(""),(""),ROUND(Putte!G11/Putte!$B11*10,3))</f>
        <v/>
      </c>
      <c r="J168" s="36">
        <f>IF(Putte!H11=(""),(""),ROUND(Putte!H11/Putte!$B11*10,3))</f>
        <v>12.727</v>
      </c>
      <c r="K168" s="36">
        <f>IF(Putte!I11=(""),(""),ROUND(Putte!I11/Putte!$B11*10,3))</f>
        <v>11.818</v>
      </c>
      <c r="L168" s="36">
        <f>IF(Putte!J11=(""),(""),ROUND(Putte!J11/Putte!$B11*10,3))</f>
        <v>11.818</v>
      </c>
      <c r="M168" s="36">
        <f>IF(Putte!K11=(""),(""),ROUND(Putte!K11/Putte!$B11*10,3))</f>
        <v>14.090999999999999</v>
      </c>
      <c r="N168" s="36" t="str">
        <f>IF(Putte!L11=(""),(""),ROUND(Putte!L11/Putte!$B11*10,3))</f>
        <v/>
      </c>
      <c r="O168" s="36" t="str">
        <f>IF(Putte!M11=(""),(""),ROUND(Putte!M11/Putte!$B11*10,3))</f>
        <v/>
      </c>
      <c r="P168" s="36" t="str">
        <f>IF(Putte!N11=(""),(""),ROUND(Putte!N11/Putte!$B11*10,3))</f>
        <v/>
      </c>
      <c r="Q168" s="36" t="str">
        <f>IF(Putte!O11=(""),(""),ROUND(Putte!O11/Putte!$B11*10,3))</f>
        <v/>
      </c>
      <c r="R168" s="36" t="str">
        <f>IF(Putte!U11=(""),(""),ROUND(Putte!U11/Putte!$T11*10,3))</f>
        <v/>
      </c>
      <c r="S168" s="36" t="str">
        <f>IF(Putte!V11=(""),(""),ROUND(Putte!V11/Putte!$T11*10,3))</f>
        <v/>
      </c>
      <c r="T168" s="36" t="str">
        <f>IF(Putte!W11=(""),(""),ROUND(Putte!W11/Putte!$T11*10,3))</f>
        <v/>
      </c>
      <c r="U168" s="36" t="str">
        <f>IF(Putte!X11=(""),(""),ROUND(Putte!X11/Putte!$T11*10,3))</f>
        <v/>
      </c>
      <c r="V168" s="36" t="str">
        <f>IF(Putte!Y11=(""),(""),ROUND(Putte!Y11/Putte!$T11*10,3))</f>
        <v/>
      </c>
      <c r="W168" s="36" t="str">
        <f>IF(Putte!Z11=(""),(""),ROUND(Putte!Z11/Putte!$T11*10,3))</f>
        <v/>
      </c>
      <c r="X168" s="36" t="str">
        <f>IF(Putte!AA11=(""),(""),ROUND(Putte!AA11/Putte!$T11*10,3))</f>
        <v/>
      </c>
      <c r="Y168" s="36" t="str">
        <f>IF(Putte!AB11=(""),(""),ROUND(Putte!AB11/Putte!$T11*10,3))</f>
        <v/>
      </c>
      <c r="Z168" s="36" t="str">
        <f>IF(Putte!AC11=(""),(""),ROUND(Putte!AC11/Putte!$T11*10,3))</f>
        <v/>
      </c>
      <c r="AA168" s="36" t="str">
        <f>IF(Putte!AD11=(""),(""),ROUND(Putte!AD11/Putte!$T11*10,3))</f>
        <v/>
      </c>
      <c r="AB168" s="36" t="str">
        <f>IF(Putte!AE11=(""),(""),ROUND(Putte!AE11/Putte!$T11*10,3))</f>
        <v/>
      </c>
      <c r="AC168" s="36" t="str">
        <f>IF(Putte!AF11=(""),(""),ROUND(Putte!AF11/Putte!$T11*10,3))</f>
        <v/>
      </c>
      <c r="AD168" s="36" t="str">
        <f>IF(Putte!AG11=(""),(""),ROUND(Putte!AG11/Putte!$T11*10,3))</f>
        <v/>
      </c>
      <c r="AE168" s="36"/>
    </row>
    <row r="169" spans="1:31" ht="15" customHeight="1" x14ac:dyDescent="0.3">
      <c r="A169" s="27" t="str">
        <f t="shared" si="134"/>
        <v xml:space="preserve"> </v>
      </c>
      <c r="B169" s="80" t="str">
        <f>Putte!A12</f>
        <v>Van Riel Eddie</v>
      </c>
      <c r="C169" s="32" t="str">
        <f>IF(Putte!AL12=0," ",SUM(E169:AD169))</f>
        <v xml:space="preserve"> </v>
      </c>
      <c r="E169" s="36" t="str">
        <f>IF(Putte!C12=(""),(""),ROUND(Putte!C12/Putte!$B12*10,3))</f>
        <v/>
      </c>
      <c r="F169" s="36" t="str">
        <f>IF(Putte!D12=(""),(""),ROUND(Putte!D12/Putte!$B12*10,3))</f>
        <v/>
      </c>
      <c r="G169" s="36" t="str">
        <f>IF(Putte!E12=(""),(""),ROUND(Putte!E12/Putte!$B12*10,3))</f>
        <v/>
      </c>
      <c r="H169" s="36" t="str">
        <f>IF(Putte!F12=(""),(""),ROUND(Putte!F12/Putte!$B12*10,3))</f>
        <v/>
      </c>
      <c r="I169" s="36" t="str">
        <f>IF(Putte!G12=(""),(""),ROUND(Putte!G12/Putte!$B12*10,3))</f>
        <v/>
      </c>
      <c r="J169" s="36" t="str">
        <f>IF(Putte!H12=(""),(""),ROUND(Putte!H12/Putte!$B12*10,3))</f>
        <v/>
      </c>
      <c r="K169" s="36" t="str">
        <f>IF(Putte!I12=(""),(""),ROUND(Putte!I12/Putte!$B12*10,3))</f>
        <v/>
      </c>
      <c r="L169" s="36" t="str">
        <f>IF(Putte!J12=(""),(""),ROUND(Putte!J12/Putte!$B12*10,3))</f>
        <v/>
      </c>
      <c r="M169" s="36" t="str">
        <f>IF(Putte!K12=(""),(""),ROUND(Putte!K12/Putte!$B12*10,3))</f>
        <v/>
      </c>
      <c r="N169" s="36" t="str">
        <f>IF(Putte!L12=(""),(""),ROUND(Putte!L12/Putte!$B12*10,3))</f>
        <v/>
      </c>
      <c r="O169" s="36" t="str">
        <f>IF(Putte!M12=(""),(""),ROUND(Putte!M12/Putte!$B12*10,3))</f>
        <v/>
      </c>
      <c r="P169" s="36" t="str">
        <f>IF(Putte!N12=(""),(""),ROUND(Putte!N12/Putte!$B12*10,3))</f>
        <v/>
      </c>
      <c r="Q169" s="36" t="str">
        <f>IF(Putte!O12=(""),(""),ROUND(Putte!O12/Putte!$B12*10,3))</f>
        <v/>
      </c>
      <c r="R169" s="36" t="str">
        <f>IF(Putte!U12=(""),(""),ROUND(Putte!U12/Putte!$T12*10,3))</f>
        <v/>
      </c>
      <c r="S169" s="36" t="str">
        <f>IF(Putte!V12=(""),(""),ROUND(Putte!V12/Putte!$T12*10,3))</f>
        <v/>
      </c>
      <c r="T169" s="36" t="str">
        <f>IF(Putte!W12=(""),(""),ROUND(Putte!W12/Putte!$T12*10,3))</f>
        <v/>
      </c>
      <c r="U169" s="36" t="str">
        <f>IF(Putte!X12=(""),(""),ROUND(Putte!X12/Putte!$T12*10,3))</f>
        <v/>
      </c>
      <c r="V169" s="36" t="str">
        <f>IF(Putte!Y12=(""),(""),ROUND(Putte!Y12/Putte!$T12*10,3))</f>
        <v/>
      </c>
      <c r="W169" s="36" t="str">
        <f>IF(Putte!Z12=(""),(""),ROUND(Putte!Z12/Putte!$T12*10,3))</f>
        <v/>
      </c>
      <c r="X169" s="36" t="str">
        <f>IF(Putte!AA12=(""),(""),ROUND(Putte!AA12/Putte!$T12*10,3))</f>
        <v/>
      </c>
      <c r="Y169" s="36" t="str">
        <f>IF(Putte!AB12=(""),(""),ROUND(Putte!AB12/Putte!$T12*10,3))</f>
        <v/>
      </c>
      <c r="Z169" s="36" t="str">
        <f>IF(Putte!AC12=(""),(""),ROUND(Putte!AC12/Putte!$T12*10,3))</f>
        <v/>
      </c>
      <c r="AA169" s="36" t="str">
        <f>IF(Putte!AD12=(""),(""),ROUND(Putte!AD12/Putte!$T12*10,3))</f>
        <v/>
      </c>
      <c r="AB169" s="36" t="str">
        <f>IF(Putte!AE12=(""),(""),ROUND(Putte!AE12/Putte!$T12*10,3))</f>
        <v/>
      </c>
      <c r="AC169" s="36" t="str">
        <f>IF(Putte!AF12=(""),(""),ROUND(Putte!AF12/Putte!$T12*10,3))</f>
        <v/>
      </c>
      <c r="AD169" s="36" t="str">
        <f>IF(Putte!AG12=(""),(""),ROUND(Putte!AG12/Putte!$T12*10,3))</f>
        <v/>
      </c>
      <c r="AE169" s="36"/>
    </row>
    <row r="170" spans="1:31" ht="15" customHeight="1" x14ac:dyDescent="0.3">
      <c r="A170" s="27">
        <f t="shared" si="134"/>
        <v>9</v>
      </c>
      <c r="B170" s="28" t="str">
        <f>Putte!A13</f>
        <v>Verelst Gilbert</v>
      </c>
      <c r="C170" s="32">
        <f>IF(Putte!AL13=0," ",SUM(E170:AD170))</f>
        <v>95.834000000000003</v>
      </c>
      <c r="E170" s="36">
        <f>IF(Putte!C13=(""),(""),ROUND(Putte!C13/Putte!$B13*10,3))</f>
        <v>14.583</v>
      </c>
      <c r="F170" s="36" t="str">
        <f>IF(Putte!D13=(""),(""),ROUND(Putte!D13/Putte!$B13*10,3))</f>
        <v/>
      </c>
      <c r="G170" s="36">
        <f>IF(Putte!E13=(""),(""),ROUND(Putte!E13/Putte!$B13*10,3))</f>
        <v>12.5</v>
      </c>
      <c r="H170" s="36">
        <f>IF(Putte!F13=(""),(""),ROUND(Putte!F13/Putte!$B13*10,3))</f>
        <v>7.9169999999999998</v>
      </c>
      <c r="I170" s="36" t="str">
        <f>IF(Putte!G13=(""),(""),ROUND(Putte!G13/Putte!$B13*10,3))</f>
        <v/>
      </c>
      <c r="J170" s="36">
        <f>IF(Putte!H13=(""),(""),ROUND(Putte!H13/Putte!$B13*10,3))</f>
        <v>11.667</v>
      </c>
      <c r="K170" s="36" t="str">
        <f>IF(Putte!I13=(""),(""),ROUND(Putte!I13/Putte!$B13*10,3))</f>
        <v/>
      </c>
      <c r="L170" s="36">
        <f>IF(Putte!J13=(""),(""),ROUND(Putte!J13/Putte!$B13*10,3))</f>
        <v>7.5</v>
      </c>
      <c r="M170" s="36" t="str">
        <f>IF(Putte!K13=(""),(""),ROUND(Putte!K13/Putte!$B13*10,3))</f>
        <v/>
      </c>
      <c r="N170" s="36" t="str">
        <f>IF(Putte!L13=(""),(""),ROUND(Putte!L13/Putte!$B13*10,3))</f>
        <v/>
      </c>
      <c r="O170" s="36">
        <f>IF(Putte!M13=(""),(""),ROUND(Putte!M13/Putte!$B13*10,3))</f>
        <v>11.25</v>
      </c>
      <c r="P170" s="36">
        <f>IF(Putte!N13=(""),(""),ROUND(Putte!N13/Putte!$B13*10,3))</f>
        <v>15.833</v>
      </c>
      <c r="Q170" s="36">
        <f>IF(Putte!O13=(""),(""),ROUND(Putte!O13/Putte!$B13*10,3))</f>
        <v>6.6669999999999998</v>
      </c>
      <c r="R170" s="36">
        <f>IF(Putte!U13=(""),(""),ROUND(Putte!U13/Putte!$T13*10,3))</f>
        <v>7.9169999999999998</v>
      </c>
      <c r="S170" s="36" t="str">
        <f>IF(Putte!V13=(""),(""),ROUND(Putte!V13/Putte!$T13*10,3))</f>
        <v/>
      </c>
      <c r="T170" s="36" t="str">
        <f>IF(Putte!W13=(""),(""),ROUND(Putte!W13/Putte!$T13*10,3))</f>
        <v/>
      </c>
      <c r="U170" s="36" t="str">
        <f>IF(Putte!X13=(""),(""),ROUND(Putte!X13/Putte!$T13*10,3))</f>
        <v/>
      </c>
      <c r="V170" s="36" t="str">
        <f>IF(Putte!Y13=(""),(""),ROUND(Putte!Y13/Putte!$T13*10,3))</f>
        <v/>
      </c>
      <c r="W170" s="36" t="str">
        <f>IF(Putte!Z13=(""),(""),ROUND(Putte!Z13/Putte!$T13*10,3))</f>
        <v/>
      </c>
      <c r="X170" s="36" t="str">
        <f>IF(Putte!AA13=(""),(""),ROUND(Putte!AA13/Putte!$T13*10,3))</f>
        <v/>
      </c>
      <c r="Y170" s="36" t="str">
        <f>IF(Putte!AB13=(""),(""),ROUND(Putte!AB13/Putte!$T13*10,3))</f>
        <v/>
      </c>
      <c r="Z170" s="36" t="str">
        <f>IF(Putte!AC13=(""),(""),ROUND(Putte!AC13/Putte!$T13*10,3))</f>
        <v/>
      </c>
      <c r="AA170" s="36" t="str">
        <f>IF(Putte!AD13=(""),(""),ROUND(Putte!AD13/Putte!$T13*10,3))</f>
        <v/>
      </c>
      <c r="AB170" s="36" t="str">
        <f>IF(Putte!AE13=(""),(""),ROUND(Putte!AE13/Putte!$T13*10,3))</f>
        <v/>
      </c>
      <c r="AC170" s="36" t="str">
        <f>IF(Putte!AF13=(""),(""),ROUND(Putte!AF13/Putte!$T13*10,3))</f>
        <v/>
      </c>
      <c r="AD170" s="36" t="str">
        <f>IF(Putte!AG13=(""),(""),ROUND(Putte!AG13/Putte!$T13*10,3))</f>
        <v/>
      </c>
      <c r="AE170" s="36"/>
    </row>
    <row r="171" spans="1:31" ht="15" customHeight="1" x14ac:dyDescent="0.3">
      <c r="A171" s="27">
        <f t="shared" si="134"/>
        <v>5</v>
      </c>
      <c r="B171" s="28" t="str">
        <f>Putte!A14</f>
        <v>Wolfcarius Jaques</v>
      </c>
      <c r="C171" s="32">
        <f>IF(Putte!AL14=0," ",SUM(E171:AD171))</f>
        <v>51.363</v>
      </c>
      <c r="E171" s="36" t="str">
        <f>IF(Putte!C14=(""),(""),ROUND(Putte!C14/Putte!$B14*10,3))</f>
        <v/>
      </c>
      <c r="F171" s="36" t="str">
        <f>IF(Putte!D14=(""),(""),ROUND(Putte!D14/Putte!$B14*10,3))</f>
        <v/>
      </c>
      <c r="G171" s="36" t="str">
        <f>IF(Putte!E14=(""),(""),ROUND(Putte!E14/Putte!$B14*10,3))</f>
        <v/>
      </c>
      <c r="H171" s="36" t="str">
        <f>IF(Putte!F14=(""),(""),ROUND(Putte!F14/Putte!$B14*10,3))</f>
        <v/>
      </c>
      <c r="I171" s="36" t="str">
        <f>IF(Putte!G14=(""),(""),ROUND(Putte!G14/Putte!$B14*10,3))</f>
        <v/>
      </c>
      <c r="J171" s="36" t="str">
        <f>IF(Putte!H14=(""),(""),ROUND(Putte!H14/Putte!$B14*10,3))</f>
        <v/>
      </c>
      <c r="K171" s="36">
        <f>IF(Putte!I14=(""),(""),ROUND(Putte!I14/Putte!$B14*10,3))</f>
        <v>14.545</v>
      </c>
      <c r="L171" s="36">
        <f>IF(Putte!J14=(""),(""),ROUND(Putte!J14/Putte!$B14*10,3))</f>
        <v>7.2729999999999997</v>
      </c>
      <c r="M171" s="36" t="str">
        <f>IF(Putte!K14=(""),(""),ROUND(Putte!K14/Putte!$B14*10,3))</f>
        <v/>
      </c>
      <c r="N171" s="36" t="str">
        <f>IF(Putte!L14=(""),(""),ROUND(Putte!L14/Putte!$B14*10,3))</f>
        <v/>
      </c>
      <c r="O171" s="36">
        <f>IF(Putte!M14=(""),(""),ROUND(Putte!M14/Putte!$B14*10,3))</f>
        <v>10.909000000000001</v>
      </c>
      <c r="P171" s="36">
        <f>IF(Putte!N14=(""),(""),ROUND(Putte!N14/Putte!$B14*10,3))</f>
        <v>8.6359999999999992</v>
      </c>
      <c r="Q171" s="36">
        <f>IF(Putte!O14=(""),(""),ROUND(Putte!O14/Putte!$B14*10,3))</f>
        <v>10</v>
      </c>
      <c r="R171" s="36" t="str">
        <f>IF(Putte!U14=(""),(""),ROUND(Putte!U14/Putte!$T14*10,3))</f>
        <v/>
      </c>
      <c r="S171" s="36" t="str">
        <f>IF(Putte!V14=(""),(""),ROUND(Putte!V14/Putte!$T14*10,3))</f>
        <v/>
      </c>
      <c r="T171" s="36" t="str">
        <f>IF(Putte!W14=(""),(""),ROUND(Putte!W14/Putte!$T14*10,3))</f>
        <v/>
      </c>
      <c r="U171" s="36" t="str">
        <f>IF(Putte!X14=(""),(""),ROUND(Putte!X14/Putte!$T14*10,3))</f>
        <v/>
      </c>
      <c r="V171" s="36" t="str">
        <f>IF(Putte!Y14=(""),(""),ROUND(Putte!Y14/Putte!$T14*10,3))</f>
        <v/>
      </c>
      <c r="W171" s="36" t="str">
        <f>IF(Putte!Z14=(""),(""),ROUND(Putte!Z14/Putte!$T14*10,3))</f>
        <v/>
      </c>
      <c r="X171" s="36" t="str">
        <f>IF(Putte!AA14=(""),(""),ROUND(Putte!AA14/Putte!$T14*10,3))</f>
        <v/>
      </c>
      <c r="Y171" s="36" t="str">
        <f>IF(Putte!AB14=(""),(""),ROUND(Putte!AB14/Putte!$T14*10,3))</f>
        <v/>
      </c>
      <c r="Z171" s="36" t="str">
        <f>IF(Putte!AC14=(""),(""),ROUND(Putte!AC14/Putte!$T14*10,3))</f>
        <v/>
      </c>
      <c r="AA171" s="36" t="str">
        <f>IF(Putte!AD14=(""),(""),ROUND(Putte!AD14/Putte!$T14*10,3))</f>
        <v/>
      </c>
      <c r="AB171" s="36" t="str">
        <f>IF(Putte!AE14=(""),(""),ROUND(Putte!AE14/Putte!$T14*10,3))</f>
        <v/>
      </c>
      <c r="AC171" s="36" t="str">
        <f>IF(Putte!AF14=(""),(""),ROUND(Putte!AF14/Putte!$T14*10,3))</f>
        <v/>
      </c>
      <c r="AD171" s="36" t="str">
        <f>IF(Putte!AG14=(""),(""),ROUND(Putte!AG14/Putte!$T14*10,3))</f>
        <v/>
      </c>
      <c r="AE171" s="36"/>
    </row>
    <row r="172" spans="1:31" ht="15" customHeight="1" x14ac:dyDescent="0.3">
      <c r="A172" s="27">
        <f t="shared" si="134"/>
        <v>9</v>
      </c>
      <c r="B172" s="28" t="str">
        <f>Putte!A15</f>
        <v xml:space="preserve">Eyckmans Luc   </v>
      </c>
      <c r="C172" s="32">
        <f>IF(Putte!AL15=0," ",SUM(E172:AD172))</f>
        <v>86.957000000000008</v>
      </c>
      <c r="E172" s="36">
        <f>IF(Putte!C15=(""),(""),ROUND(Putte!C15/Putte!$B15*10,3))</f>
        <v>7.391</v>
      </c>
      <c r="F172" s="36" t="str">
        <f>IF(Putte!D15=(""),(""),ROUND(Putte!D15/Putte!$B15*10,3))</f>
        <v/>
      </c>
      <c r="G172" s="36">
        <f>IF(Putte!E15=(""),(""),ROUND(Putte!E15/Putte!$B15*10,3))</f>
        <v>9.5649999999999995</v>
      </c>
      <c r="H172" s="36">
        <f>IF(Putte!F15=(""),(""),ROUND(Putte!F15/Putte!$B15*10,3))</f>
        <v>8.6959999999999997</v>
      </c>
      <c r="I172" s="36">
        <f>IF(Putte!G15=(""),(""),ROUND(Putte!G15/Putte!$B15*10,3))</f>
        <v>13.913</v>
      </c>
      <c r="J172" s="36" t="str">
        <f>IF(Putte!H15=(""),(""),ROUND(Putte!H15/Putte!$B15*10,3))</f>
        <v/>
      </c>
      <c r="K172" s="36" t="str">
        <f>IF(Putte!I15=(""),(""),ROUND(Putte!I15/Putte!$B15*10,3))</f>
        <v/>
      </c>
      <c r="L172" s="36" t="str">
        <f>IF(Putte!J15=(""),(""),ROUND(Putte!J15/Putte!$B15*10,3))</f>
        <v/>
      </c>
      <c r="M172" s="36">
        <f>IF(Putte!K15=(""),(""),ROUND(Putte!K15/Putte!$B15*10,3))</f>
        <v>10.435</v>
      </c>
      <c r="N172" s="36" t="str">
        <f>IF(Putte!L15=(""),(""),ROUND(Putte!L15/Putte!$B15*10,3))</f>
        <v/>
      </c>
      <c r="O172" s="36" t="str">
        <f>IF(Putte!M15=(""),(""),ROUND(Putte!M15/Putte!$B15*10,3))</f>
        <v/>
      </c>
      <c r="P172" s="36">
        <f>IF(Putte!N15=(""),(""),ROUND(Putte!N15/Putte!$B15*10,3))</f>
        <v>8.6959999999999997</v>
      </c>
      <c r="Q172" s="36">
        <f>IF(Putte!O15=(""),(""),ROUND(Putte!O15/Putte!$B15*10,3))</f>
        <v>10.87</v>
      </c>
      <c r="R172" s="36">
        <f>IF(Putte!U15=(""),(""),ROUND(Putte!U15/Putte!$T15*10,3))</f>
        <v>6.0869999999999997</v>
      </c>
      <c r="S172" s="36">
        <f>IF(Putte!V15=(""),(""),ROUND(Putte!V15/Putte!$T15*10,3))</f>
        <v>11.304</v>
      </c>
      <c r="T172" s="36" t="str">
        <f>IF(Putte!W15=(""),(""),ROUND(Putte!W15/Putte!$T15*10,3))</f>
        <v/>
      </c>
      <c r="U172" s="36" t="str">
        <f>IF(Putte!X15=(""),(""),ROUND(Putte!X15/Putte!$T15*10,3))</f>
        <v/>
      </c>
      <c r="V172" s="36" t="str">
        <f>IF(Putte!Y15=(""),(""),ROUND(Putte!Y15/Putte!$T15*10,3))</f>
        <v/>
      </c>
      <c r="W172" s="36" t="str">
        <f>IF(Putte!Z15=(""),(""),ROUND(Putte!Z15/Putte!$T15*10,3))</f>
        <v/>
      </c>
      <c r="X172" s="36" t="str">
        <f>IF(Putte!AA15=(""),(""),ROUND(Putte!AA15/Putte!$T15*10,3))</f>
        <v/>
      </c>
      <c r="Y172" s="36" t="str">
        <f>IF(Putte!AB15=(""),(""),ROUND(Putte!AB15/Putte!$T15*10,3))</f>
        <v/>
      </c>
      <c r="Z172" s="36" t="str">
        <f>IF(Putte!AC15=(""),(""),ROUND(Putte!AC15/Putte!$T15*10,3))</f>
        <v/>
      </c>
      <c r="AA172" s="36" t="str">
        <f>IF(Putte!AD15=(""),(""),ROUND(Putte!AD15/Putte!$T15*10,3))</f>
        <v/>
      </c>
      <c r="AB172" s="36" t="str">
        <f>IF(Putte!AE15=(""),(""),ROUND(Putte!AE15/Putte!$T15*10,3))</f>
        <v/>
      </c>
      <c r="AC172" s="36" t="str">
        <f>IF(Putte!AF15=(""),(""),ROUND(Putte!AF15/Putte!$T15*10,3))</f>
        <v/>
      </c>
      <c r="AD172" s="36" t="str">
        <f>IF(Putte!AG15=(""),(""),ROUND(Putte!AG15/Putte!$T15*10,3))</f>
        <v/>
      </c>
      <c r="AE172" s="36"/>
    </row>
    <row r="173" spans="1:31" ht="15" customHeight="1" x14ac:dyDescent="0.3">
      <c r="A173" s="27">
        <f t="shared" ref="A173" si="135">IF(SUM(E173:AD173)=0,(" "),COUNTIF(E173:AD173,"&gt;0"))</f>
        <v>1</v>
      </c>
      <c r="B173" s="38" t="str">
        <f>Putte!A16</f>
        <v>Moerbeek Wilfried (ns)</v>
      </c>
      <c r="C173" s="32">
        <f>IF(Putte!AL16=0," ",SUM(E173:AD173))</f>
        <v>9</v>
      </c>
      <c r="E173" s="36" t="str">
        <f>IF(Putte!C16=(""),(""),ROUND(Putte!C16/Putte!$B16*10,3))</f>
        <v/>
      </c>
      <c r="F173" s="36" t="str">
        <f>IF(Putte!D16=(""),(""),ROUND(Putte!D16/Putte!$B16*10,3))</f>
        <v/>
      </c>
      <c r="G173" s="36" t="str">
        <f>IF(Putte!E16=(""),(""),ROUND(Putte!E16/Putte!$B16*10,3))</f>
        <v/>
      </c>
      <c r="H173" s="36" t="str">
        <f>IF(Putte!F16=(""),(""),ROUND(Putte!F16/Putte!$B16*10,3))</f>
        <v/>
      </c>
      <c r="I173" s="36" t="str">
        <f>IF(Putte!G16=(""),(""),ROUND(Putte!G16/Putte!$B16*10,3))</f>
        <v/>
      </c>
      <c r="J173" s="36" t="str">
        <f>IF(Putte!H16=(""),(""),ROUND(Putte!H16/Putte!$B16*10,3))</f>
        <v/>
      </c>
      <c r="K173" s="36" t="str">
        <f>IF(Putte!I16=(""),(""),ROUND(Putte!I16/Putte!$B16*10,3))</f>
        <v/>
      </c>
      <c r="L173" s="36" t="str">
        <f>IF(Putte!J16=(""),(""),ROUND(Putte!J16/Putte!$B16*10,3))</f>
        <v/>
      </c>
      <c r="M173" s="36" t="str">
        <f>IF(Putte!K16=(""),(""),ROUND(Putte!K16/Putte!$B16*10,3))</f>
        <v/>
      </c>
      <c r="N173" s="36" t="str">
        <f>IF(Putte!L16=(""),(""),ROUND(Putte!L16/Putte!$B16*10,3))</f>
        <v/>
      </c>
      <c r="O173" s="36" t="str">
        <f>IF(Putte!M16=(""),(""),ROUND(Putte!M16/Putte!$B16*10,3))</f>
        <v/>
      </c>
      <c r="P173" s="36" t="str">
        <f>IF(Putte!N16=(""),(""),ROUND(Putte!N16/Putte!$B16*10,3))</f>
        <v/>
      </c>
      <c r="Q173" s="36" t="str">
        <f>IF(Putte!O16=(""),(""),ROUND(Putte!O16/Putte!$B16*10,3))</f>
        <v/>
      </c>
      <c r="R173" s="36" t="str">
        <f>IF(Putte!U16=(""),(""),ROUND(Putte!U16/Putte!$T16*10,3))</f>
        <v/>
      </c>
      <c r="S173" s="36" t="str">
        <f>IF(Putte!V16=(""),(""),ROUND(Putte!V16/Putte!$T16*10,3))</f>
        <v/>
      </c>
      <c r="T173" s="36">
        <f>IF(Putte!W16=(""),(""),ROUND(Putte!W16/Putte!$T16*10,3))</f>
        <v>9</v>
      </c>
      <c r="U173" s="36" t="str">
        <f>IF(Putte!X16=(""),(""),ROUND(Putte!X16/Putte!$T16*10,3))</f>
        <v/>
      </c>
      <c r="V173" s="36" t="str">
        <f>IF(Putte!Y16=(""),(""),ROUND(Putte!Y16/Putte!$T16*10,3))</f>
        <v/>
      </c>
      <c r="W173" s="36" t="str">
        <f>IF(Putte!Z16=(""),(""),ROUND(Putte!Z16/Putte!$T16*10,3))</f>
        <v/>
      </c>
      <c r="X173" s="36" t="str">
        <f>IF(Putte!AA16=(""),(""),ROUND(Putte!AA16/Putte!$T16*10,3))</f>
        <v/>
      </c>
      <c r="Y173" s="36" t="str">
        <f>IF(Putte!AB16=(""),(""),ROUND(Putte!AB16/Putte!$T16*10,3))</f>
        <v/>
      </c>
      <c r="Z173" s="36" t="str">
        <f>IF(Putte!AC16=(""),(""),ROUND(Putte!AC16/Putte!$T16*10,3))</f>
        <v/>
      </c>
      <c r="AA173" s="36" t="str">
        <f>IF(Putte!AD16=(""),(""),ROUND(Putte!AD16/Putte!$T16*10,3))</f>
        <v/>
      </c>
      <c r="AB173" s="36" t="str">
        <f>IF(Putte!AE16=(""),(""),ROUND(Putte!AE16/Putte!$T16*10,3))</f>
        <v/>
      </c>
      <c r="AC173" s="36" t="str">
        <f>IF(Putte!AF16=(""),(""),ROUND(Putte!AF16/Putte!$T16*10,3))</f>
        <v/>
      </c>
      <c r="AD173" s="36" t="str">
        <f>IF(Putte!AG16=(""),(""),ROUND(Putte!AG16/Putte!$T16*10,3))</f>
        <v/>
      </c>
      <c r="AE173" s="36"/>
    </row>
    <row r="174" spans="1:31" ht="20.399999999999999" customHeight="1" x14ac:dyDescent="0.3">
      <c r="C174" s="215" t="str">
        <f>B160</f>
        <v>Sen. PUTTE</v>
      </c>
      <c r="D174" s="35"/>
      <c r="E174" s="36">
        <f t="shared" ref="E174:AD174" si="136">IF(SUM(E161:E173)=0,(" "),SUM(E161:E173))</f>
        <v>71.852000000000004</v>
      </c>
      <c r="F174" s="36">
        <f t="shared" si="136"/>
        <v>59.448000000000008</v>
      </c>
      <c r="G174" s="36">
        <f t="shared" si="136"/>
        <v>66.72399999999999</v>
      </c>
      <c r="H174" s="36">
        <f t="shared" si="136"/>
        <v>55.756</v>
      </c>
      <c r="I174" s="36">
        <f t="shared" si="136"/>
        <v>61.228999999999999</v>
      </c>
      <c r="J174" s="36">
        <f t="shared" si="136"/>
        <v>54.995000000000005</v>
      </c>
      <c r="K174" s="36">
        <f t="shared" si="136"/>
        <v>72.176999999999992</v>
      </c>
      <c r="L174" s="36">
        <f t="shared" si="136"/>
        <v>61.198999999999998</v>
      </c>
      <c r="M174" s="36">
        <f t="shared" si="136"/>
        <v>71.329000000000008</v>
      </c>
      <c r="N174" s="36">
        <f t="shared" si="136"/>
        <v>59.75</v>
      </c>
      <c r="O174" s="36">
        <f t="shared" si="136"/>
        <v>60.125</v>
      </c>
      <c r="P174" s="36">
        <f t="shared" si="136"/>
        <v>65.843999999999994</v>
      </c>
      <c r="Q174" s="36">
        <f t="shared" si="136"/>
        <v>54.387</v>
      </c>
      <c r="R174" s="36">
        <f t="shared" si="136"/>
        <v>47.05</v>
      </c>
      <c r="S174" s="36">
        <f t="shared" si="136"/>
        <v>61.230000000000004</v>
      </c>
      <c r="T174" s="36">
        <f t="shared" si="136"/>
        <v>50.820999999999998</v>
      </c>
      <c r="U174" s="36" t="str">
        <f t="shared" si="136"/>
        <v xml:space="preserve"> </v>
      </c>
      <c r="V174" s="36" t="str">
        <f t="shared" si="136"/>
        <v xml:space="preserve"> </v>
      </c>
      <c r="W174" s="36" t="str">
        <f t="shared" si="136"/>
        <v xml:space="preserve"> </v>
      </c>
      <c r="X174" s="36" t="str">
        <f t="shared" si="136"/>
        <v xml:space="preserve"> </v>
      </c>
      <c r="Y174" s="36" t="str">
        <f t="shared" si="136"/>
        <v xml:space="preserve"> </v>
      </c>
      <c r="Z174" s="36" t="str">
        <f t="shared" si="136"/>
        <v xml:space="preserve"> </v>
      </c>
      <c r="AA174" s="36" t="str">
        <f t="shared" si="136"/>
        <v xml:space="preserve"> </v>
      </c>
      <c r="AB174" s="36" t="str">
        <f t="shared" si="136"/>
        <v xml:space="preserve"> </v>
      </c>
      <c r="AC174" s="36" t="str">
        <f t="shared" si="136"/>
        <v xml:space="preserve"> </v>
      </c>
      <c r="AD174" s="36" t="str">
        <f t="shared" si="136"/>
        <v xml:space="preserve"> </v>
      </c>
      <c r="AE174" s="36"/>
    </row>
    <row r="175" spans="1:31" s="39" customFormat="1" ht="15" customHeight="1" x14ac:dyDescent="0.35">
      <c r="A175" s="37"/>
      <c r="B175" s="156"/>
      <c r="C175" s="41">
        <f>SUM(C161:C173)</f>
        <v>973.91600000000005</v>
      </c>
      <c r="D175" s="223" t="str">
        <f>B160</f>
        <v>Sen. PUTTE</v>
      </c>
      <c r="E175" s="40">
        <f>SUM(E161:E173)</f>
        <v>71.852000000000004</v>
      </c>
      <c r="F175" s="40">
        <f t="shared" ref="F175:AD175" si="137">IF(F174=(" "),(" "),E175+F174)</f>
        <v>131.30000000000001</v>
      </c>
      <c r="G175" s="40">
        <f t="shared" si="137"/>
        <v>198.024</v>
      </c>
      <c r="H175" s="40">
        <f t="shared" si="137"/>
        <v>253.78</v>
      </c>
      <c r="I175" s="40">
        <f t="shared" si="137"/>
        <v>315.00900000000001</v>
      </c>
      <c r="J175" s="40">
        <f t="shared" si="137"/>
        <v>370.00400000000002</v>
      </c>
      <c r="K175" s="40">
        <f t="shared" si="137"/>
        <v>442.18100000000004</v>
      </c>
      <c r="L175" s="40">
        <f t="shared" si="137"/>
        <v>503.38000000000005</v>
      </c>
      <c r="M175" s="40">
        <f t="shared" si="137"/>
        <v>574.70900000000006</v>
      </c>
      <c r="N175" s="40">
        <f t="shared" si="137"/>
        <v>634.45900000000006</v>
      </c>
      <c r="O175" s="40">
        <f t="shared" si="137"/>
        <v>694.58400000000006</v>
      </c>
      <c r="P175" s="40">
        <f t="shared" si="137"/>
        <v>760.42800000000011</v>
      </c>
      <c r="Q175" s="40">
        <f t="shared" si="137"/>
        <v>814.81500000000005</v>
      </c>
      <c r="R175" s="40">
        <f t="shared" si="137"/>
        <v>861.86500000000001</v>
      </c>
      <c r="S175" s="40">
        <f t="shared" si="137"/>
        <v>923.09500000000003</v>
      </c>
      <c r="T175" s="40">
        <f t="shared" si="137"/>
        <v>973.91600000000005</v>
      </c>
      <c r="U175" s="40" t="str">
        <f t="shared" si="137"/>
        <v xml:space="preserve"> </v>
      </c>
      <c r="V175" s="40" t="str">
        <f t="shared" si="137"/>
        <v xml:space="preserve"> </v>
      </c>
      <c r="W175" s="40" t="str">
        <f t="shared" si="137"/>
        <v xml:space="preserve"> </v>
      </c>
      <c r="X175" s="40" t="str">
        <f>IF(X174=(" "),(" "),W175+X174)</f>
        <v xml:space="preserve"> </v>
      </c>
      <c r="Y175" s="40" t="str">
        <f t="shared" si="137"/>
        <v xml:space="preserve"> </v>
      </c>
      <c r="Z175" s="40" t="str">
        <f t="shared" si="137"/>
        <v xml:space="preserve"> </v>
      </c>
      <c r="AA175" s="40" t="str">
        <f t="shared" si="137"/>
        <v xml:space="preserve"> </v>
      </c>
      <c r="AB175" s="40" t="str">
        <f t="shared" si="137"/>
        <v xml:space="preserve"> </v>
      </c>
      <c r="AC175" s="40" t="str">
        <f t="shared" si="137"/>
        <v xml:space="preserve"> </v>
      </c>
      <c r="AD175" s="40" t="str">
        <f t="shared" si="137"/>
        <v xml:space="preserve"> </v>
      </c>
      <c r="AE175" s="40"/>
    </row>
    <row r="176" spans="1:31" ht="25.2" customHeight="1" x14ac:dyDescent="0.3"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</row>
    <row r="177" spans="1:31" ht="15" customHeight="1" x14ac:dyDescent="0.3">
      <c r="B177" s="31" t="s">
        <v>33</v>
      </c>
      <c r="E177" s="27">
        <v>1</v>
      </c>
      <c r="F177" s="27">
        <v>2</v>
      </c>
      <c r="G177" s="27">
        <v>3</v>
      </c>
      <c r="H177" s="27">
        <v>4</v>
      </c>
      <c r="I177" s="27">
        <v>5</v>
      </c>
      <c r="J177" s="27">
        <v>6</v>
      </c>
      <c r="K177" s="27">
        <v>7</v>
      </c>
      <c r="L177" s="27">
        <v>8</v>
      </c>
      <c r="M177" s="27">
        <v>9</v>
      </c>
      <c r="N177" s="27">
        <v>10</v>
      </c>
      <c r="O177" s="27">
        <v>11</v>
      </c>
      <c r="P177" s="27">
        <v>12</v>
      </c>
      <c r="Q177" s="27">
        <v>13</v>
      </c>
      <c r="R177" s="27">
        <v>14</v>
      </c>
      <c r="S177" s="27">
        <v>15</v>
      </c>
      <c r="T177" s="27">
        <v>16</v>
      </c>
      <c r="U177" s="27">
        <v>17</v>
      </c>
      <c r="V177" s="27">
        <v>18</v>
      </c>
      <c r="W177" s="27">
        <v>19</v>
      </c>
      <c r="X177" s="27">
        <v>20</v>
      </c>
      <c r="Y177" s="27">
        <v>21</v>
      </c>
      <c r="Z177" s="27">
        <v>22</v>
      </c>
      <c r="AA177" s="27">
        <v>23</v>
      </c>
      <c r="AB177" s="27">
        <v>24</v>
      </c>
      <c r="AC177" s="27">
        <v>25</v>
      </c>
      <c r="AD177" s="27">
        <v>26</v>
      </c>
      <c r="AE177" s="36"/>
    </row>
    <row r="178" spans="1:31" ht="15" customHeight="1" x14ac:dyDescent="0.3">
      <c r="A178" s="27">
        <f t="shared" ref="A178:A189" si="138">IF(SUM(E178:AD178)=0,(" "),COUNTIF(E178:AD178,"&gt;0"))</f>
        <v>5</v>
      </c>
      <c r="B178" s="28" t="str">
        <f>Wildert1!A4</f>
        <v>Adriaansen Jan</v>
      </c>
      <c r="C178" s="32">
        <f>IF(Wildert1!AL4=0," ",SUM(E178:AD178))</f>
        <v>43.528999999999996</v>
      </c>
      <c r="E178" s="36" t="str">
        <f>IF(Wildert1!C4=(""),(""),ROUND(Wildert1!C4/Wildert1!$B4*10,3))</f>
        <v/>
      </c>
      <c r="F178" s="36">
        <f>IF(Wildert1!D4=(""),(""),ROUND(Wildert1!D4/Wildert1!$B4*10,3))</f>
        <v>8.2349999999999994</v>
      </c>
      <c r="G178" s="36" t="str">
        <f>IF(Wildert1!E4=(""),(""),ROUND(Wildert1!E4/Wildert1!$B4*10,3))</f>
        <v/>
      </c>
      <c r="H178" s="36">
        <f>IF(Wildert1!F4=(""),(""),ROUND(Wildert1!F4/Wildert1!$B4*10,3))</f>
        <v>7.6470000000000002</v>
      </c>
      <c r="I178" s="36" t="str">
        <f>IF(Wildert1!G4=(""),(""),ROUND(Wildert1!G4/Wildert1!$B4*10,3))</f>
        <v/>
      </c>
      <c r="J178" s="36">
        <f>IF(Wildert1!H4=(""),(""),ROUND(Wildert1!H4/Wildert1!$B4*10,3))</f>
        <v>5.2939999999999996</v>
      </c>
      <c r="K178" s="36" t="str">
        <f>IF(Wildert1!I4=(""),(""),ROUND(Wildert1!I4/Wildert1!$B4*10,3))</f>
        <v/>
      </c>
      <c r="L178" s="36" t="str">
        <f>IF(Wildert1!J4=(""),(""),ROUND(Wildert1!J4/Wildert1!$B4*10,3))</f>
        <v/>
      </c>
      <c r="M178" s="36" t="str">
        <f>IF(Wildert1!K4=(""),(""),ROUND(Wildert1!K4/Wildert1!$B4*10,3))</f>
        <v/>
      </c>
      <c r="N178" s="36" t="str">
        <f>IF(Wildert1!L4=(""),(""),ROUND(Wildert1!L4/Wildert1!$B4*10,3))</f>
        <v/>
      </c>
      <c r="O178" s="36">
        <f>IF(Wildert1!M4=(""),(""),ROUND(Wildert1!M4/Wildert1!$B4*10,3))</f>
        <v>8.8239999999999998</v>
      </c>
      <c r="P178" s="36" t="str">
        <f>IF(Wildert1!N4=(""),(""),ROUND(Wildert1!N4/Wildert1!$B4*10,3))</f>
        <v/>
      </c>
      <c r="Q178" s="36" t="str">
        <f>IF(Wildert1!O4=(""),(""),ROUND(Wildert1!O4/Wildert1!$B4*10,3))</f>
        <v/>
      </c>
      <c r="R178" s="36" t="str">
        <f>IF(Wildert1!U4=(""),(""),ROUND(Wildert1!U4/Wildert1!$T4*10,3))</f>
        <v/>
      </c>
      <c r="S178" s="36">
        <f>IF(Wildert1!V4=(""),(""),ROUND(Wildert1!V4/Wildert1!$T4*10,3))</f>
        <v>13.529</v>
      </c>
      <c r="T178" s="36" t="str">
        <f>IF(Wildert1!W4=(""),(""),ROUND(Wildert1!W4/Wildert1!$T4*10,3))</f>
        <v/>
      </c>
      <c r="U178" s="36" t="str">
        <f>IF(Wildert1!X4=(""),(""),ROUND(Wildert1!X4/Wildert1!$T4*10,3))</f>
        <v/>
      </c>
      <c r="V178" s="36" t="str">
        <f>IF(Wildert1!Y4=(""),(""),ROUND(Wildert1!Y4/Wildert1!$T4*10,3))</f>
        <v/>
      </c>
      <c r="W178" s="36" t="str">
        <f>IF(Wildert1!Z4=(""),(""),ROUND(Wildert1!Z4/Wildert1!$T4*10,3))</f>
        <v/>
      </c>
      <c r="X178" s="36" t="str">
        <f>IF(Wildert1!AA4=(""),(""),ROUND(Wildert1!AA4/Wildert1!$T4*10,3))</f>
        <v/>
      </c>
      <c r="Y178" s="36" t="str">
        <f>IF(Wildert1!AB4=(""),(""),ROUND(Wildert1!AB4/Wildert1!$T4*10,3))</f>
        <v/>
      </c>
      <c r="Z178" s="36" t="str">
        <f>IF(Wildert1!AC4=(""),(""),ROUND(Wildert1!AC4/Wildert1!$T4*10,3))</f>
        <v/>
      </c>
      <c r="AA178" s="36" t="str">
        <f>IF(Wildert1!AD4=(""),(""),ROUND(Wildert1!AD4/Wildert1!$T4*10,3))</f>
        <v/>
      </c>
      <c r="AB178" s="36" t="str">
        <f>IF(Wildert1!AE4=(""),(""),ROUND(Wildert1!AE4/Wildert1!$T4*10,3))</f>
        <v/>
      </c>
      <c r="AC178" s="36" t="str">
        <f>IF(Wildert1!AF4=(""),(""),ROUND(Wildert1!AF4/Wildert1!$T4*10,3))</f>
        <v/>
      </c>
      <c r="AD178" s="36" t="str">
        <f>IF(Wildert1!AG4=(""),(""),ROUND(Wildert1!AG4/Wildert1!$T4*10,3))</f>
        <v/>
      </c>
      <c r="AE178" s="36"/>
    </row>
    <row r="179" spans="1:31" ht="15" customHeight="1" x14ac:dyDescent="0.3">
      <c r="A179" s="27">
        <f t="shared" si="138"/>
        <v>9</v>
      </c>
      <c r="B179" s="28" t="str">
        <f>Wildert1!A5</f>
        <v>Brouwers Adri</v>
      </c>
      <c r="C179" s="32">
        <f>IF(Wildert1!AL5=0," ",SUM(E179:AD179))</f>
        <v>78.157999999999987</v>
      </c>
      <c r="E179" s="36">
        <f>IF(Wildert1!C5=(""),(""),ROUND(Wildert1!C5/Wildert1!$B5*10,3))</f>
        <v>6.5789999999999997</v>
      </c>
      <c r="F179" s="36" t="str">
        <f>IF(Wildert1!D5=(""),(""),ROUND(Wildert1!D5/Wildert1!$B5*10,3))</f>
        <v/>
      </c>
      <c r="G179" s="36" t="str">
        <f>IF(Wildert1!E5=(""),(""),ROUND(Wildert1!E5/Wildert1!$B5*10,3))</f>
        <v/>
      </c>
      <c r="H179" s="36">
        <f>IF(Wildert1!F5=(""),(""),ROUND(Wildert1!F5/Wildert1!$B5*10,3))</f>
        <v>11.316000000000001</v>
      </c>
      <c r="I179" s="36" t="str">
        <f>IF(Wildert1!G5=(""),(""),ROUND(Wildert1!G5/Wildert1!$B5*10,3))</f>
        <v/>
      </c>
      <c r="J179" s="36" t="str">
        <f>IF(Wildert1!H5=(""),(""),ROUND(Wildert1!H5/Wildert1!$B5*10,3))</f>
        <v/>
      </c>
      <c r="K179" s="36" t="str">
        <f>IF(Wildert1!I5=(""),(""),ROUND(Wildert1!I5/Wildert1!$B5*10,3))</f>
        <v/>
      </c>
      <c r="L179" s="36">
        <f>IF(Wildert1!J5=(""),(""),ROUND(Wildert1!J5/Wildert1!$B5*10,3))</f>
        <v>15</v>
      </c>
      <c r="M179" s="36">
        <f>IF(Wildert1!K5=(""),(""),ROUND(Wildert1!K5/Wildert1!$B5*10,3))</f>
        <v>8.1579999999999995</v>
      </c>
      <c r="N179" s="36">
        <f>IF(Wildert1!L5=(""),(""),ROUND(Wildert1!L5/Wildert1!$B5*10,3))</f>
        <v>7.6319999999999997</v>
      </c>
      <c r="O179" s="36">
        <f>IF(Wildert1!M5=(""),(""),ROUND(Wildert1!M5/Wildert1!$B5*10,3))</f>
        <v>7.3680000000000003</v>
      </c>
      <c r="P179" s="36" t="str">
        <f>IF(Wildert1!N5=(""),(""),ROUND(Wildert1!N5/Wildert1!$B5*10,3))</f>
        <v/>
      </c>
      <c r="Q179" s="36">
        <f>IF(Wildert1!O5=(""),(""),ROUND(Wildert1!O5/Wildert1!$B5*10,3))</f>
        <v>6.5789999999999997</v>
      </c>
      <c r="R179" s="36">
        <f>IF(Wildert1!U5=(""),(""),ROUND(Wildert1!U5/Wildert1!$T5*10,3))</f>
        <v>7.1050000000000004</v>
      </c>
      <c r="S179" s="36" t="str">
        <f>IF(Wildert1!V5=(""),(""),ROUND(Wildert1!V5/Wildert1!$T5*10,3))</f>
        <v/>
      </c>
      <c r="T179" s="36">
        <f>IF(Wildert1!W5=(""),(""),ROUND(Wildert1!W5/Wildert1!$T5*10,3))</f>
        <v>8.4209999999999994</v>
      </c>
      <c r="U179" s="36" t="str">
        <f>IF(Wildert1!X5=(""),(""),ROUND(Wildert1!X5/Wildert1!$T5*10,3))</f>
        <v/>
      </c>
      <c r="V179" s="36" t="str">
        <f>IF(Wildert1!Y5=(""),(""),ROUND(Wildert1!Y5/Wildert1!$T5*10,3))</f>
        <v/>
      </c>
      <c r="W179" s="36" t="str">
        <f>IF(Wildert1!Z5=(""),(""),ROUND(Wildert1!Z5/Wildert1!$T5*10,3))</f>
        <v/>
      </c>
      <c r="X179" s="36" t="str">
        <f>IF(Wildert1!AA5=(""),(""),ROUND(Wildert1!AA5/Wildert1!$T5*10,3))</f>
        <v/>
      </c>
      <c r="Y179" s="36" t="str">
        <f>IF(Wildert1!AB5=(""),(""),ROUND(Wildert1!AB5/Wildert1!$T5*10,3))</f>
        <v/>
      </c>
      <c r="Z179" s="36" t="str">
        <f>IF(Wildert1!AC5=(""),(""),ROUND(Wildert1!AC5/Wildert1!$T5*10,3))</f>
        <v/>
      </c>
      <c r="AA179" s="36" t="str">
        <f>IF(Wildert1!AD5=(""),(""),ROUND(Wildert1!AD5/Wildert1!$T5*10,3))</f>
        <v/>
      </c>
      <c r="AB179" s="36" t="str">
        <f>IF(Wildert1!AE5=(""),(""),ROUND(Wildert1!AE5/Wildert1!$T5*10,3))</f>
        <v/>
      </c>
      <c r="AC179" s="36" t="str">
        <f>IF(Wildert1!AF5=(""),(""),ROUND(Wildert1!AF5/Wildert1!$T5*10,3))</f>
        <v/>
      </c>
      <c r="AD179" s="36" t="str">
        <f>IF(Wildert1!AG5=(""),(""),ROUND(Wildert1!AG5/Wildert1!$T5*10,3))</f>
        <v/>
      </c>
      <c r="AE179" s="36"/>
    </row>
    <row r="180" spans="1:31" ht="15" customHeight="1" x14ac:dyDescent="0.3">
      <c r="A180" s="27">
        <f t="shared" si="138"/>
        <v>9</v>
      </c>
      <c r="B180" s="38" t="str">
        <f>Wildert1!A6</f>
        <v>Buijk Jan  [NS 55]</v>
      </c>
      <c r="C180" s="32">
        <f>IF(Wildert1!AL6=0," ",SUM(E180:AD180))</f>
        <v>96.862000000000009</v>
      </c>
      <c r="E180" s="261">
        <f>IF(Wildert1!C6=(""),(""),ROUND(Wildert1!C6/55*10,3))</f>
        <v>10.727</v>
      </c>
      <c r="F180" s="261">
        <f>IF(Wildert1!D6=(""),(""),ROUND(Wildert1!D6/55*10,3))</f>
        <v>8.5449999999999999</v>
      </c>
      <c r="G180" s="261">
        <f>IF(Wildert1!E6=(""),(""),ROUND(Wildert1!E6/55*10,3))</f>
        <v>10.182</v>
      </c>
      <c r="H180" s="36" t="str">
        <f>IF(Wildert1!F6=(""),(""),ROUND(Wildert1!F6/Wildert1!$B6*10,3))</f>
        <v/>
      </c>
      <c r="I180" s="36">
        <f>IF(Wildert1!G6=(""),(""),ROUND(Wildert1!G6/Wildert1!$B6*10,3))</f>
        <v>16.111000000000001</v>
      </c>
      <c r="J180" s="36" t="str">
        <f>IF(Wildert1!H6=(""),(""),ROUND(Wildert1!H6/Wildert1!$B6*10,3))</f>
        <v/>
      </c>
      <c r="K180" s="36">
        <f>IF(Wildert1!I6=(""),(""),ROUND(Wildert1!I6/Wildert1!$B6*10,3))</f>
        <v>14.63</v>
      </c>
      <c r="L180" s="36">
        <f>IF(Wildert1!J6=(""),(""),ROUND(Wildert1!J6/Wildert1!$B6*10,3))</f>
        <v>6.8520000000000003</v>
      </c>
      <c r="M180" s="36" t="str">
        <f>IF(Wildert1!K6=(""),(""),ROUND(Wildert1!K6/Wildert1!$B6*10,3))</f>
        <v/>
      </c>
      <c r="N180" s="36">
        <f>IF(Wildert1!L6=(""),(""),ROUND(Wildert1!L6/Wildert1!$B6*10,3))</f>
        <v>12.593</v>
      </c>
      <c r="O180" s="36" t="str">
        <f>IF(Wildert1!M6=(""),(""),ROUND(Wildert1!M6/Wildert1!$B6*10,3))</f>
        <v/>
      </c>
      <c r="P180" s="36">
        <f>IF(Wildert1!N6=(""),(""),ROUND(Wildert1!N6/Wildert1!$B6*10,3))</f>
        <v>7.0369999999999999</v>
      </c>
      <c r="Q180" s="36">
        <f>IF(Wildert1!O6=(""),(""),ROUND(Wildert1!O6/Wildert1!$B6*10,3))</f>
        <v>10.185</v>
      </c>
      <c r="R180" s="36" t="str">
        <f>IF(Wildert1!U6=(""),(""),ROUND(Wildert1!U6/Wildert1!$T6*10,3))</f>
        <v/>
      </c>
      <c r="S180" s="36" t="str">
        <f>IF(Wildert1!V6=(""),(""),ROUND(Wildert1!V6/Wildert1!$T6*10,3))</f>
        <v/>
      </c>
      <c r="T180" s="36" t="str">
        <f>IF(Wildert1!W6=(""),(""),ROUND(Wildert1!W6/Wildert1!$T6*10,3))</f>
        <v/>
      </c>
      <c r="U180" s="36" t="str">
        <f>IF(Wildert1!X6=(""),(""),ROUND(Wildert1!X6/Wildert1!$T6*10,3))</f>
        <v/>
      </c>
      <c r="V180" s="36" t="str">
        <f>IF(Wildert1!Y6=(""),(""),ROUND(Wildert1!Y6/Wildert1!$T6*10,3))</f>
        <v/>
      </c>
      <c r="W180" s="36" t="str">
        <f>IF(Wildert1!Z6=(""),(""),ROUND(Wildert1!Z6/Wildert1!$T6*10,3))</f>
        <v/>
      </c>
      <c r="X180" s="36" t="str">
        <f>IF(Wildert1!AA6=(""),(""),ROUND(Wildert1!AA6/Wildert1!$T6*10,3))</f>
        <v/>
      </c>
      <c r="Y180" s="36" t="str">
        <f>IF(Wildert1!AB6=(""),(""),ROUND(Wildert1!AB6/Wildert1!$T6*10,3))</f>
        <v/>
      </c>
      <c r="Z180" s="36" t="str">
        <f>IF(Wildert1!AC6=(""),(""),ROUND(Wildert1!AC6/Wildert1!$T6*10,3))</f>
        <v/>
      </c>
      <c r="AA180" s="36" t="str">
        <f>IF(Wildert1!AD6=(""),(""),ROUND(Wildert1!AD6/Wildert1!$T6*10,3))</f>
        <v/>
      </c>
      <c r="AB180" s="36" t="str">
        <f>IF(Wildert1!AE6=(""),(""),ROUND(Wildert1!AE6/Wildert1!$T6*10,3))</f>
        <v/>
      </c>
      <c r="AC180" s="36" t="str">
        <f>IF(Wildert1!AF6=(""),(""),ROUND(Wildert1!AF6/Wildert1!$T6*10,3))</f>
        <v/>
      </c>
      <c r="AD180" s="36" t="str">
        <f>IF(Wildert1!AG6=(""),(""),ROUND(Wildert1!AG6/Wildert1!$T6*10,3))</f>
        <v/>
      </c>
      <c r="AE180" s="36"/>
    </row>
    <row r="181" spans="1:31" ht="15" customHeight="1" x14ac:dyDescent="0.3">
      <c r="A181" s="27">
        <f t="shared" si="138"/>
        <v>4</v>
      </c>
      <c r="B181" s="81" t="str">
        <f>Wildert1!A7</f>
        <v>Denissens Frans</v>
      </c>
      <c r="C181" s="32">
        <f>IF(Wildert1!AL7=0," ",SUM(E181:AD181))</f>
        <v>36.001000000000005</v>
      </c>
      <c r="E181" s="36" t="str">
        <f>IF(Wildert1!C7=(""),(""),ROUND(Wildert1!C7/Wildert1!$B7*10,3))</f>
        <v/>
      </c>
      <c r="F181" s="36" t="str">
        <f>IF(Wildert1!D7=(""),(""),ROUND(Wildert1!D7/Wildert1!$B7*10,3))</f>
        <v/>
      </c>
      <c r="G181" s="36" t="str">
        <f>IF(Wildert1!E7=(""),(""),ROUND(Wildert1!E7/Wildert1!$B7*10,3))</f>
        <v/>
      </c>
      <c r="H181" s="36">
        <f>IF(Wildert1!F7=(""),(""),ROUND(Wildert1!F7/Wildert1!$B7*10,3))</f>
        <v>6.6669999999999998</v>
      </c>
      <c r="I181" s="36" t="str">
        <f>IF(Wildert1!G7=(""),(""),ROUND(Wildert1!G7/Wildert1!$B7*10,3))</f>
        <v/>
      </c>
      <c r="J181" s="36">
        <f>IF(Wildert1!H7=(""),(""),ROUND(Wildert1!H7/Wildert1!$B7*10,3))</f>
        <v>16</v>
      </c>
      <c r="K181" s="36" t="str">
        <f>IF(Wildert1!I7=(""),(""),ROUND(Wildert1!I7/Wildert1!$B7*10,3))</f>
        <v/>
      </c>
      <c r="L181" s="36">
        <f>IF(Wildert1!J7=(""),(""),ROUND(Wildert1!J7/Wildert1!$B7*10,3))</f>
        <v>6.6669999999999998</v>
      </c>
      <c r="M181" s="36">
        <f>IF(Wildert1!K7=(""),(""),ROUND(Wildert1!K7/Wildert1!$B7*10,3))</f>
        <v>6.6669999999999998</v>
      </c>
      <c r="N181" s="36" t="str">
        <f>IF(Wildert1!L7=(""),(""),ROUND(Wildert1!L7/Wildert1!$B7*10,3))</f>
        <v/>
      </c>
      <c r="O181" s="36" t="str">
        <f>IF(Wildert1!M7=(""),(""),ROUND(Wildert1!M7/Wildert1!$B7*10,3))</f>
        <v/>
      </c>
      <c r="P181" s="36" t="str">
        <f>IF(Wildert1!N7=(""),(""),ROUND(Wildert1!N7/Wildert1!$B7*10,3))</f>
        <v/>
      </c>
      <c r="Q181" s="36" t="str">
        <f>IF(Wildert1!O7=(""),(""),ROUND(Wildert1!O7/Wildert1!$B7*10,3))</f>
        <v/>
      </c>
      <c r="R181" s="36" t="str">
        <f>IF(Wildert1!U7=(""),(""),ROUND(Wildert1!U7/Wildert1!$T7*10,3))</f>
        <v/>
      </c>
      <c r="S181" s="36" t="str">
        <f>IF(Wildert1!V7=(""),(""),ROUND(Wildert1!V7/Wildert1!$T7*10,3))</f>
        <v/>
      </c>
      <c r="T181" s="36" t="str">
        <f>IF(Wildert1!W7=(""),(""),ROUND(Wildert1!W7/Wildert1!$T7*10,3))</f>
        <v/>
      </c>
      <c r="U181" s="36" t="str">
        <f>IF(Wildert1!X7=(""),(""),ROUND(Wildert1!X7/Wildert1!$T7*10,3))</f>
        <v/>
      </c>
      <c r="V181" s="36" t="str">
        <f>IF(Wildert1!Y7=(""),(""),ROUND(Wildert1!Y7/Wildert1!$T7*10,3))</f>
        <v/>
      </c>
      <c r="W181" s="36" t="str">
        <f>IF(Wildert1!Z7=(""),(""),ROUND(Wildert1!Z7/Wildert1!$T7*10,3))</f>
        <v/>
      </c>
      <c r="X181" s="36" t="str">
        <f>IF(Wildert1!AA7=(""),(""),ROUND(Wildert1!AA7/Wildert1!$T7*10,3))</f>
        <v/>
      </c>
      <c r="Y181" s="36" t="str">
        <f>IF(Wildert1!AB7=(""),(""),ROUND(Wildert1!AB7/Wildert1!$T7*10,3))</f>
        <v/>
      </c>
      <c r="Z181" s="36" t="str">
        <f>IF(Wildert1!AC7=(""),(""),ROUND(Wildert1!AC7/Wildert1!$T7*10,3))</f>
        <v/>
      </c>
      <c r="AA181" s="36" t="str">
        <f>IF(Wildert1!AD7=(""),(""),ROUND(Wildert1!AD7/Wildert1!$T7*10,3))</f>
        <v/>
      </c>
      <c r="AB181" s="36" t="str">
        <f>IF(Wildert1!AE7=(""),(""),ROUND(Wildert1!AE7/Wildert1!$T7*10,3))</f>
        <v/>
      </c>
      <c r="AC181" s="36" t="str">
        <f>IF(Wildert1!AF7=(""),(""),ROUND(Wildert1!AF7/Wildert1!$T7*10,3))</f>
        <v/>
      </c>
      <c r="AD181" s="36" t="str">
        <f>IF(Wildert1!AG7=(""),(""),ROUND(Wildert1!AG7/Wildert1!$T7*10,3))</f>
        <v/>
      </c>
      <c r="AE181" s="36"/>
    </row>
    <row r="182" spans="1:31" ht="15" customHeight="1" x14ac:dyDescent="0.3">
      <c r="A182" s="27">
        <f t="shared" si="138"/>
        <v>9</v>
      </c>
      <c r="B182" s="80" t="str">
        <f>Wildert1!A8</f>
        <v>Dries Louis</v>
      </c>
      <c r="C182" s="32">
        <f>IF(Wildert1!AL8=0," ",SUM(E182:AD182))</f>
        <v>87.190000000000012</v>
      </c>
      <c r="E182" s="36" t="str">
        <f>IF(Wildert1!C8=(""),(""),ROUND(Wildert1!C8/Wildert1!$B8*10,3))</f>
        <v/>
      </c>
      <c r="F182" s="36">
        <f>IF(Wildert1!D8=(""),(""),ROUND(Wildert1!D8/Wildert1!$B8*10,3))</f>
        <v>7.1879999999999997</v>
      </c>
      <c r="G182" s="36">
        <f>IF(Wildert1!E8=(""),(""),ROUND(Wildert1!E8/Wildert1!$B8*10,3))</f>
        <v>9.6880000000000006</v>
      </c>
      <c r="H182" s="36" t="str">
        <f>IF(Wildert1!F8=(""),(""),ROUND(Wildert1!F8/Wildert1!$B8*10,3))</f>
        <v/>
      </c>
      <c r="I182" s="36" t="str">
        <f>IF(Wildert1!G8=(""),(""),ROUND(Wildert1!G8/Wildert1!$B8*10,3))</f>
        <v/>
      </c>
      <c r="J182" s="36">
        <f>IF(Wildert1!H8=(""),(""),ROUND(Wildert1!H8/Wildert1!$B8*10,3))</f>
        <v>10.625</v>
      </c>
      <c r="K182" s="36">
        <f>IF(Wildert1!I8=(""),(""),ROUND(Wildert1!I8/Wildert1!$B8*10,3))</f>
        <v>17.5</v>
      </c>
      <c r="L182" s="36">
        <f>IF(Wildert1!J8=(""),(""),ROUND(Wildert1!J8/Wildert1!$B8*10,3))</f>
        <v>10.938000000000001</v>
      </c>
      <c r="M182" s="36">
        <f>IF(Wildert1!K8=(""),(""),ROUND(Wildert1!K8/Wildert1!$B8*10,3))</f>
        <v>7.1879999999999997</v>
      </c>
      <c r="N182" s="36" t="str">
        <f>IF(Wildert1!L8=(""),(""),ROUND(Wildert1!L8/Wildert1!$B8*10,3))</f>
        <v/>
      </c>
      <c r="O182" s="36">
        <f>IF(Wildert1!M8=(""),(""),ROUND(Wildert1!M8/Wildert1!$B8*10,3))</f>
        <v>6.25</v>
      </c>
      <c r="P182" s="36" t="str">
        <f>IF(Wildert1!N8=(""),(""),ROUND(Wildert1!N8/Wildert1!$B8*10,3))</f>
        <v/>
      </c>
      <c r="Q182" s="36" t="str">
        <f>IF(Wildert1!O8=(""),(""),ROUND(Wildert1!O8/Wildert1!$B8*10,3))</f>
        <v/>
      </c>
      <c r="R182" s="36">
        <f>IF(Wildert1!U8=(""),(""),ROUND(Wildert1!U8/Wildert1!$T8*10,3))</f>
        <v>8.75</v>
      </c>
      <c r="S182" s="36">
        <f>IF(Wildert1!V8=(""),(""),ROUND(Wildert1!V8/Wildert1!$T8*10,3))</f>
        <v>9.0630000000000006</v>
      </c>
      <c r="T182" s="36" t="str">
        <f>IF(Wildert1!W8=(""),(""),ROUND(Wildert1!W8/Wildert1!$T8*10,3))</f>
        <v/>
      </c>
      <c r="U182" s="36" t="str">
        <f>IF(Wildert1!X8=(""),(""),ROUND(Wildert1!X8/Wildert1!$T8*10,3))</f>
        <v/>
      </c>
      <c r="V182" s="36" t="str">
        <f>IF(Wildert1!Y8=(""),(""),ROUND(Wildert1!Y8/Wildert1!$T8*10,3))</f>
        <v/>
      </c>
      <c r="W182" s="36" t="str">
        <f>IF(Wildert1!Z8=(""),(""),ROUND(Wildert1!Z8/Wildert1!$T8*10,3))</f>
        <v/>
      </c>
      <c r="X182" s="36" t="str">
        <f>IF(Wildert1!AA8=(""),(""),ROUND(Wildert1!AA8/Wildert1!$T8*10,3))</f>
        <v/>
      </c>
      <c r="Y182" s="36" t="str">
        <f>IF(Wildert1!AB8=(""),(""),ROUND(Wildert1!AB8/Wildert1!$T8*10,3))</f>
        <v/>
      </c>
      <c r="Z182" s="36" t="str">
        <f>IF(Wildert1!AC8=(""),(""),ROUND(Wildert1!AC8/Wildert1!$T8*10,3))</f>
        <v/>
      </c>
      <c r="AA182" s="36" t="str">
        <f>IF(Wildert1!AD8=(""),(""),ROUND(Wildert1!AD8/Wildert1!$T8*10,3))</f>
        <v/>
      </c>
      <c r="AB182" s="36" t="str">
        <f>IF(Wildert1!AE8=(""),(""),ROUND(Wildert1!AE8/Wildert1!$T8*10,3))</f>
        <v/>
      </c>
      <c r="AC182" s="36" t="str">
        <f>IF(Wildert1!AF8=(""),(""),ROUND(Wildert1!AF8/Wildert1!$T8*10,3))</f>
        <v/>
      </c>
      <c r="AD182" s="36" t="str">
        <f>IF(Wildert1!AG8=(""),(""),ROUND(Wildert1!AG8/Wildert1!$T8*10,3))</f>
        <v/>
      </c>
      <c r="AE182" s="36"/>
    </row>
    <row r="183" spans="1:31" ht="15" customHeight="1" x14ac:dyDescent="0.3">
      <c r="A183" s="27">
        <f t="shared" si="138"/>
        <v>5</v>
      </c>
      <c r="B183" s="28" t="str">
        <f>Wildert1!A9</f>
        <v>Kerstens Marc</v>
      </c>
      <c r="C183" s="32">
        <f>IF(Wildert1!AL9=0," ",SUM(E183:AD183))</f>
        <v>60</v>
      </c>
      <c r="E183" s="36">
        <f>IF(Wildert1!C9=(""),(""),ROUND(Wildert1!C9/Wildert1!$B9*10,3))</f>
        <v>15.263</v>
      </c>
      <c r="F183" s="36">
        <f>IF(Wildert1!D9=(""),(""),ROUND(Wildert1!D9/Wildert1!$B9*10,3))</f>
        <v>10</v>
      </c>
      <c r="G183" s="36" t="str">
        <f>IF(Wildert1!E9=(""),(""),ROUND(Wildert1!E9/Wildert1!$B9*10,3))</f>
        <v/>
      </c>
      <c r="H183" s="36" t="str">
        <f>IF(Wildert1!F9=(""),(""),ROUND(Wildert1!F9/Wildert1!$B9*10,3))</f>
        <v/>
      </c>
      <c r="I183" s="36" t="str">
        <f>IF(Wildert1!G9=(""),(""),ROUND(Wildert1!G9/Wildert1!$B9*10,3))</f>
        <v/>
      </c>
      <c r="J183" s="36" t="str">
        <f>IF(Wildert1!H9=(""),(""),ROUND(Wildert1!H9/Wildert1!$B9*10,3))</f>
        <v/>
      </c>
      <c r="K183" s="36" t="str">
        <f>IF(Wildert1!I9=(""),(""),ROUND(Wildert1!I9/Wildert1!$B9*10,3))</f>
        <v/>
      </c>
      <c r="L183" s="36" t="str">
        <f>IF(Wildert1!J9=(""),(""),ROUND(Wildert1!J9/Wildert1!$B9*10,3))</f>
        <v/>
      </c>
      <c r="M183" s="36" t="str">
        <f>IF(Wildert1!K9=(""),(""),ROUND(Wildert1!K9/Wildert1!$B9*10,3))</f>
        <v/>
      </c>
      <c r="N183" s="36">
        <f>IF(Wildert1!L9=(""),(""),ROUND(Wildert1!L9/Wildert1!$B9*10,3))</f>
        <v>16.841999999999999</v>
      </c>
      <c r="O183" s="36" t="str">
        <f>IF(Wildert1!M9=(""),(""),ROUND(Wildert1!M9/Wildert1!$B9*10,3))</f>
        <v/>
      </c>
      <c r="P183" s="36">
        <f>IF(Wildert1!N9=(""),(""),ROUND(Wildert1!N9/Wildert1!$B9*10,3))</f>
        <v>11.053000000000001</v>
      </c>
      <c r="Q183" s="36" t="str">
        <f>IF(Wildert1!O9=(""),(""),ROUND(Wildert1!O9/Wildert1!$B9*10,3))</f>
        <v/>
      </c>
      <c r="R183" s="36" t="str">
        <f>IF(Wildert1!U9=(""),(""),ROUND(Wildert1!U9/Wildert1!$T9*10,3))</f>
        <v/>
      </c>
      <c r="S183" s="36">
        <f>IF(Wildert1!V9=(""),(""),ROUND(Wildert1!V9/Wildert1!$T9*10,3))</f>
        <v>6.8419999999999996</v>
      </c>
      <c r="T183" s="36" t="str">
        <f>IF(Wildert1!W9=(""),(""),ROUND(Wildert1!W9/Wildert1!$T9*10,3))</f>
        <v/>
      </c>
      <c r="U183" s="36" t="str">
        <f>IF(Wildert1!X9=(""),(""),ROUND(Wildert1!X9/Wildert1!$T9*10,3))</f>
        <v/>
      </c>
      <c r="V183" s="36" t="str">
        <f>IF(Wildert1!Y9=(""),(""),ROUND(Wildert1!Y9/Wildert1!$T9*10,3))</f>
        <v/>
      </c>
      <c r="W183" s="36" t="str">
        <f>IF(Wildert1!Z9=(""),(""),ROUND(Wildert1!Z9/Wildert1!$T9*10,3))</f>
        <v/>
      </c>
      <c r="X183" s="36" t="str">
        <f>IF(Wildert1!AA9=(""),(""),ROUND(Wildert1!AA9/Wildert1!$T9*10,3))</f>
        <v/>
      </c>
      <c r="Y183" s="36" t="str">
        <f>IF(Wildert1!AB9=(""),(""),ROUND(Wildert1!AB9/Wildert1!$T9*10,3))</f>
        <v/>
      </c>
      <c r="Z183" s="36" t="str">
        <f>IF(Wildert1!AC9=(""),(""),ROUND(Wildert1!AC9/Wildert1!$T9*10,3))</f>
        <v/>
      </c>
      <c r="AA183" s="36" t="str">
        <f>IF(Wildert1!AD9=(""),(""),ROUND(Wildert1!AD9/Wildert1!$T9*10,3))</f>
        <v/>
      </c>
      <c r="AB183" s="36" t="str">
        <f>IF(Wildert1!AE9=(""),(""),ROUND(Wildert1!AE9/Wildert1!$T9*10,3))</f>
        <v/>
      </c>
      <c r="AC183" s="36" t="str">
        <f>IF(Wildert1!AF9=(""),(""),ROUND(Wildert1!AF9/Wildert1!$T9*10,3))</f>
        <v/>
      </c>
      <c r="AD183" s="36" t="str">
        <f>IF(Wildert1!AG9=(""),(""),ROUND(Wildert1!AG9/Wildert1!$T9*10,3))</f>
        <v/>
      </c>
      <c r="AE183" s="36"/>
    </row>
    <row r="184" spans="1:31" ht="15" customHeight="1" x14ac:dyDescent="0.3">
      <c r="A184" s="27">
        <f t="shared" si="138"/>
        <v>5</v>
      </c>
      <c r="B184" s="28" t="str">
        <f>Wildert1!A10</f>
        <v>Kerstens Ronald</v>
      </c>
      <c r="C184" s="32">
        <f>IF(Wildert1!AL10=0," ",SUM(E184:AD184))</f>
        <v>45.715000000000003</v>
      </c>
      <c r="E184" s="36">
        <f>IF(Wildert1!C10=(""),(""),ROUND(Wildert1!C10/Wildert1!$B10*10,3))</f>
        <v>8.0950000000000006</v>
      </c>
      <c r="F184" s="36" t="str">
        <f>IF(Wildert1!D10=(""),(""),ROUND(Wildert1!D10/Wildert1!$B10*10,3))</f>
        <v/>
      </c>
      <c r="G184" s="36">
        <f>IF(Wildert1!E10=(""),(""),ROUND(Wildert1!E10/Wildert1!$B10*10,3))</f>
        <v>10.476000000000001</v>
      </c>
      <c r="H184" s="36" t="str">
        <f>IF(Wildert1!F10=(""),(""),ROUND(Wildert1!F10/Wildert1!$B10*10,3))</f>
        <v/>
      </c>
      <c r="I184" s="36" t="str">
        <f>IF(Wildert1!G10=(""),(""),ROUND(Wildert1!G10/Wildert1!$B10*10,3))</f>
        <v/>
      </c>
      <c r="J184" s="36" t="str">
        <f>IF(Wildert1!H10=(""),(""),ROUND(Wildert1!H10/Wildert1!$B10*10,3))</f>
        <v/>
      </c>
      <c r="K184" s="36" t="str">
        <f>IF(Wildert1!I10=(""),(""),ROUND(Wildert1!I10/Wildert1!$B10*10,3))</f>
        <v/>
      </c>
      <c r="L184" s="36" t="str">
        <f>IF(Wildert1!J10=(""),(""),ROUND(Wildert1!J10/Wildert1!$B10*10,3))</f>
        <v/>
      </c>
      <c r="M184" s="36" t="str">
        <f>IF(Wildert1!K10=(""),(""),ROUND(Wildert1!K10/Wildert1!$B10*10,3))</f>
        <v/>
      </c>
      <c r="N184" s="36" t="str">
        <f>IF(Wildert1!L10=(""),(""),ROUND(Wildert1!L10/Wildert1!$B10*10,3))</f>
        <v/>
      </c>
      <c r="O184" s="36" t="str">
        <f>IF(Wildert1!M10=(""),(""),ROUND(Wildert1!M10/Wildert1!$B10*10,3))</f>
        <v/>
      </c>
      <c r="P184" s="36">
        <f>IF(Wildert1!N10=(""),(""),ROUND(Wildert1!N10/Wildert1!$B10*10,3))</f>
        <v>13.81</v>
      </c>
      <c r="Q184" s="36">
        <f>IF(Wildert1!O10=(""),(""),ROUND(Wildert1!O10/Wildert1!$B10*10,3))</f>
        <v>6.6669999999999998</v>
      </c>
      <c r="R184" s="36" t="str">
        <f>IF(Wildert1!U10=(""),(""),ROUND(Wildert1!U10/Wildert1!$T10*10,3))</f>
        <v/>
      </c>
      <c r="S184" s="36" t="str">
        <f>IF(Wildert1!V10=(""),(""),ROUND(Wildert1!V10/Wildert1!$T10*10,3))</f>
        <v/>
      </c>
      <c r="T184" s="36">
        <f>IF(Wildert1!W10=(""),(""),ROUND(Wildert1!W10/Wildert1!$T10*10,3))</f>
        <v>6.6669999999999998</v>
      </c>
      <c r="U184" s="36" t="str">
        <f>IF(Wildert1!X10=(""),(""),ROUND(Wildert1!X10/Wildert1!$T10*10,3))</f>
        <v/>
      </c>
      <c r="V184" s="36" t="str">
        <f>IF(Wildert1!Y10=(""),(""),ROUND(Wildert1!Y10/Wildert1!$T10*10,3))</f>
        <v/>
      </c>
      <c r="W184" s="36" t="str">
        <f>IF(Wildert1!Z10=(""),(""),ROUND(Wildert1!Z10/Wildert1!$T10*10,3))</f>
        <v/>
      </c>
      <c r="X184" s="36" t="str">
        <f>IF(Wildert1!AA10=(""),(""),ROUND(Wildert1!AA10/Wildert1!$T10*10,3))</f>
        <v/>
      </c>
      <c r="Y184" s="36" t="str">
        <f>IF(Wildert1!AB10=(""),(""),ROUND(Wildert1!AB10/Wildert1!$T10*10,3))</f>
        <v/>
      </c>
      <c r="Z184" s="36" t="str">
        <f>IF(Wildert1!AC10=(""),(""),ROUND(Wildert1!AC10/Wildert1!$T10*10,3))</f>
        <v/>
      </c>
      <c r="AA184" s="36" t="str">
        <f>IF(Wildert1!AD10=(""),(""),ROUND(Wildert1!AD10/Wildert1!$T10*10,3))</f>
        <v/>
      </c>
      <c r="AB184" s="36" t="str">
        <f>IF(Wildert1!AE10=(""),(""),ROUND(Wildert1!AE10/Wildert1!$T10*10,3))</f>
        <v/>
      </c>
      <c r="AC184" s="36" t="str">
        <f>IF(Wildert1!AF10=(""),(""),ROUND(Wildert1!AF10/Wildert1!$T10*10,3))</f>
        <v/>
      </c>
      <c r="AD184" s="36" t="str">
        <f>IF(Wildert1!AG10=(""),(""),ROUND(Wildert1!AG10/Wildert1!$T10*10,3))</f>
        <v/>
      </c>
      <c r="AE184" s="36"/>
    </row>
    <row r="185" spans="1:31" ht="15" customHeight="1" x14ac:dyDescent="0.3">
      <c r="A185" s="27">
        <f t="shared" si="138"/>
        <v>7</v>
      </c>
      <c r="B185" s="28" t="str">
        <f>Wildert1!A11</f>
        <v xml:space="preserve">Konings Guido </v>
      </c>
      <c r="C185" s="32">
        <f>IF(Wildert1!AL11=0," ",SUM(E185:AD185))</f>
        <v>88.751000000000005</v>
      </c>
      <c r="E185" s="36" t="str">
        <f>IF(Wildert1!C11=(""),(""),ROUND(Wildert1!C11/Wildert1!$B11*10,3))</f>
        <v/>
      </c>
      <c r="F185" s="36" t="str">
        <f>IF(Wildert1!D11=(""),(""),ROUND(Wildert1!D11/Wildert1!$B11*10,3))</f>
        <v/>
      </c>
      <c r="G185" s="36">
        <f>IF(Wildert1!E11=(""),(""),ROUND(Wildert1!E11/Wildert1!$B11*10,3))</f>
        <v>13.75</v>
      </c>
      <c r="H185" s="36" t="str">
        <f>IF(Wildert1!F11=(""),(""),ROUND(Wildert1!F11/Wildert1!$B11*10,3))</f>
        <v/>
      </c>
      <c r="I185" s="36">
        <f>IF(Wildert1!G11=(""),(""),ROUND(Wildert1!G11/Wildert1!$B11*10,3))</f>
        <v>7.5</v>
      </c>
      <c r="J185" s="36" t="str">
        <f>IF(Wildert1!H11=(""),(""),ROUND(Wildert1!H11/Wildert1!$B11*10,3))</f>
        <v/>
      </c>
      <c r="K185" s="36">
        <f>IF(Wildert1!I11=(""),(""),ROUND(Wildert1!I11/Wildert1!$B11*10,3))</f>
        <v>12.917</v>
      </c>
      <c r="L185" s="36">
        <f>IF(Wildert1!J11=(""),(""),ROUND(Wildert1!J11/Wildert1!$B11*10,3))</f>
        <v>20</v>
      </c>
      <c r="M185" s="36">
        <f>IF(Wildert1!K11=(""),(""),ROUND(Wildert1!K11/Wildert1!$B11*10,3))</f>
        <v>14.167</v>
      </c>
      <c r="N185" s="36" t="str">
        <f>IF(Wildert1!L11=(""),(""),ROUND(Wildert1!L11/Wildert1!$B11*10,3))</f>
        <v/>
      </c>
      <c r="O185" s="36" t="str">
        <f>IF(Wildert1!M11=(""),(""),ROUND(Wildert1!M11/Wildert1!$B11*10,3))</f>
        <v/>
      </c>
      <c r="P185" s="36" t="str">
        <f>IF(Wildert1!N11=(""),(""),ROUND(Wildert1!N11/Wildert1!$B11*10,3))</f>
        <v/>
      </c>
      <c r="Q185" s="36">
        <f>IF(Wildert1!O11=(""),(""),ROUND(Wildert1!O11/Wildert1!$B11*10,3))</f>
        <v>13.75</v>
      </c>
      <c r="R185" s="36" t="str">
        <f>IF(Wildert1!U11=(""),(""),ROUND(Wildert1!U11/Wildert1!$T11*10,3))</f>
        <v/>
      </c>
      <c r="S185" s="36" t="str">
        <f>IF(Wildert1!V11=(""),(""),ROUND(Wildert1!V11/Wildert1!$T11*10,3))</f>
        <v/>
      </c>
      <c r="T185" s="36">
        <f>IF(Wildert1!W11=(""),(""),ROUND(Wildert1!W11/Wildert1!$T11*10,3))</f>
        <v>6.6669999999999998</v>
      </c>
      <c r="U185" s="36" t="str">
        <f>IF(Wildert1!X11=(""),(""),ROUND(Wildert1!X11/Wildert1!$T11*10,3))</f>
        <v/>
      </c>
      <c r="V185" s="36" t="str">
        <f>IF(Wildert1!Y11=(""),(""),ROUND(Wildert1!Y11/Wildert1!$T11*10,3))</f>
        <v/>
      </c>
      <c r="W185" s="36" t="str">
        <f>IF(Wildert1!Z11=(""),(""),ROUND(Wildert1!Z11/Wildert1!$T11*10,3))</f>
        <v/>
      </c>
      <c r="X185" s="36" t="str">
        <f>IF(Wildert1!AA11=(""),(""),ROUND(Wildert1!AA11/Wildert1!$T11*10,3))</f>
        <v/>
      </c>
      <c r="Y185" s="36" t="str">
        <f>IF(Wildert1!AB11=(""),(""),ROUND(Wildert1!AB11/Wildert1!$T11*10,3))</f>
        <v/>
      </c>
      <c r="Z185" s="36" t="str">
        <f>IF(Wildert1!AC11=(""),(""),ROUND(Wildert1!AC11/Wildert1!$T11*10,3))</f>
        <v/>
      </c>
      <c r="AA185" s="36" t="str">
        <f>IF(Wildert1!AD11=(""),(""),ROUND(Wildert1!AD11/Wildert1!$T11*10,3))</f>
        <v/>
      </c>
      <c r="AB185" s="36" t="str">
        <f>IF(Wildert1!AE11=(""),(""),ROUND(Wildert1!AE11/Wildert1!$T11*10,3))</f>
        <v/>
      </c>
      <c r="AC185" s="36" t="str">
        <f>IF(Wildert1!AF11=(""),(""),ROUND(Wildert1!AF11/Wildert1!$T11*10,3))</f>
        <v/>
      </c>
      <c r="AD185" s="36" t="str">
        <f>IF(Wildert1!AG11=(""),(""),ROUND(Wildert1!AG11/Wildert1!$T11*10,3))</f>
        <v/>
      </c>
      <c r="AE185" s="36"/>
    </row>
    <row r="186" spans="1:31" ht="15" customHeight="1" x14ac:dyDescent="0.3">
      <c r="A186" s="27">
        <f t="shared" si="138"/>
        <v>9</v>
      </c>
      <c r="B186" s="28" t="str">
        <f>Wildert1!A12</f>
        <v xml:space="preserve">Kustermans Toon </v>
      </c>
      <c r="C186" s="32">
        <f>IF(Wildert1!AL12=0," ",SUM(E186:AD186))</f>
        <v>85.788999999999987</v>
      </c>
      <c r="E186" s="36">
        <f>IF(Wildert1!C12=(""),(""),ROUND(Wildert1!C12/Wildert1!$B12*10,3))</f>
        <v>10.526</v>
      </c>
      <c r="F186" s="36" t="str">
        <f>IF(Wildert1!D12=(""),(""),ROUND(Wildert1!D12/Wildert1!$B12*10,3))</f>
        <v/>
      </c>
      <c r="G186" s="36">
        <f>IF(Wildert1!E12=(""),(""),ROUND(Wildert1!E12/Wildert1!$B12*10,3))</f>
        <v>8.1579999999999995</v>
      </c>
      <c r="H186" s="36">
        <f>IF(Wildert1!F12=(""),(""),ROUND(Wildert1!F12/Wildert1!$B12*10,3))</f>
        <v>7.3680000000000003</v>
      </c>
      <c r="I186" s="36">
        <f>IF(Wildert1!G12=(""),(""),ROUND(Wildert1!G12/Wildert1!$B12*10,3))</f>
        <v>13.683999999999999</v>
      </c>
      <c r="J186" s="36" t="str">
        <f>IF(Wildert1!H12=(""),(""),ROUND(Wildert1!H12/Wildert1!$B12*10,3))</f>
        <v/>
      </c>
      <c r="K186" s="36">
        <f>IF(Wildert1!I12=(""),(""),ROUND(Wildert1!I12/Wildert1!$B12*10,3))</f>
        <v>7.8949999999999996</v>
      </c>
      <c r="L186" s="36" t="str">
        <f>IF(Wildert1!J12=(""),(""),ROUND(Wildert1!J12/Wildert1!$B12*10,3))</f>
        <v/>
      </c>
      <c r="M186" s="36" t="str">
        <f>IF(Wildert1!K12=(""),(""),ROUND(Wildert1!K12/Wildert1!$B12*10,3))</f>
        <v/>
      </c>
      <c r="N186" s="36">
        <f>IF(Wildert1!L12=(""),(""),ROUND(Wildert1!L12/Wildert1!$B12*10,3))</f>
        <v>7.6319999999999997</v>
      </c>
      <c r="O186" s="36" t="str">
        <f>IF(Wildert1!M12=(""),(""),ROUND(Wildert1!M12/Wildert1!$B12*10,3))</f>
        <v/>
      </c>
      <c r="P186" s="36">
        <f>IF(Wildert1!N12=(""),(""),ROUND(Wildert1!N12/Wildert1!$B12*10,3))</f>
        <v>8.9469999999999992</v>
      </c>
      <c r="Q186" s="36" t="str">
        <f>IF(Wildert1!O12=(""),(""),ROUND(Wildert1!O12/Wildert1!$B12*10,3))</f>
        <v/>
      </c>
      <c r="R186" s="36">
        <f>IF(Wildert1!U12=(""),(""),ROUND(Wildert1!U12/Wildert1!$T12*10,3))</f>
        <v>9.7370000000000001</v>
      </c>
      <c r="S186" s="36">
        <f>IF(Wildert1!V12=(""),(""),ROUND(Wildert1!V12/Wildert1!$T12*10,3))</f>
        <v>11.842000000000001</v>
      </c>
      <c r="T186" s="36" t="str">
        <f>IF(Wildert1!W12=(""),(""),ROUND(Wildert1!W12/Wildert1!$T12*10,3))</f>
        <v/>
      </c>
      <c r="U186" s="36" t="str">
        <f>IF(Wildert1!X12=(""),(""),ROUND(Wildert1!X12/Wildert1!$T12*10,3))</f>
        <v/>
      </c>
      <c r="V186" s="36" t="str">
        <f>IF(Wildert1!Y12=(""),(""),ROUND(Wildert1!Y12/Wildert1!$T12*10,3))</f>
        <v/>
      </c>
      <c r="W186" s="36" t="str">
        <f>IF(Wildert1!Z12=(""),(""),ROUND(Wildert1!Z12/Wildert1!$T12*10,3))</f>
        <v/>
      </c>
      <c r="X186" s="36" t="str">
        <f>IF(Wildert1!AA12=(""),(""),ROUND(Wildert1!AA12/Wildert1!$T12*10,3))</f>
        <v/>
      </c>
      <c r="Y186" s="36" t="str">
        <f>IF(Wildert1!AB12=(""),(""),ROUND(Wildert1!AB12/Wildert1!$T12*10,3))</f>
        <v/>
      </c>
      <c r="Z186" s="36" t="str">
        <f>IF(Wildert1!AC12=(""),(""),ROUND(Wildert1!AC12/Wildert1!$T12*10,3))</f>
        <v/>
      </c>
      <c r="AA186" s="36" t="str">
        <f>IF(Wildert1!AD12=(""),(""),ROUND(Wildert1!AD12/Wildert1!$T12*10,3))</f>
        <v/>
      </c>
      <c r="AB186" s="36" t="str">
        <f>IF(Wildert1!AE12=(""),(""),ROUND(Wildert1!AE12/Wildert1!$T12*10,3))</f>
        <v/>
      </c>
      <c r="AC186" s="36" t="str">
        <f>IF(Wildert1!AF12=(""),(""),ROUND(Wildert1!AF12/Wildert1!$T12*10,3))</f>
        <v/>
      </c>
      <c r="AD186" s="36" t="str">
        <f>IF(Wildert1!AG12=(""),(""),ROUND(Wildert1!AG12/Wildert1!$T12*10,3))</f>
        <v/>
      </c>
      <c r="AE186" s="36"/>
    </row>
    <row r="187" spans="1:31" ht="15" customHeight="1" x14ac:dyDescent="0.3">
      <c r="A187" s="27">
        <f t="shared" si="138"/>
        <v>9</v>
      </c>
      <c r="B187" s="28" t="str">
        <f>Wildert1!A13</f>
        <v xml:space="preserve">Sarra-Ribo Jef      </v>
      </c>
      <c r="C187" s="32">
        <f>IF(Wildert1!AL13=0," ",SUM(E187:AD187))</f>
        <v>83.863</v>
      </c>
      <c r="E187" s="36" t="str">
        <f>IF(Wildert1!C13=(""),(""),ROUND(Wildert1!C13/Wildert1!$B13*10,3))</f>
        <v/>
      </c>
      <c r="F187" s="36" t="str">
        <f>IF(Wildert1!D13=(""),(""),ROUND(Wildert1!D13/Wildert1!$B13*10,3))</f>
        <v/>
      </c>
      <c r="G187" s="36" t="str">
        <f>IF(Wildert1!E13=(""),(""),ROUND(Wildert1!E13/Wildert1!$B13*10,3))</f>
        <v/>
      </c>
      <c r="H187" s="36">
        <f>IF(Wildert1!F13=(""),(""),ROUND(Wildert1!F13/Wildert1!$B13*10,3))</f>
        <v>13.635999999999999</v>
      </c>
      <c r="I187" s="36">
        <f>IF(Wildert1!G13=(""),(""),ROUND(Wildert1!G13/Wildert1!$B13*10,3))</f>
        <v>13.068</v>
      </c>
      <c r="J187" s="36">
        <f>IF(Wildert1!H13=(""),(""),ROUND(Wildert1!H13/Wildert1!$B13*10,3))</f>
        <v>9.5449999999999999</v>
      </c>
      <c r="K187" s="36" t="str">
        <f>IF(Wildert1!I13=(""),(""),ROUND(Wildert1!I13/Wildert1!$B13*10,3))</f>
        <v/>
      </c>
      <c r="L187" s="36" t="str">
        <f>IF(Wildert1!J13=(""),(""),ROUND(Wildert1!J13/Wildert1!$B13*10,3))</f>
        <v/>
      </c>
      <c r="M187" s="36">
        <f>IF(Wildert1!K13=(""),(""),ROUND(Wildert1!K13/Wildert1!$B13*10,3))</f>
        <v>6.3639999999999999</v>
      </c>
      <c r="N187" s="36">
        <f>IF(Wildert1!L13=(""),(""),ROUND(Wildert1!L13/Wildert1!$B13*10,3))</f>
        <v>9.2050000000000001</v>
      </c>
      <c r="O187" s="36">
        <f>IF(Wildert1!M13=(""),(""),ROUND(Wildert1!M13/Wildert1!$B13*10,3))</f>
        <v>7.3860000000000001</v>
      </c>
      <c r="P187" s="36" t="str">
        <f>IF(Wildert1!N13=(""),(""),ROUND(Wildert1!N13/Wildert1!$B13*10,3))</f>
        <v/>
      </c>
      <c r="Q187" s="36">
        <f>IF(Wildert1!O13=(""),(""),ROUND(Wildert1!O13/Wildert1!$B13*10,3))</f>
        <v>6.5910000000000002</v>
      </c>
      <c r="R187" s="36" t="str">
        <f>IF(Wildert1!U13=(""),(""),ROUND(Wildert1!U13/Wildert1!$T13*10,3))</f>
        <v/>
      </c>
      <c r="S187" s="36">
        <f>IF(Wildert1!V13=(""),(""),ROUND(Wildert1!V13/Wildert1!$T13*10,3))</f>
        <v>11.932</v>
      </c>
      <c r="T187" s="36">
        <f>IF(Wildert1!W13=(""),(""),ROUND(Wildert1!W13/Wildert1!$T13*10,3))</f>
        <v>6.1360000000000001</v>
      </c>
      <c r="U187" s="36" t="str">
        <f>IF(Wildert1!X13=(""),(""),ROUND(Wildert1!X13/Wildert1!$T13*10,3))</f>
        <v/>
      </c>
      <c r="V187" s="36" t="str">
        <f>IF(Wildert1!Y13=(""),(""),ROUND(Wildert1!Y13/Wildert1!$T13*10,3))</f>
        <v/>
      </c>
      <c r="W187" s="36" t="str">
        <f>IF(Wildert1!Z13=(""),(""),ROUND(Wildert1!Z13/Wildert1!$T13*10,3))</f>
        <v/>
      </c>
      <c r="X187" s="36" t="str">
        <f>IF(Wildert1!AA13=(""),(""),ROUND(Wildert1!AA13/Wildert1!$T13*10,3))</f>
        <v/>
      </c>
      <c r="Y187" s="36" t="str">
        <f>IF(Wildert1!AB13=(""),(""),ROUND(Wildert1!AB13/Wildert1!$T13*10,3))</f>
        <v/>
      </c>
      <c r="Z187" s="36" t="str">
        <f>IF(Wildert1!AC13=(""),(""),ROUND(Wildert1!AC13/Wildert1!$T13*10,3))</f>
        <v/>
      </c>
      <c r="AA187" s="36" t="str">
        <f>IF(Wildert1!AD13=(""),(""),ROUND(Wildert1!AD13/Wildert1!$T13*10,3))</f>
        <v/>
      </c>
      <c r="AB187" s="36" t="str">
        <f>IF(Wildert1!AE13=(""),(""),ROUND(Wildert1!AE13/Wildert1!$T13*10,3))</f>
        <v/>
      </c>
      <c r="AC187" s="36" t="str">
        <f>IF(Wildert1!AF13=(""),(""),ROUND(Wildert1!AF13/Wildert1!$T13*10,3))</f>
        <v/>
      </c>
      <c r="AD187" s="36" t="str">
        <f>IF(Wildert1!AG13=(""),(""),ROUND(Wildert1!AG13/Wildert1!$T13*10,3))</f>
        <v/>
      </c>
      <c r="AE187" s="36"/>
    </row>
    <row r="188" spans="1:31" ht="15" customHeight="1" x14ac:dyDescent="0.3">
      <c r="A188" s="27">
        <f t="shared" si="138"/>
        <v>6</v>
      </c>
      <c r="B188" s="28" t="str">
        <f>Wildert1!A14</f>
        <v>Sas Ronny</v>
      </c>
      <c r="C188" s="32">
        <f>IF(Wildert1!AL14=0," ",SUM(E188:AD188))</f>
        <v>55.332999999999998</v>
      </c>
      <c r="E188" s="36" t="str">
        <f>IF(Wildert1!C14=(""),(""),ROUND(Wildert1!C14/Wildert1!$B14*10,3))</f>
        <v/>
      </c>
      <c r="F188" s="36" t="str">
        <f>IF(Wildert1!D14=(""),(""),ROUND(Wildert1!D14/Wildert1!$B14*10,3))</f>
        <v/>
      </c>
      <c r="G188" s="36" t="str">
        <f>IF(Wildert1!E14=(""),(""),ROUND(Wildert1!E14/Wildert1!$B14*10,3))</f>
        <v/>
      </c>
      <c r="H188" s="36" t="str">
        <f>IF(Wildert1!F14=(""),(""),ROUND(Wildert1!F14/Wildert1!$B14*10,3))</f>
        <v/>
      </c>
      <c r="I188" s="36">
        <f>IF(Wildert1!G14=(""),(""),ROUND(Wildert1!G14/Wildert1!$B14*10,3))</f>
        <v>10</v>
      </c>
      <c r="J188" s="36" t="str">
        <f>IF(Wildert1!H14=(""),(""),ROUND(Wildert1!H14/Wildert1!$B14*10,3))</f>
        <v/>
      </c>
      <c r="K188" s="36">
        <f>IF(Wildert1!I14=(""),(""),ROUND(Wildert1!I14/Wildert1!$B14*10,3))</f>
        <v>9.3330000000000002</v>
      </c>
      <c r="L188" s="36">
        <f>IF(Wildert1!J14=(""),(""),ROUND(Wildert1!J14/Wildert1!$B14*10,3))</f>
        <v>11.333</v>
      </c>
      <c r="M188" s="36" t="str">
        <f>IF(Wildert1!K14=(""),(""),ROUND(Wildert1!K14/Wildert1!$B14*10,3))</f>
        <v/>
      </c>
      <c r="N188" s="36">
        <f>IF(Wildert1!L14=(""),(""),ROUND(Wildert1!L14/Wildert1!$B14*10,3))</f>
        <v>12.667</v>
      </c>
      <c r="O188" s="36">
        <f>IF(Wildert1!M14=(""),(""),ROUND(Wildert1!M14/Wildert1!$B14*10,3))</f>
        <v>6.6669999999999998</v>
      </c>
      <c r="P188" s="36">
        <f>IF(Wildert1!N14=(""),(""),ROUND(Wildert1!N14/Wildert1!$B14*10,3))</f>
        <v>5.3330000000000002</v>
      </c>
      <c r="Q188" s="36" t="str">
        <f>IF(Wildert1!O14=(""),(""),ROUND(Wildert1!O14/Wildert1!$B14*10,3))</f>
        <v/>
      </c>
      <c r="R188" s="36" t="str">
        <f>IF(Wildert1!U14=(""),(""),ROUND(Wildert1!U14/Wildert1!$T14*10,3))</f>
        <v/>
      </c>
      <c r="S188" s="36" t="str">
        <f>IF(Wildert1!V14=(""),(""),ROUND(Wildert1!V14/Wildert1!$T14*10,3))</f>
        <v/>
      </c>
      <c r="T188" s="36" t="str">
        <f>IF(Wildert1!W14=(""),(""),ROUND(Wildert1!W14/Wildert1!$T14*10,3))</f>
        <v/>
      </c>
      <c r="U188" s="36" t="str">
        <f>IF(Wildert1!X14=(""),(""),ROUND(Wildert1!X14/Wildert1!$T14*10,3))</f>
        <v/>
      </c>
      <c r="V188" s="36" t="str">
        <f>IF(Wildert1!Y14=(""),(""),ROUND(Wildert1!Y14/Wildert1!$T14*10,3))</f>
        <v/>
      </c>
      <c r="W188" s="36" t="str">
        <f>IF(Wildert1!Z14=(""),(""),ROUND(Wildert1!Z14/Wildert1!$T14*10,3))</f>
        <v/>
      </c>
      <c r="X188" s="36" t="str">
        <f>IF(Wildert1!AA14=(""),(""),ROUND(Wildert1!AA14/Wildert1!$T14*10,3))</f>
        <v/>
      </c>
      <c r="Y188" s="36" t="str">
        <f>IF(Wildert1!AB14=(""),(""),ROUND(Wildert1!AB14/Wildert1!$T14*10,3))</f>
        <v/>
      </c>
      <c r="Z188" s="36" t="str">
        <f>IF(Wildert1!AC14=(""),(""),ROUND(Wildert1!AC14/Wildert1!$T14*10,3))</f>
        <v/>
      </c>
      <c r="AA188" s="36" t="str">
        <f>IF(Wildert1!AD14=(""),(""),ROUND(Wildert1!AD14/Wildert1!$T14*10,3))</f>
        <v/>
      </c>
      <c r="AB188" s="36" t="str">
        <f>IF(Wildert1!AE14=(""),(""),ROUND(Wildert1!AE14/Wildert1!$T14*10,3))</f>
        <v/>
      </c>
      <c r="AC188" s="36" t="str">
        <f>IF(Wildert1!AF14=(""),(""),ROUND(Wildert1!AF14/Wildert1!$T14*10,3))</f>
        <v/>
      </c>
      <c r="AD188" s="36" t="str">
        <f>IF(Wildert1!AG14=(""),(""),ROUND(Wildert1!AG14/Wildert1!$T14*10,3))</f>
        <v/>
      </c>
      <c r="AE188" s="36"/>
    </row>
    <row r="189" spans="1:31" ht="15" customHeight="1" x14ac:dyDescent="0.3">
      <c r="A189" s="27">
        <f t="shared" si="138"/>
        <v>11</v>
      </c>
      <c r="B189" s="28" t="str">
        <f>Wildert1!A15</f>
        <v>Thijs Jef</v>
      </c>
      <c r="C189" s="32">
        <f>IF(Wildert1!AL15=0," ",SUM(E189:AD189))</f>
        <v>109.048</v>
      </c>
      <c r="E189" s="36">
        <f>IF(Wildert1!C15=(""),(""),ROUND(Wildert1!C15/Wildert1!$B15*10,3))</f>
        <v>11.904999999999999</v>
      </c>
      <c r="F189" s="36">
        <f>IF(Wildert1!D15=(""),(""),ROUND(Wildert1!D15/Wildert1!$B15*10,3))</f>
        <v>9.5239999999999991</v>
      </c>
      <c r="G189" s="36">
        <f>IF(Wildert1!E15=(""),(""),ROUND(Wildert1!E15/Wildert1!$B15*10,3))</f>
        <v>11.429</v>
      </c>
      <c r="H189" s="36" t="str">
        <f>IF(Wildert1!F15=(""),(""),ROUND(Wildert1!F15/Wildert1!$B15*10,3))</f>
        <v/>
      </c>
      <c r="I189" s="36">
        <f>IF(Wildert1!G15=(""),(""),ROUND(Wildert1!G15/Wildert1!$B15*10,3))</f>
        <v>8.5709999999999997</v>
      </c>
      <c r="J189" s="36">
        <f>IF(Wildert1!H15=(""),(""),ROUND(Wildert1!H15/Wildert1!$B15*10,3))</f>
        <v>14.286</v>
      </c>
      <c r="K189" s="36">
        <f>IF(Wildert1!I15=(""),(""),ROUND(Wildert1!I15/Wildert1!$B15*10,3))</f>
        <v>10.476000000000001</v>
      </c>
      <c r="L189" s="36" t="str">
        <f>IF(Wildert1!J15=(""),(""),ROUND(Wildert1!J15/Wildert1!$B15*10,3))</f>
        <v/>
      </c>
      <c r="M189" s="36">
        <f>IF(Wildert1!K15=(""),(""),ROUND(Wildert1!K15/Wildert1!$B15*10,3))</f>
        <v>7.1429999999999998</v>
      </c>
      <c r="N189" s="36" t="str">
        <f>IF(Wildert1!L15=(""),(""),ROUND(Wildert1!L15/Wildert1!$B15*10,3))</f>
        <v/>
      </c>
      <c r="O189" s="36">
        <f>IF(Wildert1!M15=(""),(""),ROUND(Wildert1!M15/Wildert1!$B15*10,3))</f>
        <v>5.7140000000000004</v>
      </c>
      <c r="P189" s="36" t="str">
        <f>IF(Wildert1!N15=(""),(""),ROUND(Wildert1!N15/Wildert1!$B15*10,3))</f>
        <v/>
      </c>
      <c r="Q189" s="36">
        <f>IF(Wildert1!O15=(""),(""),ROUND(Wildert1!O15/Wildert1!$B15*10,3))</f>
        <v>11.904999999999999</v>
      </c>
      <c r="R189" s="36">
        <f>IF(Wildert1!U15=(""),(""),ROUND(Wildert1!U15/Wildert1!$T15*10,3))</f>
        <v>9.5239999999999991</v>
      </c>
      <c r="S189" s="36" t="str">
        <f>IF(Wildert1!V15=(""),(""),ROUND(Wildert1!V15/Wildert1!$T15*10,3))</f>
        <v/>
      </c>
      <c r="T189" s="36">
        <f>IF(Wildert1!W15=(""),(""),ROUND(Wildert1!W15/Wildert1!$T15*10,3))</f>
        <v>8.5709999999999997</v>
      </c>
      <c r="U189" s="36" t="str">
        <f>IF(Wildert1!X15=(""),(""),ROUND(Wildert1!X15/Wildert1!$T15*10,3))</f>
        <v/>
      </c>
      <c r="V189" s="36" t="str">
        <f>IF(Wildert1!Y15=(""),(""),ROUND(Wildert1!Y15/Wildert1!$T15*10,3))</f>
        <v/>
      </c>
      <c r="W189" s="36" t="str">
        <f>IF(Wildert1!Z15=(""),(""),ROUND(Wildert1!Z15/Wildert1!$T15*10,3))</f>
        <v/>
      </c>
      <c r="X189" s="36" t="str">
        <f>IF(Wildert1!AA15=(""),(""),ROUND(Wildert1!AA15/Wildert1!$T15*10,3))</f>
        <v/>
      </c>
      <c r="Y189" s="36" t="str">
        <f>IF(Wildert1!AB15=(""),(""),ROUND(Wildert1!AB15/Wildert1!$T15*10,3))</f>
        <v/>
      </c>
      <c r="Z189" s="36" t="str">
        <f>IF(Wildert1!AC15=(""),(""),ROUND(Wildert1!AC15/Wildert1!$T15*10,3))</f>
        <v/>
      </c>
      <c r="AA189" s="36" t="str">
        <f>IF(Wildert1!AD15=(""),(""),ROUND(Wildert1!AD15/Wildert1!$T15*10,3))</f>
        <v/>
      </c>
      <c r="AB189" s="36" t="str">
        <f>IF(Wildert1!AE15=(""),(""),ROUND(Wildert1!AE15/Wildert1!$T15*10,3))</f>
        <v/>
      </c>
      <c r="AC189" s="36" t="str">
        <f>IF(Wildert1!AF15=(""),(""),ROUND(Wildert1!AF15/Wildert1!$T15*10,3))</f>
        <v/>
      </c>
      <c r="AD189" s="36" t="str">
        <f>IF(Wildert1!AG15=(""),(""),ROUND(Wildert1!AG15/Wildert1!$T15*10,3))</f>
        <v/>
      </c>
      <c r="AE189" s="36"/>
    </row>
    <row r="190" spans="1:31" ht="15" customHeight="1" x14ac:dyDescent="0.3">
      <c r="A190" s="27">
        <f t="shared" ref="A190" si="139">IF(SUM(E190:AD190)=0,(" "),COUNTIF(E190:AD190,"&gt;0"))</f>
        <v>6</v>
      </c>
      <c r="B190" s="38" t="str">
        <f>Wildert1!A16</f>
        <v xml:space="preserve">Wetzer Rik [NS 20] </v>
      </c>
      <c r="C190" s="32">
        <f>IF(Wildert1!AL16=0," ",SUM(E190:AD190))</f>
        <v>48.334000000000003</v>
      </c>
      <c r="E190" s="36" t="str">
        <f>IF(Wildert1!C16=(""),(""),ROUND(Wildert1!C16/Wildert1!$B16*10,3))</f>
        <v/>
      </c>
      <c r="F190" s="261">
        <f>IF(Wildert1!D16=(""),(""),ROUND(Wildert1!D16/20*10,3))</f>
        <v>4</v>
      </c>
      <c r="G190" s="36" t="str">
        <f>IF(Wildert1!E16=(""),(""),ROUND(Wildert1!E16/Wildert1!$B16*10,3))</f>
        <v/>
      </c>
      <c r="H190" s="261">
        <f>IF(Wildert1!F16=(""),(""),ROUND(Wildert1!F16/20*10,3))</f>
        <v>8.5</v>
      </c>
      <c r="I190" s="36" t="str">
        <f>IF(Wildert1!G16=(""),(""),ROUND(Wildert1!G16/Wildert1!$B16*10,3))</f>
        <v/>
      </c>
      <c r="J190" s="261">
        <f>IF(Wildert1!H16=(""),(""),ROUND(Wildert1!H16/20*10,3))</f>
        <v>4.5</v>
      </c>
      <c r="K190" s="36" t="str">
        <f>IF(Wildert1!I16=(""),(""),ROUND(Wildert1!I16/Wildert1!$B16*10,3))</f>
        <v/>
      </c>
      <c r="L190" s="36" t="str">
        <f>IF(Wildert1!J16=(""),(""),ROUND(Wildert1!J16/Wildert1!$B16*10,3))</f>
        <v/>
      </c>
      <c r="M190" s="36" t="str">
        <f>IF(Wildert1!K16=(""),(""),ROUND(Wildert1!K16/Wildert1!$B16*10,3))</f>
        <v/>
      </c>
      <c r="N190" s="36" t="str">
        <f>IF(Wildert1!L16=(""),(""),ROUND(Wildert1!L16/Wildert1!$B16*10,3))</f>
        <v/>
      </c>
      <c r="O190" s="36" t="str">
        <f>IF(Wildert1!M16=(""),(""),ROUND(Wildert1!M16/Wildert1!$B16*10,3))</f>
        <v/>
      </c>
      <c r="P190" s="36">
        <f>IF(Wildert1!N16=(""),(""),ROUND(Wildert1!N16/Wildert1!$B16*10,3))</f>
        <v>10.667</v>
      </c>
      <c r="Q190" s="36" t="str">
        <f>IF(Wildert1!O16=(""),(""),ROUND(Wildert1!O16/Wildert1!$B16*10,3))</f>
        <v/>
      </c>
      <c r="R190" s="36">
        <f>IF(Wildert1!U16=(""),(""),ROUND(Wildert1!U16/Wildert1!$T16*10,3))</f>
        <v>6.6669999999999998</v>
      </c>
      <c r="S190" s="36">
        <f>IF(Wildert1!V16=(""),(""),ROUND(Wildert1!V16/Wildert1!$T16*10,3))</f>
        <v>14</v>
      </c>
      <c r="T190" s="36" t="str">
        <f>IF(Wildert1!W16=(""),(""),ROUND(Wildert1!W16/Wildert1!$T16*10,3))</f>
        <v/>
      </c>
      <c r="U190" s="36" t="str">
        <f>IF(Wildert1!X16=(""),(""),ROUND(Wildert1!X16/Wildert1!$T16*10,3))</f>
        <v/>
      </c>
      <c r="V190" s="36" t="str">
        <f>IF(Wildert1!Y16=(""),(""),ROUND(Wildert1!Y16/Wildert1!$T16*10,3))</f>
        <v/>
      </c>
      <c r="W190" s="36" t="str">
        <f>IF(Wildert1!Z16=(""),(""),ROUND(Wildert1!Z16/Wildert1!$T16*10,3))</f>
        <v/>
      </c>
      <c r="X190" s="36" t="str">
        <f>IF(Wildert1!AA16=(""),(""),ROUND(Wildert1!AA16/Wildert1!$T16*10,3))</f>
        <v/>
      </c>
      <c r="Y190" s="36" t="str">
        <f>IF(Wildert1!AB16=(""),(""),ROUND(Wildert1!AB16/Wildert1!$T16*10,3))</f>
        <v/>
      </c>
      <c r="Z190" s="36" t="str">
        <f>IF(Wildert1!AC16=(""),(""),ROUND(Wildert1!AC16/Wildert1!$T16*10,3))</f>
        <v/>
      </c>
      <c r="AA190" s="36" t="str">
        <f>IF(Wildert1!AD16=(""),(""),ROUND(Wildert1!AD16/Wildert1!$T16*10,3))</f>
        <v/>
      </c>
      <c r="AB190" s="36" t="str">
        <f>IF(Wildert1!AE16=(""),(""),ROUND(Wildert1!AE16/Wildert1!$T16*10,3))</f>
        <v/>
      </c>
      <c r="AC190" s="36" t="str">
        <f>IF(Wildert1!AF16=(""),(""),ROUND(Wildert1!AF16/Wildert1!$T16*10,3))</f>
        <v/>
      </c>
      <c r="AD190" s="36" t="str">
        <f>IF(Wildert1!AG16=(""),(""),ROUND(Wildert1!AG16/Wildert1!$T16*10,3))</f>
        <v/>
      </c>
      <c r="AE190" s="36"/>
    </row>
    <row r="191" spans="1:31" ht="15" customHeight="1" x14ac:dyDescent="0.3">
      <c r="A191" s="27">
        <f t="shared" ref="A191" si="140">IF(SUM(E191:AD191)=0,(" "),COUNTIF(E191:AD191,"&gt;0"))</f>
        <v>2</v>
      </c>
      <c r="B191" s="38" t="str">
        <f>Wildert1!A17</f>
        <v>Seymus Eddy (ns)</v>
      </c>
      <c r="C191" s="32">
        <f>IF(Wildert1!AL17=0," ",SUM(E191:AD191))</f>
        <v>13.429</v>
      </c>
      <c r="E191" s="36" t="str">
        <f>IF(Wildert1!C17=(""),(""),ROUND(Wildert1!C17/Wildert1!$B17*10,3))</f>
        <v/>
      </c>
      <c r="F191" s="36" t="str">
        <f>IF(Wildert1!D17=(""),(""),ROUND(Wildert1!D17/Wildert1!$B17*10,3))</f>
        <v/>
      </c>
      <c r="G191" s="36" t="str">
        <f>IF(Wildert1!E17=(""),(""),ROUND(Wildert1!E17/Wildert1!$B17*10,3))</f>
        <v/>
      </c>
      <c r="H191" s="36" t="str">
        <f>IF(Wildert1!F17=(""),(""),ROUND(Wildert1!F17/Wildert1!$B17*10,3))</f>
        <v/>
      </c>
      <c r="I191" s="36" t="str">
        <f>IF(Wildert1!G17=(""),(""),ROUND(Wildert1!G17/Wildert1!$B17*10,3))</f>
        <v/>
      </c>
      <c r="J191" s="36" t="str">
        <f>IF(Wildert1!H17=(""),(""),ROUND(Wildert1!H17/Wildert1!$B17*10,3))</f>
        <v/>
      </c>
      <c r="K191" s="36" t="str">
        <f>IF(Wildert1!I17=(""),(""),ROUND(Wildert1!I17/Wildert1!$B17*10,3))</f>
        <v/>
      </c>
      <c r="L191" s="36" t="str">
        <f>IF(Wildert1!J17=(""),(""),ROUND(Wildert1!J17/Wildert1!$B17*10,3))</f>
        <v/>
      </c>
      <c r="M191" s="36" t="str">
        <f>IF(Wildert1!K17=(""),(""),ROUND(Wildert1!K17/Wildert1!$B17*10,3))</f>
        <v/>
      </c>
      <c r="N191" s="36" t="str">
        <f>IF(Wildert1!L17=(""),(""),ROUND(Wildert1!L17/Wildert1!$B17*10,3))</f>
        <v/>
      </c>
      <c r="O191" s="36" t="str">
        <f>IF(Wildert1!M17=(""),(""),ROUND(Wildert1!M17/Wildert1!$B17*10,3))</f>
        <v/>
      </c>
      <c r="P191" s="36" t="str">
        <f>IF(Wildert1!N17=(""),(""),ROUND(Wildert1!N17/Wildert1!$B17*10,3))</f>
        <v/>
      </c>
      <c r="Q191" s="36" t="str">
        <f>IF(Wildert1!O17=(""),(""),ROUND(Wildert1!O17/Wildert1!$B17*10,3))</f>
        <v/>
      </c>
      <c r="R191" s="36">
        <f>IF(Wildert1!U17=(""),(""),ROUND(Wildert1!U17/Wildert1!$T17*10,3))</f>
        <v>8</v>
      </c>
      <c r="S191" s="36" t="str">
        <f>IF(Wildert1!V17=(""),(""),ROUND(Wildert1!V17/Wildert1!$T17*10,3))</f>
        <v/>
      </c>
      <c r="T191" s="36">
        <f>IF(Wildert1!W17=(""),(""),ROUND(Wildert1!W17/Wildert1!$T17*10,3))</f>
        <v>5.4290000000000003</v>
      </c>
      <c r="U191" s="36" t="str">
        <f>IF(Wildert1!X17=(""),(""),ROUND(Wildert1!X17/Wildert1!$T17*10,3))</f>
        <v/>
      </c>
      <c r="V191" s="36" t="str">
        <f>IF(Wildert1!Y17=(""),(""),ROUND(Wildert1!Y17/Wildert1!$T17*10,3))</f>
        <v/>
      </c>
      <c r="W191" s="36" t="str">
        <f>IF(Wildert1!Z17=(""),(""),ROUND(Wildert1!Z17/Wildert1!$T17*10,3))</f>
        <v/>
      </c>
      <c r="X191" s="36" t="str">
        <f>IF(Wildert1!AA17=(""),(""),ROUND(Wildert1!AA17/Wildert1!$T17*10,3))</f>
        <v/>
      </c>
      <c r="Y191" s="36" t="str">
        <f>IF(Wildert1!AB17=(""),(""),ROUND(Wildert1!AB17/Wildert1!$T17*10,3))</f>
        <v/>
      </c>
      <c r="Z191" s="36" t="str">
        <f>IF(Wildert1!AC17=(""),(""),ROUND(Wildert1!AC17/Wildert1!$T17*10,3))</f>
        <v/>
      </c>
      <c r="AA191" s="36" t="str">
        <f>IF(Wildert1!AD17=(""),(""),ROUND(Wildert1!AD17/Wildert1!$T17*10,3))</f>
        <v/>
      </c>
      <c r="AB191" s="36" t="str">
        <f>IF(Wildert1!AE17=(""),(""),ROUND(Wildert1!AE17/Wildert1!$T17*10,3))</f>
        <v/>
      </c>
      <c r="AC191" s="36" t="str">
        <f>IF(Wildert1!AF17=(""),(""),ROUND(Wildert1!AF17/Wildert1!$T17*10,3))</f>
        <v/>
      </c>
      <c r="AD191" s="36" t="str">
        <f>IF(Wildert1!AG17=(""),(""),ROUND(Wildert1!AG17/Wildert1!$T17*10,3))</f>
        <v/>
      </c>
      <c r="AE191" s="36"/>
    </row>
    <row r="192" spans="1:31" ht="19.95" customHeight="1" x14ac:dyDescent="0.3">
      <c r="C192" s="216" t="str">
        <f>B177</f>
        <v>WILDERT 1</v>
      </c>
      <c r="D192" s="35"/>
      <c r="E192" s="36">
        <f t="shared" ref="E192:AD192" si="141">IF(SUM(E178:E191)=0,(" "),SUM(E178:E191))</f>
        <v>63.094999999999999</v>
      </c>
      <c r="F192" s="36">
        <f t="shared" si="141"/>
        <v>47.492000000000004</v>
      </c>
      <c r="G192" s="36">
        <f t="shared" si="141"/>
        <v>63.683000000000007</v>
      </c>
      <c r="H192" s="36">
        <f t="shared" si="141"/>
        <v>55.134</v>
      </c>
      <c r="I192" s="36">
        <f t="shared" si="141"/>
        <v>68.933999999999997</v>
      </c>
      <c r="J192" s="36">
        <f t="shared" si="141"/>
        <v>60.25</v>
      </c>
      <c r="K192" s="36">
        <f t="shared" si="141"/>
        <v>72.751000000000005</v>
      </c>
      <c r="L192" s="36">
        <f t="shared" si="141"/>
        <v>70.790000000000006</v>
      </c>
      <c r="M192" s="36">
        <f t="shared" si="141"/>
        <v>49.686999999999998</v>
      </c>
      <c r="N192" s="36">
        <f t="shared" si="141"/>
        <v>66.570999999999998</v>
      </c>
      <c r="O192" s="36">
        <f t="shared" si="141"/>
        <v>42.208999999999996</v>
      </c>
      <c r="P192" s="36">
        <f t="shared" si="141"/>
        <v>56.846999999999994</v>
      </c>
      <c r="Q192" s="36">
        <f t="shared" si="141"/>
        <v>55.677</v>
      </c>
      <c r="R192" s="36">
        <f t="shared" si="141"/>
        <v>49.783000000000001</v>
      </c>
      <c r="S192" s="36">
        <f t="shared" si="141"/>
        <v>67.207999999999998</v>
      </c>
      <c r="T192" s="36">
        <f t="shared" si="141"/>
        <v>41.890999999999998</v>
      </c>
      <c r="U192" s="36" t="str">
        <f t="shared" si="141"/>
        <v xml:space="preserve"> </v>
      </c>
      <c r="V192" s="36" t="str">
        <f t="shared" si="141"/>
        <v xml:space="preserve"> </v>
      </c>
      <c r="W192" s="36" t="str">
        <f t="shared" si="141"/>
        <v xml:space="preserve"> </v>
      </c>
      <c r="X192" s="36" t="str">
        <f t="shared" si="141"/>
        <v xml:space="preserve"> </v>
      </c>
      <c r="Y192" s="36" t="str">
        <f t="shared" si="141"/>
        <v xml:space="preserve"> </v>
      </c>
      <c r="Z192" s="36" t="str">
        <f t="shared" si="141"/>
        <v xml:space="preserve"> </v>
      </c>
      <c r="AA192" s="36" t="str">
        <f t="shared" si="141"/>
        <v xml:space="preserve"> </v>
      </c>
      <c r="AB192" s="36" t="str">
        <f t="shared" si="141"/>
        <v xml:space="preserve"> </v>
      </c>
      <c r="AC192" s="36" t="str">
        <f t="shared" si="141"/>
        <v xml:space="preserve"> </v>
      </c>
      <c r="AD192" s="36" t="str">
        <f t="shared" si="141"/>
        <v xml:space="preserve"> </v>
      </c>
      <c r="AE192" s="36"/>
    </row>
    <row r="193" spans="1:31" s="39" customFormat="1" ht="15" customHeight="1" x14ac:dyDescent="0.35">
      <c r="A193" s="37"/>
      <c r="B193" s="156"/>
      <c r="C193" s="41">
        <f>SUM(C178:C191)</f>
        <v>932.00199999999984</v>
      </c>
      <c r="D193" s="223" t="str">
        <f>B177</f>
        <v>WILDERT 1</v>
      </c>
      <c r="E193" s="40">
        <f>SUM(E178:E191)</f>
        <v>63.094999999999999</v>
      </c>
      <c r="F193" s="40">
        <f t="shared" ref="F193:AD193" si="142">IF(F192=(" "),(" "),E193+F192)</f>
        <v>110.587</v>
      </c>
      <c r="G193" s="40">
        <f t="shared" si="142"/>
        <v>174.27</v>
      </c>
      <c r="H193" s="40">
        <f t="shared" si="142"/>
        <v>229.404</v>
      </c>
      <c r="I193" s="40">
        <f t="shared" si="142"/>
        <v>298.33799999999997</v>
      </c>
      <c r="J193" s="40">
        <f t="shared" si="142"/>
        <v>358.58799999999997</v>
      </c>
      <c r="K193" s="40">
        <f t="shared" si="142"/>
        <v>431.33899999999994</v>
      </c>
      <c r="L193" s="40">
        <f t="shared" si="142"/>
        <v>502.12899999999996</v>
      </c>
      <c r="M193" s="40">
        <f t="shared" si="142"/>
        <v>551.81599999999992</v>
      </c>
      <c r="N193" s="40">
        <f>IF(N192=(" "),(" "),M193+N192)</f>
        <v>618.38699999999994</v>
      </c>
      <c r="O193" s="40">
        <f t="shared" si="142"/>
        <v>660.59599999999989</v>
      </c>
      <c r="P193" s="40">
        <f t="shared" si="142"/>
        <v>717.44299999999987</v>
      </c>
      <c r="Q193" s="40">
        <f t="shared" si="142"/>
        <v>773.11999999999989</v>
      </c>
      <c r="R193" s="40">
        <f t="shared" si="142"/>
        <v>822.90299999999991</v>
      </c>
      <c r="S193" s="40">
        <f t="shared" si="142"/>
        <v>890.11099999999988</v>
      </c>
      <c r="T193" s="40">
        <f t="shared" si="142"/>
        <v>932.00199999999984</v>
      </c>
      <c r="U193" s="40" t="str">
        <f t="shared" si="142"/>
        <v xml:space="preserve"> </v>
      </c>
      <c r="V193" s="40" t="str">
        <f t="shared" si="142"/>
        <v xml:space="preserve"> </v>
      </c>
      <c r="W193" s="40" t="str">
        <f t="shared" si="142"/>
        <v xml:space="preserve"> </v>
      </c>
      <c r="X193" s="40" t="str">
        <f t="shared" si="142"/>
        <v xml:space="preserve"> </v>
      </c>
      <c r="Y193" s="40" t="str">
        <f t="shared" si="142"/>
        <v xml:space="preserve"> </v>
      </c>
      <c r="Z193" s="40" t="str">
        <f t="shared" si="142"/>
        <v xml:space="preserve"> </v>
      </c>
      <c r="AA193" s="40" t="str">
        <f t="shared" si="142"/>
        <v xml:space="preserve"> </v>
      </c>
      <c r="AB193" s="40" t="str">
        <f t="shared" si="142"/>
        <v xml:space="preserve"> </v>
      </c>
      <c r="AC193" s="40" t="str">
        <f t="shared" si="142"/>
        <v xml:space="preserve"> </v>
      </c>
      <c r="AD193" s="40" t="str">
        <f t="shared" si="142"/>
        <v xml:space="preserve"> </v>
      </c>
      <c r="AE193" s="40"/>
    </row>
    <row r="194" spans="1:31" ht="25.2" customHeight="1" x14ac:dyDescent="0.3"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</row>
    <row r="195" spans="1:31" ht="15" customHeight="1" x14ac:dyDescent="0.3">
      <c r="B195" s="31" t="s">
        <v>34</v>
      </c>
      <c r="E195" s="27">
        <v>1</v>
      </c>
      <c r="F195" s="27">
        <v>2</v>
      </c>
      <c r="G195" s="27">
        <v>3</v>
      </c>
      <c r="H195" s="27">
        <v>4</v>
      </c>
      <c r="I195" s="27">
        <v>5</v>
      </c>
      <c r="J195" s="27">
        <v>6</v>
      </c>
      <c r="K195" s="27">
        <v>7</v>
      </c>
      <c r="L195" s="27">
        <v>8</v>
      </c>
      <c r="M195" s="27">
        <v>9</v>
      </c>
      <c r="N195" s="27">
        <v>10</v>
      </c>
      <c r="O195" s="27">
        <v>11</v>
      </c>
      <c r="P195" s="27">
        <v>12</v>
      </c>
      <c r="Q195" s="27">
        <v>13</v>
      </c>
      <c r="R195" s="27">
        <v>14</v>
      </c>
      <c r="S195" s="27">
        <v>15</v>
      </c>
      <c r="T195" s="27">
        <v>16</v>
      </c>
      <c r="U195" s="27">
        <v>17</v>
      </c>
      <c r="V195" s="27">
        <v>18</v>
      </c>
      <c r="W195" s="27">
        <v>19</v>
      </c>
      <c r="X195" s="27">
        <v>20</v>
      </c>
      <c r="Y195" s="27">
        <v>21</v>
      </c>
      <c r="Z195" s="27">
        <v>22</v>
      </c>
      <c r="AA195" s="27">
        <v>23</v>
      </c>
      <c r="AB195" s="27">
        <v>24</v>
      </c>
      <c r="AC195" s="27">
        <v>25</v>
      </c>
      <c r="AD195" s="27">
        <v>26</v>
      </c>
      <c r="AE195" s="36"/>
    </row>
    <row r="196" spans="1:31" ht="15" customHeight="1" x14ac:dyDescent="0.3">
      <c r="A196" s="27">
        <f t="shared" ref="A196:A206" si="143">IF(SUM(E196:AD196)=0,(" "),COUNTIF(E196:AD196,"&gt;0"))</f>
        <v>4</v>
      </c>
      <c r="B196" s="28" t="str">
        <f>Wildert2!A4</f>
        <v xml:space="preserve">Aernouts Johan  </v>
      </c>
      <c r="C196" s="32">
        <f>IF(Wildert2!AL4=0," ",SUM(E196:AD196))</f>
        <v>42.791000000000004</v>
      </c>
      <c r="E196" s="36" t="str">
        <f>IF(Wildert2!C4=(""),(""),ROUND(Wildert2!C4/Wildert2!$B4*10,3))</f>
        <v/>
      </c>
      <c r="F196" s="36">
        <f>IF(Wildert2!D4=(""),(""),ROUND(Wildert2!D4/Wildert2!$B4*10,3))</f>
        <v>8.8369999999999997</v>
      </c>
      <c r="G196" s="36" t="str">
        <f>IF(Wildert2!E4=(""),(""),ROUND(Wildert2!E4/Wildert2!$B4*10,3))</f>
        <v/>
      </c>
      <c r="H196" s="36" t="str">
        <f>IF(Wildert2!F4=(""),(""),ROUND(Wildert2!F4/Wildert2!$B4*10,3))</f>
        <v/>
      </c>
      <c r="I196" s="36" t="str">
        <f>IF(Wildert2!G4=(""),(""),ROUND(Wildert2!G4/Wildert2!$B4*10,3))</f>
        <v/>
      </c>
      <c r="J196" s="36" t="str">
        <f>IF(Wildert2!H4=(""),(""),ROUND(Wildert2!H4/Wildert2!$B4*10,3))</f>
        <v/>
      </c>
      <c r="K196" s="36" t="str">
        <f>IF(Wildert2!I4=(""),(""),ROUND(Wildert2!I4/Wildert2!$B4*10,3))</f>
        <v/>
      </c>
      <c r="L196" s="36" t="str">
        <f>IF(Wildert2!J4=(""),(""),ROUND(Wildert2!J4/Wildert2!$B4*10,3))</f>
        <v/>
      </c>
      <c r="M196" s="36" t="str">
        <f>IF(Wildert2!K4=(""),(""),ROUND(Wildert2!K4/Wildert2!$B4*10,3))</f>
        <v/>
      </c>
      <c r="N196" s="36" t="str">
        <f>IF(Wildert2!L4=(""),(""),ROUND(Wildert2!L4/Wildert2!$B4*10,3))</f>
        <v/>
      </c>
      <c r="O196" s="36" t="str">
        <f>IF(Wildert2!M4=(""),(""),ROUND(Wildert2!M4/Wildert2!$B4*10,3))</f>
        <v/>
      </c>
      <c r="P196" s="36">
        <f>IF(Wildert2!N4=(""),(""),ROUND(Wildert2!N4/Wildert2!$B4*10,3))</f>
        <v>14.419</v>
      </c>
      <c r="Q196" s="36" t="str">
        <f>IF(Wildert2!O4=(""),(""),ROUND(Wildert2!O4/Wildert2!$B4*10,3))</f>
        <v/>
      </c>
      <c r="R196" s="36">
        <f>IF(Wildert2!U4=(""),(""),ROUND(Wildert2!U4/Wildert2!$T4*10,3))</f>
        <v>12.093</v>
      </c>
      <c r="S196" s="36">
        <f>IF(Wildert2!V4=(""),(""),ROUND(Wildert2!V4/Wildert2!$T4*10,3))</f>
        <v>7.4420000000000002</v>
      </c>
      <c r="T196" s="36" t="str">
        <f>IF(Wildert2!W4=(""),(""),ROUND(Wildert2!W4/Wildert2!$T4*10,3))</f>
        <v/>
      </c>
      <c r="U196" s="36" t="str">
        <f>IF(Wildert2!X4=(""),(""),ROUND(Wildert2!X4/Wildert2!$T4*10,3))</f>
        <v/>
      </c>
      <c r="V196" s="36" t="str">
        <f>IF(Wildert2!Y4=(""),(""),ROUND(Wildert2!Y4/Wildert2!$T4*10,3))</f>
        <v/>
      </c>
      <c r="W196" s="36" t="str">
        <f>IF(Wildert2!Z4=(""),(""),ROUND(Wildert2!Z4/Wildert2!$T4*10,3))</f>
        <v/>
      </c>
      <c r="X196" s="36" t="str">
        <f>IF(Wildert2!AA4=(""),(""),ROUND(Wildert2!AA4/Wildert2!$T4*10,3))</f>
        <v/>
      </c>
      <c r="Y196" s="36" t="str">
        <f>IF(Wildert2!AB4=(""),(""),ROUND(Wildert2!AB4/Wildert2!$T4*10,3))</f>
        <v/>
      </c>
      <c r="Z196" s="36" t="str">
        <f>IF(Wildert2!AC4=(""),(""),ROUND(Wildert2!AC4/Wildert2!$T4*10,3))</f>
        <v/>
      </c>
      <c r="AA196" s="36" t="str">
        <f>IF(Wildert2!AD4=(""),(""),ROUND(Wildert2!AD4/Wildert2!$T4*10,3))</f>
        <v/>
      </c>
      <c r="AB196" s="36" t="str">
        <f>IF(Wildert2!AE4=(""),(""),ROUND(Wildert2!AE4/Wildert2!$T4*10,3))</f>
        <v/>
      </c>
      <c r="AC196" s="36" t="str">
        <f>IF(Wildert2!AF4=(""),(""),ROUND(Wildert2!AF4/Wildert2!$T4*10,3))</f>
        <v/>
      </c>
      <c r="AD196" s="36" t="str">
        <f>IF(Wildert2!AG4=(""),(""),ROUND(Wildert2!AG4/Wildert2!$T4*10,3))</f>
        <v/>
      </c>
      <c r="AE196" s="36"/>
    </row>
    <row r="197" spans="1:31" ht="15" customHeight="1" x14ac:dyDescent="0.3">
      <c r="A197" s="27">
        <f t="shared" si="143"/>
        <v>13</v>
      </c>
      <c r="B197" s="81" t="str">
        <f>Wildert2!A5</f>
        <v>Eestermans René</v>
      </c>
      <c r="C197" s="32">
        <f>IF(Wildert2!AL5=0," ",SUM(E197:AD197))</f>
        <v>143.571</v>
      </c>
      <c r="E197" s="36">
        <f>IF(Wildert2!C5=(""),(""),ROUND(Wildert2!C5/Wildert2!$B5*10,3))</f>
        <v>10.356999999999999</v>
      </c>
      <c r="F197" s="36">
        <f>IF(Wildert2!D5=(""),(""),ROUND(Wildert2!D5/Wildert2!$B5*10,3))</f>
        <v>17.856999999999999</v>
      </c>
      <c r="G197" s="265">
        <f>IF(Wildert2!E5=(""),(""),ROUND(Wildert2!E5/Wildert2!$B5*10,3))</f>
        <v>10.714</v>
      </c>
      <c r="H197" s="36">
        <f>IF(Wildert2!F5=(""),(""),ROUND(Wildert2!F5/Wildert2!$B5*10,3))</f>
        <v>11.786</v>
      </c>
      <c r="I197" s="36" t="str">
        <f>IF(Wildert2!G5=(""),(""),ROUND(Wildert2!G5/Wildert2!$B5*10,3))</f>
        <v/>
      </c>
      <c r="J197" s="264">
        <f>IF(Wildert2!H5=(""),(""),ROUND(Wildert2!H5/Wildert2!$B5*10,3))</f>
        <v>11.071</v>
      </c>
      <c r="K197" s="36">
        <f>IF(Wildert2!I5=(""),(""),ROUND(Wildert2!I5/Wildert2!$B5*10,3))</f>
        <v>5.3570000000000002</v>
      </c>
      <c r="L197" s="36">
        <f>IF(Wildert2!J5=(""),(""),ROUND(Wildert2!J5/Wildert2!$B5*10,3))</f>
        <v>7.1429999999999998</v>
      </c>
      <c r="M197" s="36">
        <f>IF(Wildert2!K5=(""),(""),ROUND(Wildert2!K5/Wildert2!$B5*10,3))</f>
        <v>14.643000000000001</v>
      </c>
      <c r="N197" s="36">
        <f>IF(Wildert2!L5=(""),(""),ROUND(Wildert2!L5/Wildert2!$B5*10,3))</f>
        <v>8.5709999999999997</v>
      </c>
      <c r="O197" s="36">
        <f>IF(Wildert2!M5=(""),(""),ROUND(Wildert2!M5/Wildert2!$B5*10,3))</f>
        <v>12.143000000000001</v>
      </c>
      <c r="P197" s="36">
        <f>IF(Wildert2!N5=(""),(""),ROUND(Wildert2!N5/Wildert2!$B5*10,3))</f>
        <v>6.7859999999999996</v>
      </c>
      <c r="Q197" s="36" t="str">
        <f>IF(Wildert2!O5=(""),(""),ROUND(Wildert2!O5/Wildert2!$B5*10,3))</f>
        <v/>
      </c>
      <c r="R197" s="36">
        <f>IF(Wildert2!U5=(""),(""),ROUND(Wildert2!U5/Wildert2!$T5*10,3))</f>
        <v>7.1429999999999998</v>
      </c>
      <c r="S197" s="36">
        <f>IF(Wildert2!V5=(""),(""),ROUND(Wildert2!V5/Wildert2!$T5*10,3))</f>
        <v>20</v>
      </c>
      <c r="T197" s="36" t="str">
        <f>IF(Wildert2!W5=(""),(""),ROUND(Wildert2!W5/Wildert2!$T5*10,3))</f>
        <v/>
      </c>
      <c r="U197" s="36" t="str">
        <f>IF(Wildert2!X5=(""),(""),ROUND(Wildert2!X5/Wildert2!$T5*10,3))</f>
        <v/>
      </c>
      <c r="V197" s="36" t="str">
        <f>IF(Wildert2!Y5=(""),(""),ROUND(Wildert2!Y5/Wildert2!$T5*10,3))</f>
        <v/>
      </c>
      <c r="W197" s="36" t="str">
        <f>IF(Wildert2!Z5=(""),(""),ROUND(Wildert2!Z5/Wildert2!$T5*10,3))</f>
        <v/>
      </c>
      <c r="X197" s="36" t="str">
        <f>IF(Wildert2!AA5=(""),(""),ROUND(Wildert2!AA5/Wildert2!$T5*10,3))</f>
        <v/>
      </c>
      <c r="Y197" s="36" t="str">
        <f>IF(Wildert2!AB5=(""),(""),ROUND(Wildert2!AB5/Wildert2!$T5*10,3))</f>
        <v/>
      </c>
      <c r="Z197" s="36" t="str">
        <f>IF(Wildert2!AC5=(""),(""),ROUND(Wildert2!AC5/Wildert2!$T5*10,3))</f>
        <v/>
      </c>
      <c r="AA197" s="36" t="str">
        <f>IF(Wildert2!AD5=(""),(""),ROUND(Wildert2!AD5/Wildert2!$T5*10,3))</f>
        <v/>
      </c>
      <c r="AB197" s="36" t="str">
        <f>IF(Wildert2!AE5=(""),(""),ROUND(Wildert2!AE5/Wildert2!$T5*10,3))</f>
        <v/>
      </c>
      <c r="AC197" s="36" t="str">
        <f>IF(Wildert2!AF5=(""),(""),ROUND(Wildert2!AF5/Wildert2!$T5*10,3))</f>
        <v/>
      </c>
      <c r="AD197" s="36" t="str">
        <f>IF(Wildert2!AG5=(""),(""),ROUND(Wildert2!AG5/Wildert2!$T5*10,3))</f>
        <v/>
      </c>
      <c r="AE197" s="36"/>
    </row>
    <row r="198" spans="1:31" ht="15" customHeight="1" x14ac:dyDescent="0.3">
      <c r="A198" s="27">
        <f t="shared" si="143"/>
        <v>14</v>
      </c>
      <c r="B198" s="28" t="str">
        <f>Wildert2!A6</f>
        <v xml:space="preserve">Eijckholt Adrie              </v>
      </c>
      <c r="C198" s="32">
        <f>IF(Wildert2!AL6=0," ",SUM(E198:AD198))</f>
        <v>136.19099999999997</v>
      </c>
      <c r="E198" s="36">
        <f>IF(Wildert2!C6=(""),(""),ROUND(Wildert2!C6/Wildert2!$B6*10,3))</f>
        <v>9.048</v>
      </c>
      <c r="F198" s="265">
        <f>IF(Wildert2!D6=(""),(""),ROUND(Wildert2!D6/Wildert2!$B6*10,3))</f>
        <v>11.667</v>
      </c>
      <c r="G198" s="265">
        <f>IF(Wildert2!E6=(""),(""),ROUND(Wildert2!E6/Wildert2!$B6*10,3))</f>
        <v>4.2859999999999996</v>
      </c>
      <c r="H198" s="36">
        <f>IF(Wildert2!F6=(""),(""),ROUND(Wildert2!F6/Wildert2!$B6*10,3))</f>
        <v>8.3330000000000002</v>
      </c>
      <c r="I198" s="36">
        <f>IF(Wildert2!G6=(""),(""),ROUND(Wildert2!G6/Wildert2!$B6*10,3))</f>
        <v>12.143000000000001</v>
      </c>
      <c r="J198" s="264">
        <f>IF(Wildert2!H6=(""),(""),ROUND(Wildert2!H6/Wildert2!$B6*10,3))</f>
        <v>10.476000000000001</v>
      </c>
      <c r="K198" s="36">
        <f>IF(Wildert2!I6=(""),(""),ROUND(Wildert2!I6/Wildert2!$B6*10,3))</f>
        <v>5.2380000000000004</v>
      </c>
      <c r="L198" s="36">
        <f>IF(Wildert2!J6=(""),(""),ROUND(Wildert2!J6/Wildert2!$B6*10,3))</f>
        <v>11.667</v>
      </c>
      <c r="M198" s="36" t="str">
        <f>IF(Wildert2!K6=(""),(""),ROUND(Wildert2!K6/Wildert2!$B6*10,3))</f>
        <v/>
      </c>
      <c r="N198" s="36">
        <f>IF(Wildert2!L6=(""),(""),ROUND(Wildert2!L6/Wildert2!$B6*10,3))</f>
        <v>8.81</v>
      </c>
      <c r="O198" s="36">
        <f>IF(Wildert2!M6=(""),(""),ROUND(Wildert2!M6/Wildert2!$B6*10,3))</f>
        <v>10.238</v>
      </c>
      <c r="P198" s="36" t="str">
        <f>IF(Wildert2!N6=(""),(""),ROUND(Wildert2!N6/Wildert2!$B6*10,3))</f>
        <v/>
      </c>
      <c r="Q198" s="36">
        <f>IF(Wildert2!O6=(""),(""),ROUND(Wildert2!O6/Wildert2!$B6*10,3))</f>
        <v>13.333</v>
      </c>
      <c r="R198" s="36">
        <f>IF(Wildert2!U6=(""),(""),ROUND(Wildert2!U6/Wildert2!$T6*10,3))</f>
        <v>6.19</v>
      </c>
      <c r="S198" s="36">
        <f>IF(Wildert2!V6=(""),(""),ROUND(Wildert2!V6/Wildert2!$T6*10,3))</f>
        <v>13.095000000000001</v>
      </c>
      <c r="T198" s="36">
        <f>IF(Wildert2!W6=(""),(""),ROUND(Wildert2!W6/Wildert2!$T6*10,3))</f>
        <v>11.667</v>
      </c>
      <c r="U198" s="36" t="str">
        <f>IF(Wildert2!X6=(""),(""),ROUND(Wildert2!X6/Wildert2!$T6*10,3))</f>
        <v/>
      </c>
      <c r="V198" s="36" t="str">
        <f>IF(Wildert2!Y6=(""),(""),ROUND(Wildert2!Y6/Wildert2!$T6*10,3))</f>
        <v/>
      </c>
      <c r="W198" s="36" t="str">
        <f>IF(Wildert2!Z6=(""),(""),ROUND(Wildert2!Z6/Wildert2!$T6*10,3))</f>
        <v/>
      </c>
      <c r="X198" s="36" t="str">
        <f>IF(Wildert2!AA6=(""),(""),ROUND(Wildert2!AA6/Wildert2!$T6*10,3))</f>
        <v/>
      </c>
      <c r="Y198" s="36" t="str">
        <f>IF(Wildert2!AB6=(""),(""),ROUND(Wildert2!AB6/Wildert2!$T6*10,3))</f>
        <v/>
      </c>
      <c r="Z198" s="36" t="str">
        <f>IF(Wildert2!AC6=(""),(""),ROUND(Wildert2!AC6/Wildert2!$T6*10,3))</f>
        <v/>
      </c>
      <c r="AA198" s="36" t="str">
        <f>IF(Wildert2!AD6=(""),(""),ROUND(Wildert2!AD6/Wildert2!$T6*10,3))</f>
        <v/>
      </c>
      <c r="AB198" s="36" t="str">
        <f>IF(Wildert2!AE6=(""),(""),ROUND(Wildert2!AE6/Wildert2!$T6*10,3))</f>
        <v/>
      </c>
      <c r="AC198" s="36" t="str">
        <f>IF(Wildert2!AF6=(""),(""),ROUND(Wildert2!AF6/Wildert2!$T6*10,3))</f>
        <v/>
      </c>
      <c r="AD198" s="36" t="str">
        <f>IF(Wildert2!AG6=(""),(""),ROUND(Wildert2!AG6/Wildert2!$T6*10,3))</f>
        <v/>
      </c>
      <c r="AE198" s="36"/>
    </row>
    <row r="199" spans="1:31" ht="15" customHeight="1" x14ac:dyDescent="0.3">
      <c r="A199" s="27">
        <f t="shared" si="143"/>
        <v>14</v>
      </c>
      <c r="B199" s="81" t="str">
        <f>Wildert2!A7</f>
        <v xml:space="preserve">Francken Robert </v>
      </c>
      <c r="C199" s="93">
        <f>IF(Wildert2!AL7=0," ",SUM(E199:AD199))</f>
        <v>168.75</v>
      </c>
      <c r="E199" s="36">
        <f>IF(Wildert2!C7=(""),(""),ROUND(Wildert2!C7/Wildert2!$B7*10,3))</f>
        <v>12.75</v>
      </c>
      <c r="F199" s="36">
        <f>IF(Wildert2!D7=(""),(""),ROUND(Wildert2!D7/Wildert2!$B7*10,3))</f>
        <v>8.25</v>
      </c>
      <c r="G199" s="36" t="str">
        <f>IF(Wildert2!E7=(""),(""),ROUND(Wildert2!E7/Wildert2!$B7*10,3))</f>
        <v/>
      </c>
      <c r="H199" s="36">
        <f>IF(Wildert2!F7=(""),(""),ROUND(Wildert2!F7/Wildert2!$B7*10,3))</f>
        <v>8.25</v>
      </c>
      <c r="I199" s="36">
        <f>IF(Wildert2!G7=(""),(""),ROUND(Wildert2!G7/Wildert2!$B7*10,3))</f>
        <v>15.75</v>
      </c>
      <c r="J199" s="264">
        <f>IF(Wildert2!H7=(""),(""),ROUND(Wildert2!H7/Wildert2!$B7*10,3))</f>
        <v>16.25</v>
      </c>
      <c r="K199" s="264">
        <f>IF(Wildert2!I7=(""),(""),ROUND(Wildert2!I7/Wildert2!$B7*10,3))</f>
        <v>13</v>
      </c>
      <c r="L199" s="36">
        <f>IF(Wildert2!J7=(""),(""),ROUND(Wildert2!J7/Wildert2!$B7*10,3))</f>
        <v>10</v>
      </c>
      <c r="M199" s="36">
        <f>IF(Wildert2!K7=(""),(""),ROUND(Wildert2!K7/Wildert2!$B7*10,3))</f>
        <v>10</v>
      </c>
      <c r="N199" s="36">
        <f>IF(Wildert2!L7=(""),(""),ROUND(Wildert2!L7/Wildert2!$B7*10,3))</f>
        <v>13.25</v>
      </c>
      <c r="O199" s="36">
        <f>IF(Wildert2!M7=(""),(""),ROUND(Wildert2!M7/Wildert2!$B7*10,3))</f>
        <v>10.75</v>
      </c>
      <c r="P199" s="36">
        <f>IF(Wildert2!N7=(""),(""),ROUND(Wildert2!N7/Wildert2!$B7*10,3))</f>
        <v>16.75</v>
      </c>
      <c r="Q199" s="36">
        <f>IF(Wildert2!O7=(""),(""),ROUND(Wildert2!O7/Wildert2!$B7*10,3))</f>
        <v>14</v>
      </c>
      <c r="R199" s="36">
        <f>IF(Wildert2!U7=(""),(""),ROUND(Wildert2!U7/Wildert2!$T7*10,3))</f>
        <v>7</v>
      </c>
      <c r="S199" s="36" t="str">
        <f>IF(Wildert2!V7=(""),(""),ROUND(Wildert2!V7/Wildert2!$T7*10,3))</f>
        <v/>
      </c>
      <c r="T199" s="36">
        <f>IF(Wildert2!W7=(""),(""),ROUND(Wildert2!W7/Wildert2!$T7*10,3))</f>
        <v>12.75</v>
      </c>
      <c r="U199" s="36" t="str">
        <f>IF(Wildert2!X7=(""),(""),ROUND(Wildert2!X7/Wildert2!$T7*10,3))</f>
        <v/>
      </c>
      <c r="V199" s="36" t="str">
        <f>IF(Wildert2!Y7=(""),(""),ROUND(Wildert2!Y7/Wildert2!$T7*10,3))</f>
        <v/>
      </c>
      <c r="W199" s="36" t="str">
        <f>IF(Wildert2!Z7=(""),(""),ROUND(Wildert2!Z7/Wildert2!$T7*10,3))</f>
        <v/>
      </c>
      <c r="X199" s="36" t="str">
        <f>IF(Wildert2!AA7=(""),(""),ROUND(Wildert2!AA7/Wildert2!$T7*10,3))</f>
        <v/>
      </c>
      <c r="Y199" s="36" t="str">
        <f>IF(Wildert2!AB7=(""),(""),ROUND(Wildert2!AB7/Wildert2!$T7*10,3))</f>
        <v/>
      </c>
      <c r="Z199" s="36" t="str">
        <f>IF(Wildert2!AC7=(""),(""),ROUND(Wildert2!AC7/Wildert2!$T7*10,3))</f>
        <v/>
      </c>
      <c r="AA199" s="36" t="str">
        <f>IF(Wildert2!AD7=(""),(""),ROUND(Wildert2!AD7/Wildert2!$T7*10,3))</f>
        <v/>
      </c>
      <c r="AB199" s="36" t="str">
        <f>IF(Wildert2!AE7=(""),(""),ROUND(Wildert2!AE7/Wildert2!$T7*10,3))</f>
        <v/>
      </c>
      <c r="AC199" s="36" t="str">
        <f>IF(Wildert2!AF7=(""),(""),ROUND(Wildert2!AF7/Wildert2!$T7*10,3))</f>
        <v/>
      </c>
      <c r="AD199" s="36" t="str">
        <f>IF(Wildert2!AG7=(""),(""),ROUND(Wildert2!AG7/Wildert2!$T7*10,3))</f>
        <v/>
      </c>
      <c r="AE199" s="36"/>
    </row>
    <row r="200" spans="1:31" ht="15" customHeight="1" x14ac:dyDescent="0.3">
      <c r="A200" s="27">
        <f t="shared" si="143"/>
        <v>8</v>
      </c>
      <c r="B200" s="81" t="str">
        <f>Wildert2!A8</f>
        <v xml:space="preserve">Leys Herman </v>
      </c>
      <c r="C200" s="32">
        <f>IF(Wildert2!AL8=0," ",SUM(E200:AD200))</f>
        <v>98.439000000000007</v>
      </c>
      <c r="E200" s="36">
        <f>IF(Wildert2!C8=(""),(""),ROUND(Wildert2!C8/Wildert2!$B8*10,3))</f>
        <v>9.375</v>
      </c>
      <c r="F200" s="36" t="str">
        <f>IF(Wildert2!D8=(""),(""),ROUND(Wildert2!D8/Wildert2!$B8*10,3))</f>
        <v/>
      </c>
      <c r="G200" s="36" t="str">
        <f>IF(Wildert2!E8=(""),(""),ROUND(Wildert2!E8/Wildert2!$B8*10,3))</f>
        <v/>
      </c>
      <c r="H200" s="36" t="str">
        <f>IF(Wildert2!F8=(""),(""),ROUND(Wildert2!F8/Wildert2!$B8*10,3))</f>
        <v/>
      </c>
      <c r="I200" s="36">
        <f>IF(Wildert2!G8=(""),(""),ROUND(Wildert2!G8/Wildert2!$B8*10,3))</f>
        <v>15.625</v>
      </c>
      <c r="J200" s="36" t="str">
        <f>IF(Wildert2!H8=(""),(""),ROUND(Wildert2!H8/Wildert2!$B8*10,3))</f>
        <v/>
      </c>
      <c r="K200" s="36">
        <f>IF(Wildert2!I8=(""),(""),ROUND(Wildert2!I8/Wildert2!$B8*10,3))</f>
        <v>8.75</v>
      </c>
      <c r="L200" s="36" t="str">
        <f>IF(Wildert2!J8=(""),(""),ROUND(Wildert2!J8/Wildert2!$B8*10,3))</f>
        <v/>
      </c>
      <c r="M200" s="36">
        <f>IF(Wildert2!K8=(""),(""),ROUND(Wildert2!K8/Wildert2!$B8*10,3))</f>
        <v>16.562999999999999</v>
      </c>
      <c r="N200" s="36" t="str">
        <f>IF(Wildert2!L8=(""),(""),ROUND(Wildert2!L8/Wildert2!$B8*10,3))</f>
        <v/>
      </c>
      <c r="O200" s="36" t="str">
        <f>IF(Wildert2!M8=(""),(""),ROUND(Wildert2!M8/Wildert2!$B8*10,3))</f>
        <v/>
      </c>
      <c r="P200" s="36" t="str">
        <f>IF(Wildert2!N8=(""),(""),ROUND(Wildert2!N8/Wildert2!$B8*10,3))</f>
        <v/>
      </c>
      <c r="Q200" s="36">
        <f>IF(Wildert2!O8=(""),(""),ROUND(Wildert2!O8/Wildert2!$B8*10,3))</f>
        <v>15</v>
      </c>
      <c r="R200" s="36">
        <f>IF(Wildert2!U8=(""),(""),ROUND(Wildert2!U8/Wildert2!$T8*10,3))</f>
        <v>10.938000000000001</v>
      </c>
      <c r="S200" s="36">
        <f>IF(Wildert2!V8=(""),(""),ROUND(Wildert2!V8/Wildert2!$T8*10,3))</f>
        <v>12.813000000000001</v>
      </c>
      <c r="T200" s="36">
        <f>IF(Wildert2!W8=(""),(""),ROUND(Wildert2!W8/Wildert2!$T8*10,3))</f>
        <v>9.375</v>
      </c>
      <c r="U200" s="36" t="str">
        <f>IF(Wildert2!X8=(""),(""),ROUND(Wildert2!X8/Wildert2!$T8*10,3))</f>
        <v/>
      </c>
      <c r="V200" s="36" t="str">
        <f>IF(Wildert2!Y8=(""),(""),ROUND(Wildert2!Y8/Wildert2!$T8*10,3))</f>
        <v/>
      </c>
      <c r="W200" s="36" t="str">
        <f>IF(Wildert2!Z8=(""),(""),ROUND(Wildert2!Z8/Wildert2!$T8*10,3))</f>
        <v/>
      </c>
      <c r="X200" s="36" t="str">
        <f>IF(Wildert2!AA8=(""),(""),ROUND(Wildert2!AA8/Wildert2!$T8*10,3))</f>
        <v/>
      </c>
      <c r="Y200" s="36" t="str">
        <f>IF(Wildert2!AB8=(""),(""),ROUND(Wildert2!AB8/Wildert2!$T8*10,3))</f>
        <v/>
      </c>
      <c r="Z200" s="36" t="str">
        <f>IF(Wildert2!AC8=(""),(""),ROUND(Wildert2!AC8/Wildert2!$T8*10,3))</f>
        <v/>
      </c>
      <c r="AA200" s="36" t="str">
        <f>IF(Wildert2!AD8=(""),(""),ROUND(Wildert2!AD8/Wildert2!$T8*10,3))</f>
        <v/>
      </c>
      <c r="AB200" s="36" t="str">
        <f>IF(Wildert2!AE8=(""),(""),ROUND(Wildert2!AE8/Wildert2!$T8*10,3))</f>
        <v/>
      </c>
      <c r="AC200" s="36" t="str">
        <f>IF(Wildert2!AF8=(""),(""),ROUND(Wildert2!AF8/Wildert2!$T8*10,3))</f>
        <v/>
      </c>
      <c r="AD200" s="36" t="str">
        <f>IF(Wildert2!AG8=(""),(""),ROUND(Wildert2!AG8/Wildert2!$T8*10,3))</f>
        <v/>
      </c>
      <c r="AE200" s="36"/>
    </row>
    <row r="201" spans="1:31" ht="15" customHeight="1" x14ac:dyDescent="0.3">
      <c r="A201" s="27" t="str">
        <f t="shared" si="143"/>
        <v xml:space="preserve"> </v>
      </c>
      <c r="B201" s="28" t="str">
        <f>Wildert2!A9</f>
        <v>Mutsters Louis</v>
      </c>
      <c r="C201" s="93" t="str">
        <f>IF(Wildert2!AL9=0," ",SUM(E201:AD201))</f>
        <v xml:space="preserve"> </v>
      </c>
      <c r="E201" s="36" t="str">
        <f>IF(Wildert2!C9=(""),(""),ROUND(Wildert2!C9/Wildert2!$B9*10,3))</f>
        <v/>
      </c>
      <c r="F201" s="36" t="str">
        <f>IF(Wildert2!D9=(""),(""),ROUND(Wildert2!D9/Wildert2!$B9*10,3))</f>
        <v/>
      </c>
      <c r="G201" s="36" t="str">
        <f>IF(Wildert2!E9=(""),(""),ROUND(Wildert2!E9/Wildert2!$B9*10,3))</f>
        <v/>
      </c>
      <c r="H201" s="36" t="str">
        <f>IF(Wildert2!F9=(""),(""),ROUND(Wildert2!F9/Wildert2!$B9*10,3))</f>
        <v/>
      </c>
      <c r="I201" s="36" t="str">
        <f>IF(Wildert2!G9=(""),(""),ROUND(Wildert2!G9/Wildert2!$B9*10,3))</f>
        <v/>
      </c>
      <c r="J201" s="36" t="str">
        <f>IF(Wildert2!H9=(""),(""),ROUND(Wildert2!H9/Wildert2!$B9*10,3))</f>
        <v/>
      </c>
      <c r="K201" s="36" t="str">
        <f>IF(Wildert2!I9=(""),(""),ROUND(Wildert2!I9/Wildert2!$B9*10,3))</f>
        <v/>
      </c>
      <c r="L201" s="36" t="str">
        <f>IF(Wildert2!J9=(""),(""),ROUND(Wildert2!J9/Wildert2!$B9*10,3))</f>
        <v/>
      </c>
      <c r="M201" s="36" t="str">
        <f>IF(Wildert2!K9=(""),(""),ROUND(Wildert2!K9/Wildert2!$B9*10,3))</f>
        <v/>
      </c>
      <c r="N201" s="36" t="str">
        <f>IF(Wildert2!L9=(""),(""),ROUND(Wildert2!L9/Wildert2!$B9*10,3))</f>
        <v/>
      </c>
      <c r="O201" s="36" t="str">
        <f>IF(Wildert2!M9=(""),(""),ROUND(Wildert2!M9/Wildert2!$B9*10,3))</f>
        <v/>
      </c>
      <c r="P201" s="36" t="str">
        <f>IF(Wildert2!N9=(""),(""),ROUND(Wildert2!N9/Wildert2!$B9*10,3))</f>
        <v/>
      </c>
      <c r="Q201" s="36" t="str">
        <f>IF(Wildert2!O9=(""),(""),ROUND(Wildert2!O9/Wildert2!$B9*10,3))</f>
        <v/>
      </c>
      <c r="R201" s="36" t="str">
        <f>IF(Wildert2!U9=(""),(""),ROUND(Wildert2!U9/Wildert2!$T9*10,3))</f>
        <v/>
      </c>
      <c r="S201" s="36" t="str">
        <f>IF(Wildert2!V9=(""),(""),ROUND(Wildert2!V9/Wildert2!$T9*10,3))</f>
        <v/>
      </c>
      <c r="T201" s="36" t="str">
        <f>IF(Wildert2!W9=(""),(""),ROUND(Wildert2!W9/Wildert2!$T9*10,3))</f>
        <v/>
      </c>
      <c r="U201" s="36" t="str">
        <f>IF(Wildert2!X9=(""),(""),ROUND(Wildert2!X9/Wildert2!$T9*10,3))</f>
        <v/>
      </c>
      <c r="V201" s="36" t="str">
        <f>IF(Wildert2!Y9=(""),(""),ROUND(Wildert2!Y9/Wildert2!$T9*10,3))</f>
        <v/>
      </c>
      <c r="W201" s="36" t="str">
        <f>IF(Wildert2!Z9=(""),(""),ROUND(Wildert2!Z9/Wildert2!$T9*10,3))</f>
        <v/>
      </c>
      <c r="X201" s="36" t="str">
        <f>IF(Wildert2!AA9=(""),(""),ROUND(Wildert2!AA9/Wildert2!$T9*10,3))</f>
        <v/>
      </c>
      <c r="Y201" s="36" t="str">
        <f>IF(Wildert2!AB9=(""),(""),ROUND(Wildert2!AB9/Wildert2!$T9*10,3))</f>
        <v/>
      </c>
      <c r="Z201" s="36" t="str">
        <f>IF(Wildert2!AC9=(""),(""),ROUND(Wildert2!AC9/Wildert2!$T9*10,3))</f>
        <v/>
      </c>
      <c r="AA201" s="36" t="str">
        <f>IF(Wildert2!AD9=(""),(""),ROUND(Wildert2!AD9/Wildert2!$T9*10,3))</f>
        <v/>
      </c>
      <c r="AB201" s="36" t="str">
        <f>IF(Wildert2!AE9=(""),(""),ROUND(Wildert2!AE9/Wildert2!$T9*10,3))</f>
        <v/>
      </c>
      <c r="AC201" s="36" t="str">
        <f>IF(Wildert2!AF9=(""),(""),ROUND(Wildert2!AF9/Wildert2!$T9*10,3))</f>
        <v/>
      </c>
      <c r="AD201" s="36" t="str">
        <f>IF(Wildert2!AG9=(""),(""),ROUND(Wildert2!AG9/Wildert2!$T9*10,3))</f>
        <v/>
      </c>
      <c r="AE201" s="36"/>
    </row>
    <row r="202" spans="1:31" ht="15" customHeight="1" x14ac:dyDescent="0.3">
      <c r="A202" s="27">
        <f t="shared" si="143"/>
        <v>5</v>
      </c>
      <c r="B202" s="210" t="str">
        <f>Wildert2!A10</f>
        <v>Peeters Hugo [NS 36]</v>
      </c>
      <c r="C202" s="32">
        <f>IF(Wildert2!AL10=0," ",SUM(E202:AD202))</f>
        <v>51.60199999999999</v>
      </c>
      <c r="E202" s="261">
        <f>IF(Wildert2!C10=(""),(""),ROUND(Wildert2!C10/36*10,3))</f>
        <v>7.5</v>
      </c>
      <c r="F202" s="36" t="str">
        <f>IF(Wildert2!D10=(""),(""),ROUND(Wildert2!D10/Wildert2!$B10*10,3))</f>
        <v/>
      </c>
      <c r="G202" s="36" t="str">
        <f>IF(Wildert2!E10=(""),(""),ROUND(Wildert2!E10/Wildert2!$B10*10,3))</f>
        <v/>
      </c>
      <c r="H202" s="261">
        <f>IF(Wildert2!F10=(""),(""),ROUND(Wildert2!F10/36*10,3))</f>
        <v>13.055999999999999</v>
      </c>
      <c r="I202" s="36" t="str">
        <f>IF(Wildert2!G10=(""),(""),ROUND(Wildert2!G10/Wildert2!$B10*10,3))</f>
        <v/>
      </c>
      <c r="J202" s="36" t="str">
        <f>IF(Wildert2!H10=(""),(""),ROUND(Wildert2!H10/Wildert2!$B10*10,3))</f>
        <v/>
      </c>
      <c r="K202" s="261">
        <f>IF(Wildert2!I10=(""),(""),ROUND(Wildert2!I10/36*10,3))</f>
        <v>15</v>
      </c>
      <c r="L202" s="36">
        <f>IF(Wildert2!J10=(""),(""),ROUND(Wildert2!J10/Wildert2!$B10*10,3))</f>
        <v>11.395</v>
      </c>
      <c r="M202" s="36" t="str">
        <f>IF(Wildert2!K10=(""),(""),ROUND(Wildert2!K10/Wildert2!$B10*10,3))</f>
        <v/>
      </c>
      <c r="N202" s="36">
        <f>IF(Wildert2!L10=(""),(""),ROUND(Wildert2!L10/Wildert2!$B10*10,3))</f>
        <v>4.6509999999999998</v>
      </c>
      <c r="O202" s="36" t="str">
        <f>IF(Wildert2!M10=(""),(""),ROUND(Wildert2!M10/Wildert2!$B10*10,3))</f>
        <v/>
      </c>
      <c r="P202" s="36" t="str">
        <f>IF(Wildert2!N10=(""),(""),ROUND(Wildert2!N10/Wildert2!$B10*10,3))</f>
        <v/>
      </c>
      <c r="Q202" s="36" t="str">
        <f>IF(Wildert2!O10=(""),(""),ROUND(Wildert2!O10/Wildert2!$B10*10,3))</f>
        <v/>
      </c>
      <c r="R202" s="36" t="str">
        <f>IF(Wildert2!U10=(""),(""),ROUND(Wildert2!U10/Wildert2!$T10*10,3))</f>
        <v/>
      </c>
      <c r="S202" s="36" t="str">
        <f>IF(Wildert2!V10=(""),(""),ROUND(Wildert2!V10/Wildert2!$T10*10,3))</f>
        <v/>
      </c>
      <c r="T202" s="36" t="str">
        <f>IF(Wildert2!W10=(""),(""),ROUND(Wildert2!W10/Wildert2!$T10*10,3))</f>
        <v/>
      </c>
      <c r="U202" s="36" t="str">
        <f>IF(Wildert2!X10=(""),(""),ROUND(Wildert2!X10/Wildert2!$T10*10,3))</f>
        <v/>
      </c>
      <c r="V202" s="36" t="str">
        <f>IF(Wildert2!Y10=(""),(""),ROUND(Wildert2!Y10/Wildert2!$T10*10,3))</f>
        <v/>
      </c>
      <c r="W202" s="36" t="str">
        <f>IF(Wildert2!Z10=(""),(""),ROUND(Wildert2!Z10/Wildert2!$T10*10,3))</f>
        <v/>
      </c>
      <c r="X202" s="36" t="str">
        <f>IF(Wildert2!AA10=(""),(""),ROUND(Wildert2!AA10/Wildert2!$T10*10,3))</f>
        <v/>
      </c>
      <c r="Y202" s="36" t="str">
        <f>IF(Wildert2!AB10=(""),(""),ROUND(Wildert2!AB10/Wildert2!$T10*10,3))</f>
        <v/>
      </c>
      <c r="Z202" s="36" t="str">
        <f>IF(Wildert2!AC10=(""),(""),ROUND(Wildert2!AC10/Wildert2!$T10*10,3))</f>
        <v/>
      </c>
      <c r="AA202" s="36" t="str">
        <f>IF(Wildert2!AD10=(""),(""),ROUND(Wildert2!AD10/Wildert2!$T10*10,3))</f>
        <v/>
      </c>
      <c r="AB202" s="36" t="str">
        <f>IF(Wildert2!AE10=(""),(""),ROUND(Wildert2!AE10/Wildert2!$T10*10,3))</f>
        <v/>
      </c>
      <c r="AC202" s="36" t="str">
        <f>IF(Wildert2!AF10=(""),(""),ROUND(Wildert2!AF10/Wildert2!$T10*10,3))</f>
        <v/>
      </c>
      <c r="AD202" s="36" t="str">
        <f>IF(Wildert2!AG10=(""),(""),ROUND(Wildert2!AG10/Wildert2!$T10*10,3))</f>
        <v/>
      </c>
      <c r="AE202" s="36"/>
    </row>
    <row r="203" spans="1:31" ht="15" customHeight="1" x14ac:dyDescent="0.3">
      <c r="A203" s="27">
        <f t="shared" si="143"/>
        <v>11</v>
      </c>
      <c r="B203" s="38" t="str">
        <f>Wildert2!A11</f>
        <v xml:space="preserve">Scholtis Vic  [NS 49] </v>
      </c>
      <c r="C203" s="32">
        <f>IF(Wildert2!AL11=0," ",SUM(E203:AD203))</f>
        <v>121.64300000000001</v>
      </c>
      <c r="E203" s="36" t="str">
        <f>IF(Wildert2!C11=(""),(""),ROUND(Wildert2!C11/Wildert2!$B11*10,3))</f>
        <v/>
      </c>
      <c r="F203" s="261">
        <f>IF(Wildert2!D11=(""),(""),ROUND(Wildert2!D11/49*10,3))</f>
        <v>4.8979999999999997</v>
      </c>
      <c r="G203" s="36" t="str">
        <f>IF(Wildert2!E11=(""),(""),ROUND(Wildert2!E11/Wildert2!$B11*10,3))</f>
        <v/>
      </c>
      <c r="H203" s="261">
        <f>IF(Wildert2!F11=(""),(""),ROUND(Wildert2!F11/49*10,3))</f>
        <v>10</v>
      </c>
      <c r="I203" s="261">
        <f>IF(Wildert2!G11=(""),(""),ROUND(Wildert2!G11/49*10,3))</f>
        <v>6.5309999999999997</v>
      </c>
      <c r="J203" s="264">
        <f>IF(Wildert2!H11=(""),(""),ROUND(Wildert2!H11/Wildert2!$B11*10,3))</f>
        <v>19.428999999999998</v>
      </c>
      <c r="K203" s="36">
        <f>IF(Wildert2!I11=(""),(""),ROUND(Wildert2!I11/Wildert2!$B11*10,3))</f>
        <v>11.429</v>
      </c>
      <c r="L203" s="36" t="str">
        <f>IF(Wildert2!J11=(""),(""),ROUND(Wildert2!J11/Wildert2!$B11*10,3))</f>
        <v/>
      </c>
      <c r="M203" s="36">
        <f>IF(Wildert2!K11=(""),(""),ROUND(Wildert2!K11/Wildert2!$B11*10,3))</f>
        <v>11.429</v>
      </c>
      <c r="N203" s="36">
        <f>IF(Wildert2!L11=(""),(""),ROUND(Wildert2!L11/Wildert2!$B11*10,3))</f>
        <v>6.8570000000000002</v>
      </c>
      <c r="O203" s="36" t="str">
        <f>IF(Wildert2!M11=(""),(""),ROUND(Wildert2!M11/Wildert2!$B11*10,3))</f>
        <v/>
      </c>
      <c r="P203" s="36">
        <f>IF(Wildert2!N11=(""),(""),ROUND(Wildert2!N11/Wildert2!$B11*10,3))</f>
        <v>17.713999999999999</v>
      </c>
      <c r="Q203" s="36">
        <f>IF(Wildert2!O11=(""),(""),ROUND(Wildert2!O11/Wildert2!$B11*10,3))</f>
        <v>14.286</v>
      </c>
      <c r="R203" s="36" t="str">
        <f>IF(Wildert2!U11=(""),(""),ROUND(Wildert2!U11/Wildert2!$T11*10,3))</f>
        <v/>
      </c>
      <c r="S203" s="36">
        <f>IF(Wildert2!V11=(""),(""),ROUND(Wildert2!V11/Wildert2!$T11*10,3))</f>
        <v>8.6050000000000004</v>
      </c>
      <c r="T203" s="36">
        <f>IF(Wildert2!W11=(""),(""),ROUND(Wildert2!W11/Wildert2!$T11*10,3))</f>
        <v>10.465</v>
      </c>
      <c r="U203" s="36" t="str">
        <f>IF(Wildert2!X11=(""),(""),ROUND(Wildert2!X11/Wildert2!$T11*10,3))</f>
        <v/>
      </c>
      <c r="V203" s="36" t="str">
        <f>IF(Wildert2!Y11=(""),(""),ROUND(Wildert2!Y11/Wildert2!$T11*10,3))</f>
        <v/>
      </c>
      <c r="W203" s="36" t="str">
        <f>IF(Wildert2!Z11=(""),(""),ROUND(Wildert2!Z11/Wildert2!$T11*10,3))</f>
        <v/>
      </c>
      <c r="X203" s="36" t="str">
        <f>IF(Wildert2!AA11=(""),(""),ROUND(Wildert2!AA11/Wildert2!$T11*10,3))</f>
        <v/>
      </c>
      <c r="Y203" s="36" t="str">
        <f>IF(Wildert2!AB11=(""),(""),ROUND(Wildert2!AB11/Wildert2!$T11*10,3))</f>
        <v/>
      </c>
      <c r="Z203" s="36" t="str">
        <f>IF(Wildert2!AC11=(""),(""),ROUND(Wildert2!AC11/Wildert2!$T11*10,3))</f>
        <v/>
      </c>
      <c r="AA203" s="36" t="str">
        <f>IF(Wildert2!AD11=(""),(""),ROUND(Wildert2!AD11/Wildert2!$T11*10,3))</f>
        <v/>
      </c>
      <c r="AB203" s="36" t="str">
        <f>IF(Wildert2!AE11=(""),(""),ROUND(Wildert2!AE11/Wildert2!$T11*10,3))</f>
        <v/>
      </c>
      <c r="AC203" s="36" t="str">
        <f>IF(Wildert2!AF11=(""),(""),ROUND(Wildert2!AF11/Wildert2!$T11*10,3))</f>
        <v/>
      </c>
      <c r="AD203" s="36" t="str">
        <f>IF(Wildert2!AG11=(""),(""),ROUND(Wildert2!AG11/Wildert2!$T11*10,3))</f>
        <v/>
      </c>
      <c r="AE203" s="36"/>
    </row>
    <row r="204" spans="1:31" ht="15" customHeight="1" x14ac:dyDescent="0.3">
      <c r="A204" s="27">
        <f t="shared" si="143"/>
        <v>2</v>
      </c>
      <c r="B204" s="80" t="str">
        <f>Wildert2!A12</f>
        <v>Van Den Bergh Jacky</v>
      </c>
      <c r="C204" s="32">
        <f>IF(Wildert2!AL12=0," ",SUM(E204:AD204))</f>
        <v>30.55</v>
      </c>
      <c r="E204" s="36" t="str">
        <f>IF(Wildert2!C12=(""),(""),ROUND(Wildert2!C12/Wildert2!$B12*10,3))</f>
        <v/>
      </c>
      <c r="F204" s="36" t="str">
        <f>IF(Wildert2!D12=(""),(""),ROUND(Wildert2!D12/Wildert2!$B12*10,3))</f>
        <v/>
      </c>
      <c r="G204" s="36" t="str">
        <f>IF(Wildert2!E12=(""),(""),ROUND(Wildert2!E12/Wildert2!$B12*10,3))</f>
        <v/>
      </c>
      <c r="H204" s="36" t="str">
        <f>IF(Wildert2!F12=(""),(""),ROUND(Wildert2!F12/Wildert2!$B12*10,3))</f>
        <v/>
      </c>
      <c r="I204" s="36">
        <f>IF(Wildert2!G12=(""),(""),ROUND(Wildert2!G12/Wildert2!$B12*10,3))</f>
        <v>13.119</v>
      </c>
      <c r="J204" s="36" t="str">
        <f>IF(Wildert2!H12=(""),(""),ROUND(Wildert2!H12/Wildert2!$B12*10,3))</f>
        <v/>
      </c>
      <c r="K204" s="36" t="str">
        <f>IF(Wildert2!I12=(""),(""),ROUND(Wildert2!I12/Wildert2!$B12*10,3))</f>
        <v/>
      </c>
      <c r="L204" s="36" t="str">
        <f>IF(Wildert2!J12=(""),(""),ROUND(Wildert2!J12/Wildert2!$B12*10,3))</f>
        <v/>
      </c>
      <c r="M204" s="36" t="str">
        <f>IF(Wildert2!K12=(""),(""),ROUND(Wildert2!K12/Wildert2!$B12*10,3))</f>
        <v/>
      </c>
      <c r="N204" s="36" t="str">
        <f>IF(Wildert2!L12=(""),(""),ROUND(Wildert2!L12/Wildert2!$B12*10,3))</f>
        <v/>
      </c>
      <c r="O204" s="36">
        <f>IF(Wildert2!M12=(""),(""),ROUND(Wildert2!M12/Wildert2!$B12*10,3))</f>
        <v>17.431000000000001</v>
      </c>
      <c r="P204" s="36" t="str">
        <f>IF(Wildert2!N12=(""),(""),ROUND(Wildert2!N12/Wildert2!$B12*10,3))</f>
        <v/>
      </c>
      <c r="Q204" s="36" t="str">
        <f>IF(Wildert2!O12=(""),(""),ROUND(Wildert2!O12/Wildert2!$B12*10,3))</f>
        <v/>
      </c>
      <c r="R204" s="36" t="str">
        <f>IF(Wildert2!U12=(""),(""),ROUND(Wildert2!U12/Wildert2!$T12*10,3))</f>
        <v/>
      </c>
      <c r="S204" s="36" t="str">
        <f>IF(Wildert2!V12=(""),(""),ROUND(Wildert2!V12/Wildert2!$T12*10,3))</f>
        <v/>
      </c>
      <c r="T204" s="36" t="str">
        <f>IF(Wildert2!W12=(""),(""),ROUND(Wildert2!W12/Wildert2!$T12*10,3))</f>
        <v/>
      </c>
      <c r="U204" s="36" t="str">
        <f>IF(Wildert2!X12=(""),(""),ROUND(Wildert2!X12/Wildert2!$T12*10,3))</f>
        <v/>
      </c>
      <c r="V204" s="36" t="str">
        <f>IF(Wildert2!Y12=(""),(""),ROUND(Wildert2!Y12/Wildert2!$T12*10,3))</f>
        <v/>
      </c>
      <c r="W204" s="36" t="str">
        <f>IF(Wildert2!Z12=(""),(""),ROUND(Wildert2!Z12/Wildert2!$T12*10,3))</f>
        <v/>
      </c>
      <c r="X204" s="36" t="str">
        <f>IF(Wildert2!AA12=(""),(""),ROUND(Wildert2!AA12/Wildert2!$T12*10,3))</f>
        <v/>
      </c>
      <c r="Y204" s="36" t="str">
        <f>IF(Wildert2!AB12=(""),(""),ROUND(Wildert2!AB12/Wildert2!$T12*10,3))</f>
        <v/>
      </c>
      <c r="Z204" s="36" t="str">
        <f>IF(Wildert2!AC12=(""),(""),ROUND(Wildert2!AC12/Wildert2!$T12*10,3))</f>
        <v/>
      </c>
      <c r="AA204" s="36" t="str">
        <f>IF(Wildert2!AD12=(""),(""),ROUND(Wildert2!AD12/Wildert2!$T12*10,3))</f>
        <v/>
      </c>
      <c r="AB204" s="36" t="str">
        <f>IF(Wildert2!AE12=(""),(""),ROUND(Wildert2!AE12/Wildert2!$T12*10,3))</f>
        <v/>
      </c>
      <c r="AC204" s="36" t="str">
        <f>IF(Wildert2!AF12=(""),(""),ROUND(Wildert2!AF12/Wildert2!$T12*10,3))</f>
        <v/>
      </c>
      <c r="AD204" s="36" t="str">
        <f>IF(Wildert2!AG12=(""),(""),ROUND(Wildert2!AG12/Wildert2!$T12*10,3))</f>
        <v/>
      </c>
      <c r="AE204" s="36"/>
    </row>
    <row r="205" spans="1:31" ht="15" customHeight="1" x14ac:dyDescent="0.3">
      <c r="A205" s="27">
        <f t="shared" si="143"/>
        <v>11</v>
      </c>
      <c r="B205" s="28" t="str">
        <f>Wildert2!A13</f>
        <v xml:space="preserve">Van Ginneken Ludo </v>
      </c>
      <c r="C205" s="32">
        <f>IF(Wildert2!AL13=0," ",SUM(E205:AD205))</f>
        <v>119.33200000000001</v>
      </c>
      <c r="E205" s="36" t="str">
        <f>IF(Wildert2!C13=(""),(""),ROUND(Wildert2!C13/Wildert2!$B13*10,3))</f>
        <v/>
      </c>
      <c r="F205" s="36">
        <f>IF(Wildert2!D13=(""),(""),ROUND(Wildert2!D13/Wildert2!$B13*10,3))</f>
        <v>14.888999999999999</v>
      </c>
      <c r="G205" s="265">
        <f>IF(Wildert2!E13=(""),(""),ROUND(Wildert2!E13/Wildert2!$B13*10,3))</f>
        <v>12.222</v>
      </c>
      <c r="H205" s="36" t="str">
        <f>IF(Wildert2!F13=(""),(""),ROUND(Wildert2!F13/Wildert2!$B13*10,3))</f>
        <v/>
      </c>
      <c r="I205" s="36" t="str">
        <f>IF(Wildert2!G13=(""),(""),ROUND(Wildert2!G13/Wildert2!$B13*10,3))</f>
        <v/>
      </c>
      <c r="J205" s="264">
        <f>IF(Wildert2!H13=(""),(""),ROUND(Wildert2!H13/Wildert2!$B13*10,3))</f>
        <v>15.333</v>
      </c>
      <c r="K205" s="36">
        <f>IF(Wildert2!I13=(""),(""),ROUND(Wildert2!I13/Wildert2!$B13*10,3))</f>
        <v>8.6669999999999998</v>
      </c>
      <c r="L205" s="36">
        <f>IF(Wildert2!J13=(""),(""),ROUND(Wildert2!J13/Wildert2!$B13*10,3))</f>
        <v>11.111000000000001</v>
      </c>
      <c r="M205" s="36">
        <f>IF(Wildert2!K13=(""),(""),ROUND(Wildert2!K13/Wildert2!$B13*10,3))</f>
        <v>11.778</v>
      </c>
      <c r="N205" s="36">
        <f>IF(Wildert2!L13=(""),(""),ROUND(Wildert2!L13/Wildert2!$B13*10,3))</f>
        <v>6.444</v>
      </c>
      <c r="O205" s="36">
        <f>IF(Wildert2!M13=(""),(""),ROUND(Wildert2!M13/Wildert2!$B13*10,3))</f>
        <v>8.6669999999999998</v>
      </c>
      <c r="P205" s="36">
        <f>IF(Wildert2!N13=(""),(""),ROUND(Wildert2!N13/Wildert2!$B13*10,3))</f>
        <v>9.3330000000000002</v>
      </c>
      <c r="Q205" s="36">
        <f>IF(Wildert2!O13=(""),(""),ROUND(Wildert2!O13/Wildert2!$B13*10,3))</f>
        <v>10.444000000000001</v>
      </c>
      <c r="R205" s="36" t="str">
        <f>IF(Wildert2!U13=(""),(""),ROUND(Wildert2!U13/Wildert2!$T13*10,3))</f>
        <v/>
      </c>
      <c r="S205" s="36" t="str">
        <f>IF(Wildert2!V13=(""),(""),ROUND(Wildert2!V13/Wildert2!$T13*10,3))</f>
        <v/>
      </c>
      <c r="T205" s="36">
        <f>IF(Wildert2!W13=(""),(""),ROUND(Wildert2!W13/Wildert2!$T13*10,3))</f>
        <v>10.444000000000001</v>
      </c>
      <c r="U205" s="36" t="str">
        <f>IF(Wildert2!X13=(""),(""),ROUND(Wildert2!X13/Wildert2!$T13*10,3))</f>
        <v/>
      </c>
      <c r="V205" s="36" t="str">
        <f>IF(Wildert2!Y13=(""),(""),ROUND(Wildert2!Y13/Wildert2!$T13*10,3))</f>
        <v/>
      </c>
      <c r="W205" s="36" t="str">
        <f>IF(Wildert2!Z13=(""),(""),ROUND(Wildert2!Z13/Wildert2!$T13*10,3))</f>
        <v/>
      </c>
      <c r="X205" s="36" t="str">
        <f>IF(Wildert2!AA13=(""),(""),ROUND(Wildert2!AA13/Wildert2!$T13*10,3))</f>
        <v/>
      </c>
      <c r="Y205" s="36" t="str">
        <f>IF(Wildert2!AB13=(""),(""),ROUND(Wildert2!AB13/Wildert2!$T13*10,3))</f>
        <v/>
      </c>
      <c r="Z205" s="36" t="str">
        <f>IF(Wildert2!AC13=(""),(""),ROUND(Wildert2!AC13/Wildert2!$T13*10,3))</f>
        <v/>
      </c>
      <c r="AA205" s="36" t="str">
        <f>IF(Wildert2!AD13=(""),(""),ROUND(Wildert2!AD13/Wildert2!$T13*10,3))</f>
        <v/>
      </c>
      <c r="AB205" s="36" t="str">
        <f>IF(Wildert2!AE13=(""),(""),ROUND(Wildert2!AE13/Wildert2!$T13*10,3))</f>
        <v/>
      </c>
      <c r="AC205" s="36" t="str">
        <f>IF(Wildert2!AF13=(""),(""),ROUND(Wildert2!AF13/Wildert2!$T13*10,3))</f>
        <v/>
      </c>
      <c r="AD205" s="36" t="str">
        <f>IF(Wildert2!AG13=(""),(""),ROUND(Wildert2!AG13/Wildert2!$T13*10,3))</f>
        <v/>
      </c>
      <c r="AE205" s="36"/>
    </row>
    <row r="206" spans="1:31" ht="15" customHeight="1" x14ac:dyDescent="0.3">
      <c r="A206" s="27">
        <f t="shared" si="143"/>
        <v>10</v>
      </c>
      <c r="B206" s="28" t="str">
        <f>Wildert2!A14</f>
        <v>Van Hooydonck Swa</v>
      </c>
      <c r="C206" s="32">
        <f>IF(Wildert2!AL14=0," ",SUM(E206:AD206))</f>
        <v>97.713999999999999</v>
      </c>
      <c r="E206" s="36">
        <f>IF(Wildert2!C14=(""),(""),ROUND(Wildert2!C14/Wildert2!$B14*10,3))</f>
        <v>9.7140000000000004</v>
      </c>
      <c r="F206" s="36" t="str">
        <f>IF(Wildert2!D14=(""),(""),ROUND(Wildert2!D14/Wildert2!$B14*10,3))</f>
        <v/>
      </c>
      <c r="G206" s="265">
        <f>IF(Wildert2!E14=(""),(""),ROUND(Wildert2!E14/Wildert2!$B14*10,3))</f>
        <v>10.286</v>
      </c>
      <c r="H206" s="36">
        <f>IF(Wildert2!F14=(""),(""),ROUND(Wildert2!F14/Wildert2!$B14*10,3))</f>
        <v>5.4290000000000003</v>
      </c>
      <c r="I206" s="36">
        <f>IF(Wildert2!G14=(""),(""),ROUND(Wildert2!G14/Wildert2!$B14*10,3))</f>
        <v>10.571</v>
      </c>
      <c r="J206" s="36" t="str">
        <f>IF(Wildert2!H14=(""),(""),ROUND(Wildert2!H14/Wildert2!$B14*10,3))</f>
        <v/>
      </c>
      <c r="K206" s="36" t="str">
        <f>IF(Wildert2!I14=(""),(""),ROUND(Wildert2!I14/Wildert2!$B14*10,3))</f>
        <v/>
      </c>
      <c r="L206" s="36">
        <f>IF(Wildert2!J14=(""),(""),ROUND(Wildert2!J14/Wildert2!$B14*10,3))</f>
        <v>6.5709999999999997</v>
      </c>
      <c r="M206" s="36">
        <f>IF(Wildert2!K14=(""),(""),ROUND(Wildert2!K14/Wildert2!$B14*10,3))</f>
        <v>9.1430000000000007</v>
      </c>
      <c r="N206" s="36" t="str">
        <f>IF(Wildert2!L14=(""),(""),ROUND(Wildert2!L14/Wildert2!$B14*10,3))</f>
        <v/>
      </c>
      <c r="O206" s="36">
        <f>IF(Wildert2!M14=(""),(""),ROUND(Wildert2!M14/Wildert2!$B14*10,3))</f>
        <v>10</v>
      </c>
      <c r="P206" s="36" t="str">
        <f>IF(Wildert2!N14=(""),(""),ROUND(Wildert2!N14/Wildert2!$B14*10,3))</f>
        <v/>
      </c>
      <c r="Q206" s="36">
        <f>IF(Wildert2!O14=(""),(""),ROUND(Wildert2!O14/Wildert2!$B14*10,3))</f>
        <v>15.143000000000001</v>
      </c>
      <c r="R206" s="36">
        <f>IF(Wildert2!U14=(""),(""),ROUND(Wildert2!U14/Wildert2!$T14*10,3))</f>
        <v>7.1429999999999998</v>
      </c>
      <c r="S206" s="36" t="str">
        <f>IF(Wildert2!V14=(""),(""),ROUND(Wildert2!V14/Wildert2!$T14*10,3))</f>
        <v/>
      </c>
      <c r="T206" s="36">
        <f>IF(Wildert2!W14=(""),(""),ROUND(Wildert2!W14/Wildert2!$T14*10,3))</f>
        <v>13.714</v>
      </c>
      <c r="U206" s="36" t="str">
        <f>IF(Wildert2!X14=(""),(""),ROUND(Wildert2!X14/Wildert2!$T14*10,3))</f>
        <v/>
      </c>
      <c r="V206" s="36" t="str">
        <f>IF(Wildert2!Y14=(""),(""),ROUND(Wildert2!Y14/Wildert2!$T14*10,3))</f>
        <v/>
      </c>
      <c r="W206" s="36" t="str">
        <f>IF(Wildert2!Z14=(""),(""),ROUND(Wildert2!Z14/Wildert2!$T14*10,3))</f>
        <v/>
      </c>
      <c r="X206" s="36" t="str">
        <f>IF(Wildert2!AA14=(""),(""),ROUND(Wildert2!AA14/Wildert2!$T14*10,3))</f>
        <v/>
      </c>
      <c r="Y206" s="36" t="str">
        <f>IF(Wildert2!AB14=(""),(""),ROUND(Wildert2!AB14/Wildert2!$T14*10,3))</f>
        <v/>
      </c>
      <c r="Z206" s="36" t="str">
        <f>IF(Wildert2!AC14=(""),(""),ROUND(Wildert2!AC14/Wildert2!$T14*10,3))</f>
        <v/>
      </c>
      <c r="AA206" s="36" t="str">
        <f>IF(Wildert2!AD14=(""),(""),ROUND(Wildert2!AD14/Wildert2!$T14*10,3))</f>
        <v/>
      </c>
      <c r="AB206" s="36" t="str">
        <f>IF(Wildert2!AE14=(""),(""),ROUND(Wildert2!AE14/Wildert2!$T14*10,3))</f>
        <v/>
      </c>
      <c r="AC206" s="36" t="str">
        <f>IF(Wildert2!AF14=(""),(""),ROUND(Wildert2!AF14/Wildert2!$T14*10,3))</f>
        <v/>
      </c>
      <c r="AD206" s="36" t="str">
        <f>IF(Wildert2!AG14=(""),(""),ROUND(Wildert2!AG14/Wildert2!$T14*10,3))</f>
        <v/>
      </c>
      <c r="AE206" s="36"/>
    </row>
    <row r="207" spans="1:31" ht="16.95" customHeight="1" x14ac:dyDescent="0.3">
      <c r="A207" s="27">
        <f t="shared" ref="A207" si="144">IF(SUM(E207:AD207)=0,(" "),COUNTIF(E207:AD207,"&gt;0"))</f>
        <v>4</v>
      </c>
      <c r="B207" s="28" t="str">
        <f>Wildert2!A15</f>
        <v>Wiericx Herman</v>
      </c>
      <c r="C207" s="32">
        <f>IF(Wildert2!AL15=0," ",SUM(E207:AD207))</f>
        <v>46.2</v>
      </c>
      <c r="E207" s="36" t="str">
        <f>IF(Wildert2!C15=(""),(""),ROUND(Wildert2!C15/Wildert2!$B15*10,3))</f>
        <v/>
      </c>
      <c r="F207" s="36">
        <f>IF(Wildert2!D15=(""),(""),ROUND(Wildert2!D15/Wildert2!$B15*10,3))</f>
        <v>9</v>
      </c>
      <c r="G207" s="265">
        <f>IF(Wildert2!E15=(""),(""),ROUND(Wildert2!E15/Wildert2!$B15*10,3))</f>
        <v>15.8</v>
      </c>
      <c r="H207" s="36" t="str">
        <f>IF(Wildert2!F15=(""),(""),ROUND(Wildert2!F15/Wildert2!$B15*10,3))</f>
        <v/>
      </c>
      <c r="I207" s="36" t="str">
        <f>IF(Wildert2!G15=(""),(""),ROUND(Wildert2!G15/Wildert2!$B15*10,3))</f>
        <v/>
      </c>
      <c r="J207" s="36" t="str">
        <f>IF(Wildert2!H15=(""),(""),ROUND(Wildert2!H15/Wildert2!$B15*10,3))</f>
        <v/>
      </c>
      <c r="K207" s="36" t="str">
        <f>IF(Wildert2!I15=(""),(""),ROUND(Wildert2!I15/Wildert2!$B15*10,3))</f>
        <v/>
      </c>
      <c r="L207" s="36" t="str">
        <f>IF(Wildert2!J15=(""),(""),ROUND(Wildert2!J15/Wildert2!$B15*10,3))</f>
        <v/>
      </c>
      <c r="M207" s="36" t="str">
        <f>IF(Wildert2!K15=(""),(""),ROUND(Wildert2!K15/Wildert2!$B15*10,3))</f>
        <v/>
      </c>
      <c r="N207" s="36" t="str">
        <f>IF(Wildert2!L15=(""),(""),ROUND(Wildert2!L15/Wildert2!$B15*10,3))</f>
        <v/>
      </c>
      <c r="O207" s="36" t="str">
        <f>IF(Wildert2!M15=(""),(""),ROUND(Wildert2!M15/Wildert2!$B15*10,3))</f>
        <v/>
      </c>
      <c r="P207" s="36">
        <f>IF(Wildert2!N15=(""),(""),ROUND(Wildert2!N15/Wildert2!$B15*10,3))</f>
        <v>10.4</v>
      </c>
      <c r="Q207" s="36" t="str">
        <f>IF(Wildert2!O15=(""),(""),ROUND(Wildert2!O15/Wildert2!$B15*10,3))</f>
        <v/>
      </c>
      <c r="R207" s="36" t="str">
        <f>IF(Wildert2!U15=(""),(""),ROUND(Wildert2!U15/Wildert2!$T15*10,3))</f>
        <v/>
      </c>
      <c r="S207" s="36">
        <f>IF(Wildert2!V15=(""),(""),ROUND(Wildert2!V15/Wildert2!$T15*10,3))</f>
        <v>11</v>
      </c>
      <c r="T207" s="36" t="str">
        <f>IF(Wildert2!W15=(""),(""),ROUND(Wildert2!W15/Wildert2!$T15*10,3))</f>
        <v/>
      </c>
      <c r="U207" s="36" t="str">
        <f>IF(Wildert2!X15=(""),(""),ROUND(Wildert2!X15/Wildert2!$T15*10,3))</f>
        <v/>
      </c>
      <c r="V207" s="36" t="str">
        <f>IF(Wildert2!Y15=(""),(""),ROUND(Wildert2!Y15/Wildert2!$T15*10,3))</f>
        <v/>
      </c>
      <c r="W207" s="36" t="str">
        <f>IF(Wildert2!Z15=(""),(""),ROUND(Wildert2!Z15/Wildert2!$T15*10,3))</f>
        <v/>
      </c>
      <c r="X207" s="36" t="str">
        <f>IF(Wildert2!AA15=(""),(""),ROUND(Wildert2!AA15/Wildert2!$T15*10,3))</f>
        <v/>
      </c>
      <c r="Y207" s="36" t="str">
        <f>IF(Wildert2!AB15=(""),(""),ROUND(Wildert2!AB15/Wildert2!$T15*10,3))</f>
        <v/>
      </c>
      <c r="Z207" s="36" t="str">
        <f>IF(Wildert2!AC15=(""),(""),ROUND(Wildert2!AC15/Wildert2!$T15*10,3))</f>
        <v/>
      </c>
      <c r="AA207" s="36" t="str">
        <f>IF(Wildert2!AD15=(""),(""),ROUND(Wildert2!AD15/Wildert2!$T15*10,3))</f>
        <v/>
      </c>
      <c r="AB207" s="36" t="str">
        <f>IF(Wildert2!AE15=(""),(""),ROUND(Wildert2!AE15/Wildert2!$T15*10,3))</f>
        <v/>
      </c>
      <c r="AC207" s="36" t="str">
        <f>IF(Wildert2!AF15=(""),(""),ROUND(Wildert2!AF15/Wildert2!$T15*10,3))</f>
        <v/>
      </c>
      <c r="AD207" s="36" t="str">
        <f>IF(Wildert2!AG15=(""),(""),ROUND(Wildert2!AG15/Wildert2!$T15*10,3))</f>
        <v/>
      </c>
      <c r="AE207" s="36"/>
    </row>
    <row r="208" spans="1:31" ht="22.2" customHeight="1" x14ac:dyDescent="0.3">
      <c r="C208" s="216" t="str">
        <f>B195</f>
        <v>WILDERT 2</v>
      </c>
      <c r="D208" s="35"/>
      <c r="E208" s="36">
        <f t="shared" ref="E208:AD208" si="145">IF(SUM(E196:E207)=0,(" "),SUM(E196:E207))</f>
        <v>58.744</v>
      </c>
      <c r="F208" s="36">
        <f>IF(SUM(F196:F207)=0,(" "),SUM(F196:F207))-F198</f>
        <v>63.730999999999995</v>
      </c>
      <c r="G208" s="36">
        <f>IF(SUM(G196:G207)=0,(" "),SUM(G196:G207))+F198</f>
        <v>64.975000000000009</v>
      </c>
      <c r="H208" s="36">
        <f t="shared" si="145"/>
        <v>56.853999999999999</v>
      </c>
      <c r="I208" s="36">
        <f t="shared" si="145"/>
        <v>73.739000000000004</v>
      </c>
      <c r="J208" s="36">
        <f>IF(SUM(J196:J207)=0,(" "),SUM(J196:J207))+K199</f>
        <v>85.558999999999997</v>
      </c>
      <c r="K208" s="36">
        <f>IF(SUM(K196:K207)=0,(" "),SUM(K196:K207))-K199</f>
        <v>54.441000000000003</v>
      </c>
      <c r="L208" s="36">
        <f t="shared" si="145"/>
        <v>57.887</v>
      </c>
      <c r="M208" s="36">
        <f t="shared" si="145"/>
        <v>73.556000000000012</v>
      </c>
      <c r="N208" s="36">
        <f t="shared" si="145"/>
        <v>48.582999999999998</v>
      </c>
      <c r="O208" s="36">
        <f t="shared" si="145"/>
        <v>69.228999999999999</v>
      </c>
      <c r="P208" s="36">
        <f t="shared" si="145"/>
        <v>75.402000000000001</v>
      </c>
      <c r="Q208" s="36">
        <f t="shared" si="145"/>
        <v>82.206000000000003</v>
      </c>
      <c r="R208" s="36">
        <f t="shared" si="145"/>
        <v>50.507000000000005</v>
      </c>
      <c r="S208" s="36">
        <f t="shared" si="145"/>
        <v>72.954999999999998</v>
      </c>
      <c r="T208" s="36">
        <f t="shared" si="145"/>
        <v>68.415000000000006</v>
      </c>
      <c r="U208" s="36" t="str">
        <f t="shared" si="145"/>
        <v xml:space="preserve"> </v>
      </c>
      <c r="V208" s="36" t="str">
        <f t="shared" si="145"/>
        <v xml:space="preserve"> </v>
      </c>
      <c r="W208" s="36" t="str">
        <f t="shared" si="145"/>
        <v xml:space="preserve"> </v>
      </c>
      <c r="X208" s="36" t="str">
        <f t="shared" si="145"/>
        <v xml:space="preserve"> </v>
      </c>
      <c r="Y208" s="36" t="str">
        <f t="shared" si="145"/>
        <v xml:space="preserve"> </v>
      </c>
      <c r="Z208" s="36" t="str">
        <f t="shared" si="145"/>
        <v xml:space="preserve"> </v>
      </c>
      <c r="AA208" s="36" t="str">
        <f t="shared" si="145"/>
        <v xml:space="preserve"> </v>
      </c>
      <c r="AB208" s="36" t="str">
        <f t="shared" si="145"/>
        <v xml:space="preserve"> </v>
      </c>
      <c r="AC208" s="36" t="str">
        <f t="shared" si="145"/>
        <v xml:space="preserve"> </v>
      </c>
      <c r="AD208" s="36" t="str">
        <f t="shared" si="145"/>
        <v xml:space="preserve"> </v>
      </c>
      <c r="AE208" s="36"/>
    </row>
    <row r="209" spans="1:31" s="39" customFormat="1" ht="15" customHeight="1" x14ac:dyDescent="0.35">
      <c r="A209" s="37"/>
      <c r="B209" s="38"/>
      <c r="C209" s="41">
        <f>SUM(C196:C207)</f>
        <v>1056.7829999999999</v>
      </c>
      <c r="D209" s="254" t="str">
        <f>B195</f>
        <v>WILDERT 2</v>
      </c>
      <c r="E209" s="40">
        <f>SUM(E196:E207)</f>
        <v>58.744</v>
      </c>
      <c r="F209" s="40">
        <f t="shared" ref="F209:AD209" si="146">IF(F208=(" "),(" "),E209+F208)</f>
        <v>122.47499999999999</v>
      </c>
      <c r="G209" s="40">
        <f t="shared" si="146"/>
        <v>187.45</v>
      </c>
      <c r="H209" s="40">
        <f t="shared" si="146"/>
        <v>244.30399999999997</v>
      </c>
      <c r="I209" s="40">
        <f t="shared" si="146"/>
        <v>318.04300000000001</v>
      </c>
      <c r="J209" s="40">
        <f t="shared" si="146"/>
        <v>403.60199999999998</v>
      </c>
      <c r="K209" s="40">
        <f t="shared" si="146"/>
        <v>458.04300000000001</v>
      </c>
      <c r="L209" s="40">
        <f t="shared" si="146"/>
        <v>515.93000000000006</v>
      </c>
      <c r="M209" s="40">
        <f t="shared" si="146"/>
        <v>589.4860000000001</v>
      </c>
      <c r="N209" s="40">
        <f t="shared" si="146"/>
        <v>638.06900000000007</v>
      </c>
      <c r="O209" s="40">
        <f t="shared" si="146"/>
        <v>707.29800000000012</v>
      </c>
      <c r="P209" s="40">
        <f t="shared" si="146"/>
        <v>782.70000000000016</v>
      </c>
      <c r="Q209" s="40">
        <f t="shared" si="146"/>
        <v>864.90600000000018</v>
      </c>
      <c r="R209" s="40">
        <f t="shared" si="146"/>
        <v>915.41300000000024</v>
      </c>
      <c r="S209" s="40">
        <f t="shared" si="146"/>
        <v>988.36800000000028</v>
      </c>
      <c r="T209" s="40">
        <f t="shared" si="146"/>
        <v>1056.7830000000004</v>
      </c>
      <c r="U209" s="40" t="str">
        <f t="shared" si="146"/>
        <v xml:space="preserve"> </v>
      </c>
      <c r="V209" s="40" t="str">
        <f t="shared" si="146"/>
        <v xml:space="preserve"> </v>
      </c>
      <c r="W209" s="40" t="str">
        <f t="shared" si="146"/>
        <v xml:space="preserve"> </v>
      </c>
      <c r="X209" s="40" t="str">
        <f t="shared" si="146"/>
        <v xml:space="preserve"> </v>
      </c>
      <c r="Y209" s="40" t="str">
        <f t="shared" si="146"/>
        <v xml:space="preserve"> </v>
      </c>
      <c r="Z209" s="40" t="str">
        <f t="shared" si="146"/>
        <v xml:space="preserve"> </v>
      </c>
      <c r="AA209" s="40" t="str">
        <f t="shared" si="146"/>
        <v xml:space="preserve"> </v>
      </c>
      <c r="AB209" s="40" t="str">
        <f t="shared" si="146"/>
        <v xml:space="preserve"> </v>
      </c>
      <c r="AC209" s="40" t="str">
        <f t="shared" si="146"/>
        <v xml:space="preserve"> </v>
      </c>
      <c r="AD209" s="40" t="str">
        <f t="shared" si="146"/>
        <v xml:space="preserve"> </v>
      </c>
      <c r="AE209" s="40"/>
    </row>
    <row r="210" spans="1:31" ht="25.2" customHeight="1" x14ac:dyDescent="0.3"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</row>
    <row r="211" spans="1:31" ht="15" customHeight="1" x14ac:dyDescent="0.3">
      <c r="B211" s="31" t="s">
        <v>295</v>
      </c>
      <c r="E211" s="27">
        <v>1</v>
      </c>
      <c r="F211" s="27">
        <v>2</v>
      </c>
      <c r="G211" s="27">
        <v>3</v>
      </c>
      <c r="H211" s="27">
        <v>4</v>
      </c>
      <c r="I211" s="27">
        <v>5</v>
      </c>
      <c r="J211" s="27">
        <v>6</v>
      </c>
      <c r="K211" s="27">
        <v>7</v>
      </c>
      <c r="L211" s="27">
        <v>8</v>
      </c>
      <c r="M211" s="27">
        <v>9</v>
      </c>
      <c r="N211" s="27">
        <v>10</v>
      </c>
      <c r="O211" s="27">
        <v>11</v>
      </c>
      <c r="P211" s="27">
        <v>12</v>
      </c>
      <c r="Q211" s="27">
        <v>13</v>
      </c>
      <c r="R211" s="27">
        <v>14</v>
      </c>
      <c r="S211" s="27">
        <v>15</v>
      </c>
      <c r="T211" s="27">
        <v>16</v>
      </c>
      <c r="U211" s="27">
        <v>17</v>
      </c>
      <c r="V211" s="27">
        <v>18</v>
      </c>
      <c r="W211" s="27">
        <v>19</v>
      </c>
      <c r="X211" s="27">
        <v>20</v>
      </c>
      <c r="Y211" s="27">
        <v>21</v>
      </c>
      <c r="Z211" s="27">
        <v>22</v>
      </c>
      <c r="AA211" s="27">
        <v>23</v>
      </c>
      <c r="AB211" s="27">
        <v>24</v>
      </c>
      <c r="AC211" s="27">
        <v>25</v>
      </c>
      <c r="AD211" s="27">
        <v>26</v>
      </c>
      <c r="AE211" s="36"/>
    </row>
    <row r="212" spans="1:31" ht="15" customHeight="1" x14ac:dyDescent="0.3">
      <c r="A212" s="27">
        <f t="shared" ref="A212:A222" si="147">IF(SUM(E212:AD212)=0,(" "),COUNTIF(E212:AD212,"&gt;0"))</f>
        <v>8</v>
      </c>
      <c r="B212" s="28" t="str">
        <f>DeBeek!A4</f>
        <v xml:space="preserve">Bergmans Armand </v>
      </c>
      <c r="C212" s="32">
        <f>IF(DeBeek!AL4=0," ",SUM(E212:AD212))</f>
        <v>84.481999999999999</v>
      </c>
      <c r="E212" s="36">
        <f>IF(DeBeek!C4=(""),(""),ROUND(DeBeek!C4/DeBeek!$B4*10,3))</f>
        <v>7.2409999999999997</v>
      </c>
      <c r="F212" s="36" t="str">
        <f>IF(DeBeek!D4=(""),(""),ROUND(DeBeek!D4/DeBeek!$B4*10,3))</f>
        <v/>
      </c>
      <c r="G212" s="36">
        <f>IF(DeBeek!E4=(""),(""),ROUND(DeBeek!E4/DeBeek!$B4*10,3))</f>
        <v>8.2759999999999998</v>
      </c>
      <c r="H212" s="36" t="str">
        <f>IF(DeBeek!F4=(""),(""),ROUND(DeBeek!F4/DeBeek!$B4*10,3))</f>
        <v/>
      </c>
      <c r="I212" s="36" t="str">
        <f>IF(DeBeek!G4=(""),(""),ROUND(DeBeek!G4/DeBeek!$B4*10,3))</f>
        <v/>
      </c>
      <c r="J212" s="36">
        <f>IF(DeBeek!H4=(""),(""),ROUND(DeBeek!H4/DeBeek!$B4*10,3))</f>
        <v>10.69</v>
      </c>
      <c r="K212" s="36">
        <f>IF(DeBeek!I4=(""),(""),ROUND(DeBeek!I4/DeBeek!$B4*10,3))</f>
        <v>10</v>
      </c>
      <c r="L212" s="36">
        <f>IF(DeBeek!J4=(""),(""),ROUND(DeBeek!J4/DeBeek!$B4*10,3))</f>
        <v>9.31</v>
      </c>
      <c r="M212" s="36">
        <f>IF(DeBeek!K4=(""),(""),ROUND(DeBeek!K4/DeBeek!$B4*10,3))</f>
        <v>12.759</v>
      </c>
      <c r="N212" s="36" t="str">
        <f>IF(DeBeek!L4=(""),(""),ROUND(DeBeek!L4/DeBeek!$B4*10,3))</f>
        <v/>
      </c>
      <c r="O212" s="36">
        <f>IF(DeBeek!M4=(""),(""),ROUND(DeBeek!M4/DeBeek!$B4*10,3))</f>
        <v>11.034000000000001</v>
      </c>
      <c r="P212" s="36" t="str">
        <f>IF(DeBeek!N4=(""),(""),ROUND(DeBeek!N4/DeBeek!$B4*10,3))</f>
        <v/>
      </c>
      <c r="Q212" s="36" t="str">
        <f>IF(DeBeek!O4=(""),(""),ROUND(DeBeek!O4/DeBeek!$B4*10,3))</f>
        <v/>
      </c>
      <c r="R212" s="36" t="str">
        <f>IF(DeBeek!U4=(""),(""),ROUND(DeBeek!U4/DeBeek!$T4*10,3))</f>
        <v/>
      </c>
      <c r="S212" s="36">
        <f>IF(DeBeek!V4=(""),(""),ROUND(DeBeek!V4/DeBeek!$T4*10,3))</f>
        <v>15.172000000000001</v>
      </c>
      <c r="T212" s="36" t="str">
        <f>IF(DeBeek!W4=(""),(""),ROUND(DeBeek!W4/DeBeek!$T4*10,3))</f>
        <v/>
      </c>
      <c r="U212" s="36" t="str">
        <f>IF(DeBeek!X4=(""),(""),ROUND(DeBeek!X4/DeBeek!$T4*10,3))</f>
        <v/>
      </c>
      <c r="V212" s="36" t="str">
        <f>IF(DeBeek!Y4=(""),(""),ROUND(DeBeek!Y4/DeBeek!$T4*10,3))</f>
        <v/>
      </c>
      <c r="W212" s="36" t="str">
        <f>IF(DeBeek!Z4=(""),(""),ROUND(DeBeek!Z4/DeBeek!$T4*10,3))</f>
        <v/>
      </c>
      <c r="X212" s="36" t="str">
        <f>IF(DeBeek!AA4=(""),(""),ROUND(DeBeek!AA4/DeBeek!$T4*10,3))</f>
        <v/>
      </c>
      <c r="Y212" s="36" t="str">
        <f>IF(DeBeek!AB4=(""),(""),ROUND(DeBeek!AB4/DeBeek!$T4*10,3))</f>
        <v/>
      </c>
      <c r="Z212" s="36" t="str">
        <f>IF(DeBeek!AC4=(""),(""),ROUND(DeBeek!AC4/DeBeek!$T4*10,3))</f>
        <v/>
      </c>
      <c r="AA212" s="36" t="str">
        <f>IF(DeBeek!AD4=(""),(""),ROUND(DeBeek!AD4/DeBeek!$T4*10,3))</f>
        <v/>
      </c>
      <c r="AB212" s="36" t="str">
        <f>IF(DeBeek!AE4=(""),(""),ROUND(DeBeek!AE4/DeBeek!$T4*10,3))</f>
        <v/>
      </c>
      <c r="AC212" s="36" t="str">
        <f>IF(DeBeek!AF4=(""),(""),ROUND(DeBeek!AF4/DeBeek!$T4*10,3))</f>
        <v/>
      </c>
      <c r="AD212" s="36" t="str">
        <f>IF(DeBeek!AG4=(""),(""),ROUND(DeBeek!AG4/DeBeek!$T4*10,3))</f>
        <v/>
      </c>
      <c r="AE212" s="36"/>
    </row>
    <row r="213" spans="1:31" ht="15" customHeight="1" x14ac:dyDescent="0.3">
      <c r="A213" s="27">
        <f t="shared" si="147"/>
        <v>9</v>
      </c>
      <c r="B213" s="80" t="str">
        <f>DeBeek!A5</f>
        <v>Beyers Armand</v>
      </c>
      <c r="C213" s="32">
        <f>IF(DeBeek!AL5=0," ",SUM(E213:AD213))</f>
        <v>100.55500000000001</v>
      </c>
      <c r="E213" s="36">
        <f>IF(DeBeek!C5=(""),(""),ROUND(DeBeek!C5/DeBeek!$B5*10,3))</f>
        <v>9.1669999999999998</v>
      </c>
      <c r="F213" s="36" t="str">
        <f>IF(DeBeek!D5=(""),(""),ROUND(DeBeek!D5/DeBeek!$B5*10,3))</f>
        <v/>
      </c>
      <c r="G213" s="36">
        <f>IF(DeBeek!E5=(""),(""),ROUND(DeBeek!E5/DeBeek!$B5*10,3))</f>
        <v>13.055999999999999</v>
      </c>
      <c r="H213" s="36">
        <f>IF(DeBeek!F5=(""),(""),ROUND(DeBeek!F5/DeBeek!$B5*10,3))</f>
        <v>14.722</v>
      </c>
      <c r="I213" s="36" t="str">
        <f>IF(DeBeek!G5=(""),(""),ROUND(DeBeek!G5/DeBeek!$B5*10,3))</f>
        <v/>
      </c>
      <c r="J213" s="36">
        <f>IF(DeBeek!H5=(""),(""),ROUND(DeBeek!H5/DeBeek!$B5*10,3))</f>
        <v>14.444000000000001</v>
      </c>
      <c r="K213" s="36" t="str">
        <f>IF(DeBeek!I5=(""),(""),ROUND(DeBeek!I5/DeBeek!$B5*10,3))</f>
        <v/>
      </c>
      <c r="L213" s="36" t="str">
        <f>IF(DeBeek!J5=(""),(""),ROUND(DeBeek!J5/DeBeek!$B5*10,3))</f>
        <v/>
      </c>
      <c r="M213" s="36" t="str">
        <f>IF(DeBeek!K5=(""),(""),ROUND(DeBeek!K5/DeBeek!$B5*10,3))</f>
        <v/>
      </c>
      <c r="N213" s="36" t="str">
        <f>IF(DeBeek!L5=(""),(""),ROUND(DeBeek!L5/DeBeek!$B5*10,3))</f>
        <v/>
      </c>
      <c r="O213" s="36">
        <f>IF(DeBeek!M5=(""),(""),ROUND(DeBeek!M5/DeBeek!$B5*10,3))</f>
        <v>8.6110000000000007</v>
      </c>
      <c r="P213" s="36">
        <f>IF(DeBeek!N5=(""),(""),ROUND(DeBeek!N5/DeBeek!$B5*10,3))</f>
        <v>15</v>
      </c>
      <c r="Q213" s="36">
        <f>IF(DeBeek!O5=(""),(""),ROUND(DeBeek!O5/DeBeek!$B5*10,3))</f>
        <v>10.278</v>
      </c>
      <c r="R213" s="36" t="str">
        <f>IF(DeBeek!U5=(""),(""),ROUND(DeBeek!U5/DeBeek!$T5*10,3))</f>
        <v/>
      </c>
      <c r="S213" s="36">
        <f>IF(DeBeek!V5=(""),(""),ROUND(DeBeek!V5/DeBeek!$T5*10,3))</f>
        <v>5.8330000000000002</v>
      </c>
      <c r="T213" s="36">
        <f>IF(DeBeek!W5=(""),(""),ROUND(DeBeek!W5/DeBeek!$T5*10,3))</f>
        <v>9.4440000000000008</v>
      </c>
      <c r="U213" s="36" t="str">
        <f>IF(DeBeek!X5=(""),(""),ROUND(DeBeek!X5/DeBeek!$T5*10,3))</f>
        <v/>
      </c>
      <c r="V213" s="36" t="str">
        <f>IF(DeBeek!Y5=(""),(""),ROUND(DeBeek!Y5/DeBeek!$T5*10,3))</f>
        <v/>
      </c>
      <c r="W213" s="36" t="str">
        <f>IF(DeBeek!Z5=(""),(""),ROUND(DeBeek!Z5/DeBeek!$T5*10,3))</f>
        <v/>
      </c>
      <c r="X213" s="36" t="str">
        <f>IF(DeBeek!AA5=(""),(""),ROUND(DeBeek!AA5/DeBeek!$T5*10,3))</f>
        <v/>
      </c>
      <c r="Y213" s="36" t="str">
        <f>IF(DeBeek!AB5=(""),(""),ROUND(DeBeek!AB5/DeBeek!$T5*10,3))</f>
        <v/>
      </c>
      <c r="Z213" s="36" t="str">
        <f>IF(DeBeek!AC5=(""),(""),ROUND(DeBeek!AC5/DeBeek!$T5*10,3))</f>
        <v/>
      </c>
      <c r="AA213" s="36" t="str">
        <f>IF(DeBeek!AD5=(""),(""),ROUND(DeBeek!AD5/DeBeek!$T5*10,3))</f>
        <v/>
      </c>
      <c r="AB213" s="36" t="str">
        <f>IF(DeBeek!AE5=(""),(""),ROUND(DeBeek!AE5/DeBeek!$T5*10,3))</f>
        <v/>
      </c>
      <c r="AC213" s="36" t="str">
        <f>IF(DeBeek!AF5=(""),(""),ROUND(DeBeek!AF5/DeBeek!$T5*10,3))</f>
        <v/>
      </c>
      <c r="AD213" s="36" t="str">
        <f>IF(DeBeek!AG5=(""),(""),ROUND(DeBeek!AG5/DeBeek!$T5*10,3))</f>
        <v/>
      </c>
      <c r="AE213" s="36"/>
    </row>
    <row r="214" spans="1:31" ht="15" customHeight="1" x14ac:dyDescent="0.3">
      <c r="A214" s="27">
        <f t="shared" si="147"/>
        <v>11</v>
      </c>
      <c r="B214" s="81" t="str">
        <f>DeBeek!A6</f>
        <v xml:space="preserve">Beyers Roger </v>
      </c>
      <c r="C214" s="32">
        <f>IF(DeBeek!AL6=0," ",SUM(E214:AD214))</f>
        <v>104.13</v>
      </c>
      <c r="E214" s="36" t="str">
        <f>IF(DeBeek!C6=(""),(""),ROUND(DeBeek!C6/DeBeek!$B6*10,3))</f>
        <v/>
      </c>
      <c r="F214" s="36">
        <f>IF(DeBeek!D6=(""),(""),ROUND(DeBeek!D6/DeBeek!$B6*10,3))</f>
        <v>6.7389999999999999</v>
      </c>
      <c r="G214" s="36" t="str">
        <f>IF(DeBeek!E6=(""),(""),ROUND(DeBeek!E6/DeBeek!$B6*10,3))</f>
        <v/>
      </c>
      <c r="H214" s="36">
        <f>IF(DeBeek!F6=(""),(""),ROUND(DeBeek!F6/DeBeek!$B6*10,3))</f>
        <v>7.8259999999999996</v>
      </c>
      <c r="I214" s="36" t="str">
        <f>IF(DeBeek!G6=(""),(""),ROUND(DeBeek!G6/DeBeek!$B6*10,3))</f>
        <v/>
      </c>
      <c r="J214" s="36">
        <f>IF(DeBeek!H6=(""),(""),ROUND(DeBeek!H6/DeBeek!$B6*10,3))</f>
        <v>6.9569999999999999</v>
      </c>
      <c r="K214" s="36">
        <f>IF(DeBeek!I6=(""),(""),ROUND(DeBeek!I6/DeBeek!$B6*10,3))</f>
        <v>10.651999999999999</v>
      </c>
      <c r="L214" s="36">
        <f>IF(DeBeek!J6=(""),(""),ROUND(DeBeek!J6/DeBeek!$B6*10,3))</f>
        <v>11.087</v>
      </c>
      <c r="M214" s="36">
        <f>IF(DeBeek!K6=(""),(""),ROUND(DeBeek!K6/DeBeek!$B6*10,3))</f>
        <v>6.7389999999999999</v>
      </c>
      <c r="N214" s="36">
        <f>IF(DeBeek!L6=(""),(""),ROUND(DeBeek!L6/DeBeek!$B6*10,3))</f>
        <v>7.609</v>
      </c>
      <c r="O214" s="36">
        <f>IF(DeBeek!M6=(""),(""),ROUND(DeBeek!M6/DeBeek!$B6*10,3))</f>
        <v>11.304</v>
      </c>
      <c r="P214" s="36" t="str">
        <f>IF(DeBeek!N6=(""),(""),ROUND(DeBeek!N6/DeBeek!$B6*10,3))</f>
        <v/>
      </c>
      <c r="Q214" s="36">
        <f>IF(DeBeek!O6=(""),(""),ROUND(DeBeek!O6/DeBeek!$B6*10,3))</f>
        <v>12.609</v>
      </c>
      <c r="R214" s="36">
        <f>IF(DeBeek!U6=(""),(""),ROUND(DeBeek!U6/DeBeek!$T6*10,3))</f>
        <v>9.5649999999999995</v>
      </c>
      <c r="S214" s="36">
        <f>IF(DeBeek!V6=(""),(""),ROUND(DeBeek!V6/DeBeek!$T6*10,3))</f>
        <v>13.042999999999999</v>
      </c>
      <c r="T214" s="36" t="str">
        <f>IF(DeBeek!W6=(""),(""),ROUND(DeBeek!W6/DeBeek!$T6*10,3))</f>
        <v/>
      </c>
      <c r="U214" s="36" t="str">
        <f>IF(DeBeek!X6=(""),(""),ROUND(DeBeek!X6/DeBeek!$T6*10,3))</f>
        <v/>
      </c>
      <c r="V214" s="36" t="str">
        <f>IF(DeBeek!Y6=(""),(""),ROUND(DeBeek!Y6/DeBeek!$T6*10,3))</f>
        <v/>
      </c>
      <c r="W214" s="36" t="str">
        <f>IF(DeBeek!Z6=(""),(""),ROUND(DeBeek!Z6/DeBeek!$T6*10,3))</f>
        <v/>
      </c>
      <c r="X214" s="36" t="str">
        <f>IF(DeBeek!AA6=(""),(""),ROUND(DeBeek!AA6/DeBeek!$T6*10,3))</f>
        <v/>
      </c>
      <c r="Y214" s="36" t="str">
        <f>IF(DeBeek!AB6=(""),(""),ROUND(DeBeek!AB6/DeBeek!$T6*10,3))</f>
        <v/>
      </c>
      <c r="Z214" s="36" t="str">
        <f>IF(DeBeek!AC6=(""),(""),ROUND(DeBeek!AC6/DeBeek!$T6*10,3))</f>
        <v/>
      </c>
      <c r="AA214" s="36" t="str">
        <f>IF(DeBeek!AD6=(""),(""),ROUND(DeBeek!AD6/DeBeek!$T6*10,3))</f>
        <v/>
      </c>
      <c r="AB214" s="36" t="str">
        <f>IF(DeBeek!AE6=(""),(""),ROUND(DeBeek!AE6/DeBeek!$T6*10,3))</f>
        <v/>
      </c>
      <c r="AC214" s="36" t="str">
        <f>IF(DeBeek!AF6=(""),(""),ROUND(DeBeek!AF6/DeBeek!$T6*10,3))</f>
        <v/>
      </c>
      <c r="AD214" s="36" t="str">
        <f>IF(DeBeek!AG6=(""),(""),ROUND(DeBeek!AG6/DeBeek!$T6*10,3))</f>
        <v/>
      </c>
      <c r="AE214" s="36"/>
    </row>
    <row r="215" spans="1:31" ht="15" customHeight="1" x14ac:dyDescent="0.3">
      <c r="A215" s="27">
        <f t="shared" si="147"/>
        <v>9</v>
      </c>
      <c r="B215" s="28" t="str">
        <f>DeBeek!A7</f>
        <v xml:space="preserve">Binnemans Rene </v>
      </c>
      <c r="C215" s="32">
        <f>IF(DeBeek!AL7=0," ",SUM(E215:AD215))</f>
        <v>95.454000000000008</v>
      </c>
      <c r="E215" s="36">
        <f>IF(DeBeek!C7=(""),(""),ROUND(DeBeek!C7/DeBeek!$B7*10,3))</f>
        <v>8.7880000000000003</v>
      </c>
      <c r="F215" s="36" t="str">
        <f>IF(DeBeek!D7=(""),(""),ROUND(DeBeek!D7/DeBeek!$B7*10,3))</f>
        <v/>
      </c>
      <c r="G215" s="36" t="str">
        <f>IF(DeBeek!E7=(""),(""),ROUND(DeBeek!E7/DeBeek!$B7*10,3))</f>
        <v/>
      </c>
      <c r="H215" s="36">
        <f>IF(DeBeek!F7=(""),(""),ROUND(DeBeek!F7/DeBeek!$B7*10,3))</f>
        <v>11.212</v>
      </c>
      <c r="I215" s="36">
        <f>IF(DeBeek!G7=(""),(""),ROUND(DeBeek!G7/DeBeek!$B7*10,3))</f>
        <v>10.606</v>
      </c>
      <c r="J215" s="36" t="str">
        <f>IF(DeBeek!H7=(""),(""),ROUND(DeBeek!H7/DeBeek!$B7*10,3))</f>
        <v/>
      </c>
      <c r="K215" s="36" t="str">
        <f>IF(DeBeek!I7=(""),(""),ROUND(DeBeek!I7/DeBeek!$B7*10,3))</f>
        <v/>
      </c>
      <c r="L215" s="36" t="str">
        <f>IF(DeBeek!J7=(""),(""),ROUND(DeBeek!J7/DeBeek!$B7*10,3))</f>
        <v/>
      </c>
      <c r="M215" s="36">
        <f>IF(DeBeek!K7=(""),(""),ROUND(DeBeek!K7/DeBeek!$B7*10,3))</f>
        <v>7.8789999999999996</v>
      </c>
      <c r="N215" s="36">
        <f>IF(DeBeek!L7=(""),(""),ROUND(DeBeek!L7/DeBeek!$B7*10,3))</f>
        <v>10.606</v>
      </c>
      <c r="O215" s="36" t="str">
        <f>IF(DeBeek!M7=(""),(""),ROUND(DeBeek!M7/DeBeek!$B7*10,3))</f>
        <v/>
      </c>
      <c r="P215" s="36">
        <f>IF(DeBeek!N7=(""),(""),ROUND(DeBeek!N7/DeBeek!$B7*10,3))</f>
        <v>13.333</v>
      </c>
      <c r="Q215" s="36">
        <f>IF(DeBeek!O7=(""),(""),ROUND(DeBeek!O7/DeBeek!$B7*10,3))</f>
        <v>13.635999999999999</v>
      </c>
      <c r="R215" s="36" t="str">
        <f>IF(DeBeek!U7=(""),(""),ROUND(DeBeek!U7/DeBeek!$T7*10,3))</f>
        <v/>
      </c>
      <c r="S215" s="36">
        <f>IF(DeBeek!V7=(""),(""),ROUND(DeBeek!V7/DeBeek!$T7*10,3))</f>
        <v>6.6669999999999998</v>
      </c>
      <c r="T215" s="36">
        <f>IF(DeBeek!W7=(""),(""),ROUND(DeBeek!W7/DeBeek!$T7*10,3))</f>
        <v>12.727</v>
      </c>
      <c r="U215" s="36" t="str">
        <f>IF(DeBeek!X7=(""),(""),ROUND(DeBeek!X7/DeBeek!$T7*10,3))</f>
        <v/>
      </c>
      <c r="V215" s="36" t="str">
        <f>IF(DeBeek!Y7=(""),(""),ROUND(DeBeek!Y7/DeBeek!$T7*10,3))</f>
        <v/>
      </c>
      <c r="W215" s="36" t="str">
        <f>IF(DeBeek!Z7=(""),(""),ROUND(DeBeek!Z7/DeBeek!$T7*10,3))</f>
        <v/>
      </c>
      <c r="X215" s="36" t="str">
        <f>IF(DeBeek!AA7=(""),(""),ROUND(DeBeek!AA7/DeBeek!$T7*10,3))</f>
        <v/>
      </c>
      <c r="Y215" s="36" t="str">
        <f>IF(DeBeek!AB7=(""),(""),ROUND(DeBeek!AB7/DeBeek!$T7*10,3))</f>
        <v/>
      </c>
      <c r="Z215" s="36" t="str">
        <f>IF(DeBeek!AC7=(""),(""),ROUND(DeBeek!AC7/DeBeek!$T7*10,3))</f>
        <v/>
      </c>
      <c r="AA215" s="36" t="str">
        <f>IF(DeBeek!AD7=(""),(""),ROUND(DeBeek!AD7/DeBeek!$T7*10,3))</f>
        <v/>
      </c>
      <c r="AB215" s="36" t="str">
        <f>IF(DeBeek!AE7=(""),(""),ROUND(DeBeek!AE7/DeBeek!$T7*10,3))</f>
        <v/>
      </c>
      <c r="AC215" s="36" t="str">
        <f>IF(DeBeek!AF7=(""),(""),ROUND(DeBeek!AF7/DeBeek!$T7*10,3))</f>
        <v/>
      </c>
      <c r="AD215" s="36" t="str">
        <f>IF(DeBeek!AG7=(""),(""),ROUND(DeBeek!AG7/DeBeek!$T7*10,3))</f>
        <v/>
      </c>
      <c r="AE215" s="36"/>
    </row>
    <row r="216" spans="1:31" ht="15" customHeight="1" x14ac:dyDescent="0.3">
      <c r="A216" s="27">
        <f t="shared" si="147"/>
        <v>11</v>
      </c>
      <c r="B216" s="81" t="str">
        <f>DeBeek!A8</f>
        <v>De Crom Ludo</v>
      </c>
      <c r="C216" s="32">
        <f>IF(DeBeek!AL8=0," ",SUM(E216:AD216))</f>
        <v>85.834000000000003</v>
      </c>
      <c r="E216" s="36" t="str">
        <f>IF(DeBeek!C8=(""),(""),ROUND(DeBeek!C8/DeBeek!$B8*10,3))</f>
        <v/>
      </c>
      <c r="F216" s="36">
        <f>IF(DeBeek!D8=(""),(""),ROUND(DeBeek!D8/DeBeek!$B8*10,3))</f>
        <v>11.25</v>
      </c>
      <c r="G216" s="36">
        <f>IF(DeBeek!E8=(""),(""),ROUND(DeBeek!E8/DeBeek!$B8*10,3))</f>
        <v>5.4169999999999998</v>
      </c>
      <c r="H216" s="36" t="str">
        <f>IF(DeBeek!F8=(""),(""),ROUND(DeBeek!F8/DeBeek!$B8*10,3))</f>
        <v/>
      </c>
      <c r="I216" s="36">
        <f>IF(DeBeek!G8=(""),(""),ROUND(DeBeek!G8/DeBeek!$B8*10,3))</f>
        <v>10</v>
      </c>
      <c r="J216" s="36">
        <f>IF(DeBeek!H8=(""),(""),ROUND(DeBeek!H8/DeBeek!$B8*10,3))</f>
        <v>7.9169999999999998</v>
      </c>
      <c r="K216" s="36" t="str">
        <f>IF(DeBeek!I8=(""),(""),ROUND(DeBeek!I8/DeBeek!$B8*10,3))</f>
        <v/>
      </c>
      <c r="L216" s="36">
        <f>IF(DeBeek!J8=(""),(""),ROUND(DeBeek!J8/DeBeek!$B8*10,3))</f>
        <v>4.1669999999999998</v>
      </c>
      <c r="M216" s="36">
        <f>IF(DeBeek!K8=(""),(""),ROUND(DeBeek!K8/DeBeek!$B8*10,3))</f>
        <v>2.5</v>
      </c>
      <c r="N216" s="36">
        <f>IF(DeBeek!L8=(""),(""),ROUND(DeBeek!L8/DeBeek!$B8*10,3))</f>
        <v>5</v>
      </c>
      <c r="O216" s="36">
        <f>IF(DeBeek!M8=(""),(""),ROUND(DeBeek!M8/DeBeek!$B8*10,3))</f>
        <v>17.082999999999998</v>
      </c>
      <c r="P216" s="36" t="str">
        <f>IF(DeBeek!N8=(""),(""),ROUND(DeBeek!N8/DeBeek!$B8*10,3))</f>
        <v/>
      </c>
      <c r="Q216" s="36">
        <f>IF(DeBeek!O8=(""),(""),ROUND(DeBeek!O8/DeBeek!$B8*10,3))</f>
        <v>6.6669999999999998</v>
      </c>
      <c r="R216" s="36" t="str">
        <f>IF(DeBeek!U8=(""),(""),ROUND(DeBeek!U8/DeBeek!$T8*10,3))</f>
        <v/>
      </c>
      <c r="S216" s="36">
        <f>IF(DeBeek!V8=(""),(""),ROUND(DeBeek!V8/DeBeek!$T8*10,3))</f>
        <v>9.5830000000000002</v>
      </c>
      <c r="T216" s="36">
        <f>IF(DeBeek!W8=(""),(""),ROUND(DeBeek!W8/DeBeek!$T8*10,3))</f>
        <v>6.25</v>
      </c>
      <c r="U216" s="36" t="str">
        <f>IF(DeBeek!X8=(""),(""),ROUND(DeBeek!X8/DeBeek!$T8*10,3))</f>
        <v/>
      </c>
      <c r="V216" s="36" t="str">
        <f>IF(DeBeek!Y8=(""),(""),ROUND(DeBeek!Y8/DeBeek!$T8*10,3))</f>
        <v/>
      </c>
      <c r="W216" s="36" t="str">
        <f>IF(DeBeek!Z8=(""),(""),ROUND(DeBeek!Z8/DeBeek!$T8*10,3))</f>
        <v/>
      </c>
      <c r="X216" s="36" t="str">
        <f>IF(DeBeek!AA8=(""),(""),ROUND(DeBeek!AA8/DeBeek!$T8*10,3))</f>
        <v/>
      </c>
      <c r="Y216" s="36" t="str">
        <f>IF(DeBeek!AB8=(""),(""),ROUND(DeBeek!AB8/DeBeek!$T8*10,3))</f>
        <v/>
      </c>
      <c r="Z216" s="36" t="str">
        <f>IF(DeBeek!AC8=(""),(""),ROUND(DeBeek!AC8/DeBeek!$T8*10,3))</f>
        <v/>
      </c>
      <c r="AA216" s="36" t="str">
        <f>IF(DeBeek!AD8=(""),(""),ROUND(DeBeek!AD8/DeBeek!$T8*10,3))</f>
        <v/>
      </c>
      <c r="AB216" s="36" t="str">
        <f>IF(DeBeek!AE8=(""),(""),ROUND(DeBeek!AE8/DeBeek!$T8*10,3))</f>
        <v/>
      </c>
      <c r="AC216" s="36" t="str">
        <f>IF(DeBeek!AF8=(""),(""),ROUND(DeBeek!AF8/DeBeek!$T8*10,3))</f>
        <v/>
      </c>
      <c r="AD216" s="36" t="str">
        <f>IF(DeBeek!AG8=(""),(""),ROUND(DeBeek!AG8/DeBeek!$T8*10,3))</f>
        <v/>
      </c>
      <c r="AE216" s="36"/>
    </row>
    <row r="217" spans="1:31" ht="15" customHeight="1" x14ac:dyDescent="0.3">
      <c r="A217" s="27">
        <f t="shared" si="147"/>
        <v>9</v>
      </c>
      <c r="B217" s="176" t="str">
        <f>DeBeek!A9</f>
        <v>Geysen Louis</v>
      </c>
      <c r="C217" s="32">
        <f>IF(DeBeek!AL9=0," ",SUM(E217:AD217))</f>
        <v>85.219000000000008</v>
      </c>
      <c r="E217" s="36">
        <f>IF(DeBeek!C9=(""),(""),ROUND(DeBeek!C9/DeBeek!$B9*10,3))</f>
        <v>8.2609999999999992</v>
      </c>
      <c r="F217" s="36" t="str">
        <f>IF(DeBeek!D9=(""),(""),ROUND(DeBeek!D9/DeBeek!$B9*10,3))</f>
        <v/>
      </c>
      <c r="G217" s="36">
        <f>IF(DeBeek!E9=(""),(""),ROUND(DeBeek!E9/DeBeek!$B9*10,3))</f>
        <v>10.435</v>
      </c>
      <c r="H217" s="36">
        <f>IF(DeBeek!F9=(""),(""),ROUND(DeBeek!F9/DeBeek!$B9*10,3))</f>
        <v>12.173999999999999</v>
      </c>
      <c r="I217" s="36">
        <f>IF(DeBeek!G9=(""),(""),ROUND(DeBeek!G9/DeBeek!$B9*10,3))</f>
        <v>6.5220000000000002</v>
      </c>
      <c r="J217" s="36">
        <f>IF(DeBeek!H9=(""),(""),ROUND(DeBeek!H9/DeBeek!$B9*10,3))</f>
        <v>7.8259999999999996</v>
      </c>
      <c r="K217" s="36">
        <f>IF(DeBeek!I9=(""),(""),ROUND(DeBeek!I9/DeBeek!$B9*10,3))</f>
        <v>12.609</v>
      </c>
      <c r="L217" s="36" t="str">
        <f>IF(DeBeek!J9=(""),(""),ROUND(DeBeek!J9/DeBeek!$B9*10,3))</f>
        <v/>
      </c>
      <c r="M217" s="36" t="str">
        <f>IF(DeBeek!K9=(""),(""),ROUND(DeBeek!K9/DeBeek!$B9*10,3))</f>
        <v/>
      </c>
      <c r="N217" s="36">
        <f>IF(DeBeek!L9=(""),(""),ROUND(DeBeek!L9/DeBeek!$B9*10,3))</f>
        <v>6.5220000000000002</v>
      </c>
      <c r="O217" s="36" t="str">
        <f>IF(DeBeek!M9=(""),(""),ROUND(DeBeek!M9/DeBeek!$B9*10,3))</f>
        <v/>
      </c>
      <c r="P217" s="36">
        <f>IF(DeBeek!N9=(""),(""),ROUND(DeBeek!N9/DeBeek!$B9*10,3))</f>
        <v>10</v>
      </c>
      <c r="Q217" s="36" t="str">
        <f>IF(DeBeek!O9=(""),(""),ROUND(DeBeek!O9/DeBeek!$B9*10,3))</f>
        <v/>
      </c>
      <c r="R217" s="36">
        <f>IF(DeBeek!U9=(""),(""),ROUND(DeBeek!U9/DeBeek!$T9*10,3))</f>
        <v>10.87</v>
      </c>
      <c r="S217" s="36" t="str">
        <f>IF(DeBeek!V9=(""),(""),ROUND(DeBeek!V9/DeBeek!$T9*10,3))</f>
        <v/>
      </c>
      <c r="T217" s="36" t="str">
        <f>IF(DeBeek!W9=(""),(""),ROUND(DeBeek!W9/DeBeek!$T9*10,3))</f>
        <v/>
      </c>
      <c r="U217" s="36" t="str">
        <f>IF(DeBeek!X9=(""),(""),ROUND(DeBeek!X9/DeBeek!$T9*10,3))</f>
        <v/>
      </c>
      <c r="V217" s="36" t="str">
        <f>IF(DeBeek!Y9=(""),(""),ROUND(DeBeek!Y9/DeBeek!$T9*10,3))</f>
        <v/>
      </c>
      <c r="W217" s="36" t="str">
        <f>IF(DeBeek!Z9=(""),(""),ROUND(DeBeek!Z9/DeBeek!$T9*10,3))</f>
        <v/>
      </c>
      <c r="X217" s="36" t="str">
        <f>IF(DeBeek!AA9=(""),(""),ROUND(DeBeek!AA9/DeBeek!$T9*10,3))</f>
        <v/>
      </c>
      <c r="Y217" s="36" t="str">
        <f>IF(DeBeek!AB9=(""),(""),ROUND(DeBeek!AB9/DeBeek!$T9*10,3))</f>
        <v/>
      </c>
      <c r="Z217" s="36" t="str">
        <f>IF(DeBeek!AC9=(""),(""),ROUND(DeBeek!AC9/DeBeek!$T9*10,3))</f>
        <v/>
      </c>
      <c r="AA217" s="36" t="str">
        <f>IF(DeBeek!AD9=(""),(""),ROUND(DeBeek!AD9/DeBeek!$T9*10,3))</f>
        <v/>
      </c>
      <c r="AB217" s="36" t="str">
        <f>IF(DeBeek!AE9=(""),(""),ROUND(DeBeek!AE9/DeBeek!$T9*10,3))</f>
        <v/>
      </c>
      <c r="AC217" s="36" t="str">
        <f>IF(DeBeek!AF9=(""),(""),ROUND(DeBeek!AF9/DeBeek!$T9*10,3))</f>
        <v/>
      </c>
      <c r="AD217" s="36" t="str">
        <f>IF(DeBeek!AG9=(""),(""),ROUND(DeBeek!AG9/DeBeek!$T9*10,3))</f>
        <v/>
      </c>
      <c r="AE217" s="36"/>
    </row>
    <row r="218" spans="1:31" ht="15" customHeight="1" x14ac:dyDescent="0.3">
      <c r="A218" s="27">
        <f t="shared" si="147"/>
        <v>10</v>
      </c>
      <c r="B218" s="81" t="str">
        <f>DeBeek!A10</f>
        <v xml:space="preserve">Heyndrickx Alfons   </v>
      </c>
      <c r="C218" s="32">
        <f>IF(DeBeek!AL10=0," ",SUM(E218:AD218))</f>
        <v>114.61499999999999</v>
      </c>
      <c r="E218" s="36">
        <f>IF(DeBeek!C10=(""),(""),ROUND(DeBeek!C10/DeBeek!$B10*10,3))</f>
        <v>9.2309999999999999</v>
      </c>
      <c r="F218" s="36">
        <f>IF(DeBeek!D10=(""),(""),ROUND(DeBeek!D10/DeBeek!$B10*10,3))</f>
        <v>9.2309999999999999</v>
      </c>
      <c r="G218" s="36" t="str">
        <f>IF(DeBeek!E10=(""),(""),ROUND(DeBeek!E10/DeBeek!$B10*10,3))</f>
        <v/>
      </c>
      <c r="H218" s="36">
        <f>IF(DeBeek!F10=(""),(""),ROUND(DeBeek!F10/DeBeek!$B10*10,3))</f>
        <v>13.077</v>
      </c>
      <c r="I218" s="36">
        <f>IF(DeBeek!G10=(""),(""),ROUND(DeBeek!G10/DeBeek!$B10*10,3))</f>
        <v>11.923</v>
      </c>
      <c r="J218" s="36" t="str">
        <f>IF(DeBeek!H10=(""),(""),ROUND(DeBeek!H10/DeBeek!$B10*10,3))</f>
        <v/>
      </c>
      <c r="K218" s="36">
        <f>IF(DeBeek!I10=(""),(""),ROUND(DeBeek!I10/DeBeek!$B10*10,3))</f>
        <v>11.923</v>
      </c>
      <c r="L218" s="36">
        <f>IF(DeBeek!J10=(""),(""),ROUND(DeBeek!J10/DeBeek!$B10*10,3))</f>
        <v>9.2309999999999999</v>
      </c>
      <c r="M218" s="36" t="str">
        <f>IF(DeBeek!K10=(""),(""),ROUND(DeBeek!K10/DeBeek!$B10*10,3))</f>
        <v/>
      </c>
      <c r="N218" s="36">
        <f>IF(DeBeek!L10=(""),(""),ROUND(DeBeek!L10/DeBeek!$B10*10,3))</f>
        <v>18.077000000000002</v>
      </c>
      <c r="O218" s="36" t="str">
        <f>IF(DeBeek!M10=(""),(""),ROUND(DeBeek!M10/DeBeek!$B10*10,3))</f>
        <v/>
      </c>
      <c r="P218" s="36">
        <f>IF(DeBeek!N10=(""),(""),ROUND(DeBeek!N10/DeBeek!$B10*10,3))</f>
        <v>11.538</v>
      </c>
      <c r="Q218" s="36" t="str">
        <f>IF(DeBeek!O10=(""),(""),ROUND(DeBeek!O10/DeBeek!$B10*10,3))</f>
        <v/>
      </c>
      <c r="R218" s="36">
        <f>IF(DeBeek!U10=(""),(""),ROUND(DeBeek!U10/DeBeek!$T10*10,3))</f>
        <v>10.769</v>
      </c>
      <c r="S218" s="36" t="str">
        <f>IF(DeBeek!V10=(""),(""),ROUND(DeBeek!V10/DeBeek!$T10*10,3))</f>
        <v/>
      </c>
      <c r="T218" s="36">
        <f>IF(DeBeek!W10=(""),(""),ROUND(DeBeek!W10/DeBeek!$T10*10,3))</f>
        <v>9.6150000000000002</v>
      </c>
      <c r="U218" s="36" t="str">
        <f>IF(DeBeek!X10=(""),(""),ROUND(DeBeek!X10/DeBeek!$T10*10,3))</f>
        <v/>
      </c>
      <c r="V218" s="36" t="str">
        <f>IF(DeBeek!Y10=(""),(""),ROUND(DeBeek!Y10/DeBeek!$T10*10,3))</f>
        <v/>
      </c>
      <c r="W218" s="36" t="str">
        <f>IF(DeBeek!Z10=(""),(""),ROUND(DeBeek!Z10/DeBeek!$T10*10,3))</f>
        <v/>
      </c>
      <c r="X218" s="36" t="str">
        <f>IF(DeBeek!AA10=(""),(""),ROUND(DeBeek!AA10/DeBeek!$T10*10,3))</f>
        <v/>
      </c>
      <c r="Y218" s="36" t="str">
        <f>IF(DeBeek!AB10=(""),(""),ROUND(DeBeek!AB10/DeBeek!$T10*10,3))</f>
        <v/>
      </c>
      <c r="Z218" s="36" t="str">
        <f>IF(DeBeek!AC10=(""),(""),ROUND(DeBeek!AC10/DeBeek!$T10*10,3))</f>
        <v/>
      </c>
      <c r="AA218" s="36" t="str">
        <f>IF(DeBeek!AD10=(""),(""),ROUND(DeBeek!AD10/DeBeek!$T10*10,3))</f>
        <v/>
      </c>
      <c r="AB218" s="36" t="str">
        <f>IF(DeBeek!AE10=(""),(""),ROUND(DeBeek!AE10/DeBeek!$T10*10,3))</f>
        <v/>
      </c>
      <c r="AC218" s="36" t="str">
        <f>IF(DeBeek!AF10=(""),(""),ROUND(DeBeek!AF10/DeBeek!$T10*10,3))</f>
        <v/>
      </c>
      <c r="AD218" s="36" t="str">
        <f>IF(DeBeek!AG10=(""),(""),ROUND(DeBeek!AG10/DeBeek!$T10*10,3))</f>
        <v/>
      </c>
      <c r="AE218" s="36"/>
    </row>
    <row r="219" spans="1:31" ht="15" customHeight="1" x14ac:dyDescent="0.3">
      <c r="A219" s="27">
        <f t="shared" si="147"/>
        <v>10</v>
      </c>
      <c r="B219" s="28" t="str">
        <f>DeBeek!A11</f>
        <v xml:space="preserve">Van Looveren Dirk </v>
      </c>
      <c r="C219" s="32">
        <f>IF(DeBeek!AL11=0," ",SUM(E219:AD219))</f>
        <v>94.545999999999992</v>
      </c>
      <c r="E219" s="36" t="str">
        <f>IF(DeBeek!C11=(""),(""),ROUND(DeBeek!C11/DeBeek!$B11*10,3))</f>
        <v/>
      </c>
      <c r="F219" s="36">
        <f>IF(DeBeek!D11=(""),(""),ROUND(DeBeek!D11/DeBeek!$B11*10,3))</f>
        <v>6.8179999999999996</v>
      </c>
      <c r="G219" s="36" t="str">
        <f>IF(DeBeek!E11=(""),(""),ROUND(DeBeek!E11/DeBeek!$B11*10,3))</f>
        <v/>
      </c>
      <c r="H219" s="36" t="str">
        <f>IF(DeBeek!F11=(""),(""),ROUND(DeBeek!F11/DeBeek!$B11*10,3))</f>
        <v/>
      </c>
      <c r="I219" s="36" t="str">
        <f>IF(DeBeek!G11=(""),(""),ROUND(DeBeek!G11/DeBeek!$B11*10,3))</f>
        <v/>
      </c>
      <c r="J219" s="36" t="str">
        <f>IF(DeBeek!H11=(""),(""),ROUND(DeBeek!H11/DeBeek!$B11*10,3))</f>
        <v/>
      </c>
      <c r="K219" s="36">
        <f>IF(DeBeek!I11=(""),(""),ROUND(DeBeek!I11/DeBeek!$B11*10,3))</f>
        <v>10.227</v>
      </c>
      <c r="L219" s="36">
        <f>IF(DeBeek!J11=(""),(""),ROUND(DeBeek!J11/DeBeek!$B11*10,3))</f>
        <v>2.9550000000000001</v>
      </c>
      <c r="M219" s="36">
        <f>IF(DeBeek!K11=(""),(""),ROUND(DeBeek!K11/DeBeek!$B11*10,3))</f>
        <v>13.635999999999999</v>
      </c>
      <c r="N219" s="36">
        <f>IF(DeBeek!L11=(""),(""),ROUND(DeBeek!L11/DeBeek!$B11*10,3))</f>
        <v>7.0449999999999999</v>
      </c>
      <c r="O219" s="36">
        <f>IF(DeBeek!M11=(""),(""),ROUND(DeBeek!M11/DeBeek!$B11*10,3))</f>
        <v>8.1820000000000004</v>
      </c>
      <c r="P219" s="36" t="str">
        <f>IF(DeBeek!N11=(""),(""),ROUND(DeBeek!N11/DeBeek!$B11*10,3))</f>
        <v/>
      </c>
      <c r="Q219" s="36">
        <f>IF(DeBeek!O11=(""),(""),ROUND(DeBeek!O11/DeBeek!$B11*10,3))</f>
        <v>13.182</v>
      </c>
      <c r="R219" s="36">
        <f>IF(DeBeek!U11=(""),(""),ROUND(DeBeek!U11/DeBeek!$T11*10,3))</f>
        <v>12.955</v>
      </c>
      <c r="S219" s="36">
        <f>IF(DeBeek!V11=(""),(""),ROUND(DeBeek!V11/DeBeek!$T11*10,3))</f>
        <v>9.0909999999999993</v>
      </c>
      <c r="T219" s="36">
        <f>IF(DeBeek!W11=(""),(""),ROUND(DeBeek!W11/DeBeek!$T11*10,3))</f>
        <v>10.455</v>
      </c>
      <c r="U219" s="36" t="str">
        <f>IF(DeBeek!X11=(""),(""),ROUND(DeBeek!X11/DeBeek!$T11*10,3))</f>
        <v/>
      </c>
      <c r="V219" s="36" t="str">
        <f>IF(DeBeek!Y11=(""),(""),ROUND(DeBeek!Y11/DeBeek!$T11*10,3))</f>
        <v/>
      </c>
      <c r="W219" s="36" t="str">
        <f>IF(DeBeek!Z11=(""),(""),ROUND(DeBeek!Z11/DeBeek!$T11*10,3))</f>
        <v/>
      </c>
      <c r="X219" s="36" t="str">
        <f>IF(DeBeek!AA11=(""),(""),ROUND(DeBeek!AA11/DeBeek!$T11*10,3))</f>
        <v/>
      </c>
      <c r="Y219" s="36" t="str">
        <f>IF(DeBeek!AB11=(""),(""),ROUND(DeBeek!AB11/DeBeek!$T11*10,3))</f>
        <v/>
      </c>
      <c r="Z219" s="36" t="str">
        <f>IF(DeBeek!AC11=(""),(""),ROUND(DeBeek!AC11/DeBeek!$T11*10,3))</f>
        <v/>
      </c>
      <c r="AA219" s="36" t="str">
        <f>IF(DeBeek!AD11=(""),(""),ROUND(DeBeek!AD11/DeBeek!$T11*10,3))</f>
        <v/>
      </c>
      <c r="AB219" s="36" t="str">
        <f>IF(DeBeek!AE11=(""),(""),ROUND(DeBeek!AE11/DeBeek!$T11*10,3))</f>
        <v/>
      </c>
      <c r="AC219" s="36" t="str">
        <f>IF(DeBeek!AF11=(""),(""),ROUND(DeBeek!AF11/DeBeek!$T11*10,3))</f>
        <v/>
      </c>
      <c r="AD219" s="36" t="str">
        <f>IF(DeBeek!AG11=(""),(""),ROUND(DeBeek!AG11/DeBeek!$T11*10,3))</f>
        <v/>
      </c>
      <c r="AE219" s="36"/>
    </row>
    <row r="220" spans="1:31" ht="15" customHeight="1" x14ac:dyDescent="0.3">
      <c r="A220" s="27">
        <f t="shared" si="147"/>
        <v>11</v>
      </c>
      <c r="B220" s="28" t="str">
        <f>DeBeek!A12</f>
        <v>Van Wesenbeeck Marcel</v>
      </c>
      <c r="C220" s="32">
        <f>IF(DeBeek!AL12=0," ",SUM(E220:AD220))</f>
        <v>104.285</v>
      </c>
      <c r="E220" s="36">
        <f>IF(DeBeek!C12=(""),(""),ROUND(DeBeek!C12/DeBeek!$B12*10,3))</f>
        <v>8.2140000000000004</v>
      </c>
      <c r="F220" s="36">
        <f>IF(DeBeek!D12=(""),(""),ROUND(DeBeek!D12/DeBeek!$B12*10,3))</f>
        <v>5.7140000000000004</v>
      </c>
      <c r="G220" s="36">
        <f>IF(DeBeek!E12=(""),(""),ROUND(DeBeek!E12/DeBeek!$B12*10,3))</f>
        <v>8.9290000000000003</v>
      </c>
      <c r="H220" s="36">
        <f>IF(DeBeek!F12=(""),(""),ROUND(DeBeek!F12/DeBeek!$B12*10,3))</f>
        <v>8.5709999999999997</v>
      </c>
      <c r="I220" s="36">
        <f>IF(DeBeek!G12=(""),(""),ROUND(DeBeek!G12/DeBeek!$B12*10,3))</f>
        <v>11.071</v>
      </c>
      <c r="J220" s="36">
        <f>IF(DeBeek!H12=(""),(""),ROUND(DeBeek!H12/DeBeek!$B12*10,3))</f>
        <v>11.429</v>
      </c>
      <c r="K220" s="36" t="str">
        <f>IF(DeBeek!I12=(""),(""),ROUND(DeBeek!I12/DeBeek!$B12*10,3))</f>
        <v/>
      </c>
      <c r="L220" s="36" t="str">
        <f>IF(DeBeek!J12=(""),(""),ROUND(DeBeek!J12/DeBeek!$B12*10,3))</f>
        <v/>
      </c>
      <c r="M220" s="36">
        <f>IF(DeBeek!K12=(""),(""),ROUND(DeBeek!K12/DeBeek!$B12*10,3))</f>
        <v>11.071</v>
      </c>
      <c r="N220" s="36" t="str">
        <f>IF(DeBeek!L12=(""),(""),ROUND(DeBeek!L12/DeBeek!$B12*10,3))</f>
        <v/>
      </c>
      <c r="O220" s="36">
        <f>IF(DeBeek!M12=(""),(""),ROUND(DeBeek!M12/DeBeek!$B12*10,3))</f>
        <v>9.2859999999999996</v>
      </c>
      <c r="P220" s="36">
        <f>IF(DeBeek!N12=(""),(""),ROUND(DeBeek!N12/DeBeek!$B12*10,3))</f>
        <v>13.214</v>
      </c>
      <c r="Q220" s="36" t="str">
        <f>IF(DeBeek!O12=(""),(""),ROUND(DeBeek!O12/DeBeek!$B12*10,3))</f>
        <v/>
      </c>
      <c r="R220" s="36">
        <f>IF(DeBeek!U12=(""),(""),ROUND(DeBeek!U12/DeBeek!$T12*10,3))</f>
        <v>6.4290000000000003</v>
      </c>
      <c r="S220" s="36" t="str">
        <f>IF(DeBeek!V12=(""),(""),ROUND(DeBeek!V12/DeBeek!$T12*10,3))</f>
        <v/>
      </c>
      <c r="T220" s="36">
        <f>IF(DeBeek!W12=(""),(""),ROUND(DeBeek!W12/DeBeek!$T12*10,3))</f>
        <v>10.356999999999999</v>
      </c>
      <c r="U220" s="36" t="str">
        <f>IF(DeBeek!X12=(""),(""),ROUND(DeBeek!X12/DeBeek!$T12*10,3))</f>
        <v/>
      </c>
      <c r="V220" s="36" t="str">
        <f>IF(DeBeek!Y12=(""),(""),ROUND(DeBeek!Y12/DeBeek!$T12*10,3))</f>
        <v/>
      </c>
      <c r="W220" s="36" t="str">
        <f>IF(DeBeek!Z12=(""),(""),ROUND(DeBeek!Z12/DeBeek!$T12*10,3))</f>
        <v/>
      </c>
      <c r="X220" s="36" t="str">
        <f>IF(DeBeek!AA12=(""),(""),ROUND(DeBeek!AA12/DeBeek!$T12*10,3))</f>
        <v/>
      </c>
      <c r="Y220" s="36" t="str">
        <f>IF(DeBeek!AB12=(""),(""),ROUND(DeBeek!AB12/DeBeek!$T12*10,3))</f>
        <v/>
      </c>
      <c r="Z220" s="36" t="str">
        <f>IF(DeBeek!AC12=(""),(""),ROUND(DeBeek!AC12/DeBeek!$T12*10,3))</f>
        <v/>
      </c>
      <c r="AA220" s="36" t="str">
        <f>IF(DeBeek!AD12=(""),(""),ROUND(DeBeek!AD12/DeBeek!$T12*10,3))</f>
        <v/>
      </c>
      <c r="AB220" s="36" t="str">
        <f>IF(DeBeek!AE12=(""),(""),ROUND(DeBeek!AE12/DeBeek!$T12*10,3))</f>
        <v/>
      </c>
      <c r="AC220" s="36" t="str">
        <f>IF(DeBeek!AF12=(""),(""),ROUND(DeBeek!AF12/DeBeek!$T12*10,3))</f>
        <v/>
      </c>
      <c r="AD220" s="36" t="str">
        <f>IF(DeBeek!AG12=(""),(""),ROUND(DeBeek!AG12/DeBeek!$T12*10,3))</f>
        <v/>
      </c>
      <c r="AE220" s="36"/>
    </row>
    <row r="221" spans="1:31" ht="15" customHeight="1" x14ac:dyDescent="0.3">
      <c r="A221" s="27">
        <f t="shared" si="147"/>
        <v>8</v>
      </c>
      <c r="B221" s="28" t="str">
        <f>DeBeek!A13</f>
        <v xml:space="preserve">Verhulst Adri     </v>
      </c>
      <c r="C221" s="32">
        <f>IF(DeBeek!AL13=0," ",SUM(E221:AD221))</f>
        <v>72.354000000000013</v>
      </c>
      <c r="E221" s="36" t="str">
        <f>IF(DeBeek!C13=(""),(""),ROUND(DeBeek!C13/DeBeek!$B13*10,3))</f>
        <v/>
      </c>
      <c r="F221" s="36">
        <f>IF(DeBeek!D13=(""),(""),ROUND(DeBeek!D13/DeBeek!$B13*10,3))</f>
        <v>14.118</v>
      </c>
      <c r="G221" s="36">
        <f>IF(DeBeek!E13=(""),(""),ROUND(DeBeek!E13/DeBeek!$B13*10,3))</f>
        <v>3.8239999999999998</v>
      </c>
      <c r="H221" s="36" t="str">
        <f>IF(DeBeek!F13=(""),(""),ROUND(DeBeek!F13/DeBeek!$B13*10,3))</f>
        <v/>
      </c>
      <c r="I221" s="36">
        <f>IF(DeBeek!G13=(""),(""),ROUND(DeBeek!G13/DeBeek!$B13*10,3))</f>
        <v>7.9409999999999998</v>
      </c>
      <c r="J221" s="36" t="str">
        <f>IF(DeBeek!H13=(""),(""),ROUND(DeBeek!H13/DeBeek!$B13*10,3))</f>
        <v/>
      </c>
      <c r="K221" s="36">
        <f>IF(DeBeek!I13=(""),(""),ROUND(DeBeek!I13/DeBeek!$B13*10,3))</f>
        <v>10.882</v>
      </c>
      <c r="L221" s="36">
        <f>IF(DeBeek!J13=(""),(""),ROUND(DeBeek!J13/DeBeek!$B13*10,3))</f>
        <v>9.7059999999999995</v>
      </c>
      <c r="M221" s="36" t="str">
        <f>IF(DeBeek!K13=(""),(""),ROUND(DeBeek!K13/DeBeek!$B13*10,3))</f>
        <v/>
      </c>
      <c r="N221" s="36" t="str">
        <f>IF(DeBeek!L13=(""),(""),ROUND(DeBeek!L13/DeBeek!$B13*10,3))</f>
        <v/>
      </c>
      <c r="O221" s="36" t="str">
        <f>IF(DeBeek!M13=(""),(""),ROUND(DeBeek!M13/DeBeek!$B13*10,3))</f>
        <v/>
      </c>
      <c r="P221" s="36">
        <f>IF(DeBeek!N13=(""),(""),ROUND(DeBeek!N13/DeBeek!$B13*10,3))</f>
        <v>11.471</v>
      </c>
      <c r="Q221" s="36">
        <f>IF(DeBeek!O13=(""),(""),ROUND(DeBeek!O13/DeBeek!$B13*10,3))</f>
        <v>7.6470000000000002</v>
      </c>
      <c r="R221" s="36">
        <f>IF(DeBeek!U13=(""),(""),ROUND(DeBeek!U13/DeBeek!$T13*10,3))</f>
        <v>6.7649999999999997</v>
      </c>
      <c r="S221" s="36" t="str">
        <f>IF(DeBeek!V13=(""),(""),ROUND(DeBeek!V13/DeBeek!$T13*10,3))</f>
        <v/>
      </c>
      <c r="T221" s="36" t="str">
        <f>IF(DeBeek!W13=(""),(""),ROUND(DeBeek!W13/DeBeek!$T13*10,3))</f>
        <v/>
      </c>
      <c r="U221" s="36" t="str">
        <f>IF(DeBeek!X13=(""),(""),ROUND(DeBeek!X13/DeBeek!$T13*10,3))</f>
        <v/>
      </c>
      <c r="V221" s="36" t="str">
        <f>IF(DeBeek!Y13=(""),(""),ROUND(DeBeek!Y13/DeBeek!$T13*10,3))</f>
        <v/>
      </c>
      <c r="W221" s="36" t="str">
        <f>IF(DeBeek!Z13=(""),(""),ROUND(DeBeek!Z13/DeBeek!$T13*10,3))</f>
        <v/>
      </c>
      <c r="X221" s="36" t="str">
        <f>IF(DeBeek!AA13=(""),(""),ROUND(DeBeek!AA13/DeBeek!$T13*10,3))</f>
        <v/>
      </c>
      <c r="Y221" s="36" t="str">
        <f>IF(DeBeek!AB13=(""),(""),ROUND(DeBeek!AB13/DeBeek!$T13*10,3))</f>
        <v/>
      </c>
      <c r="Z221" s="36" t="str">
        <f>IF(DeBeek!AC13=(""),(""),ROUND(DeBeek!AC13/DeBeek!$T13*10,3))</f>
        <v/>
      </c>
      <c r="AA221" s="36" t="str">
        <f>IF(DeBeek!AD13=(""),(""),ROUND(DeBeek!AD13/DeBeek!$T13*10,3))</f>
        <v/>
      </c>
      <c r="AB221" s="36" t="str">
        <f>IF(DeBeek!AE13=(""),(""),ROUND(DeBeek!AE13/DeBeek!$T13*10,3))</f>
        <v/>
      </c>
      <c r="AC221" s="36" t="str">
        <f>IF(DeBeek!AF13=(""),(""),ROUND(DeBeek!AF13/DeBeek!$T13*10,3))</f>
        <v/>
      </c>
      <c r="AD221" s="36" t="str">
        <f>IF(DeBeek!AG13=(""),(""),ROUND(DeBeek!AG13/DeBeek!$T13*10,3))</f>
        <v/>
      </c>
      <c r="AE221" s="36"/>
    </row>
    <row r="222" spans="1:31" ht="15" customHeight="1" x14ac:dyDescent="0.3">
      <c r="A222" s="27" t="str">
        <f t="shared" si="147"/>
        <v xml:space="preserve"> </v>
      </c>
      <c r="C222" s="32" t="str">
        <f>IF(DeBeek!AL14=0," ",SUM(E222:AD222))</f>
        <v xml:space="preserve"> </v>
      </c>
      <c r="E222" s="36" t="str">
        <f>IF(DeBeek!C14=(""),(""),ROUND(DeBeek!C14/DeBeek!$B14*10,3))</f>
        <v/>
      </c>
      <c r="F222" s="36" t="str">
        <f>IF(DeBeek!D14=(""),(""),ROUND(DeBeek!D14/DeBeek!$B14*10,3))</f>
        <v/>
      </c>
      <c r="G222" s="36" t="str">
        <f>IF(DeBeek!E14=(""),(""),ROUND(DeBeek!E14/DeBeek!$B14*10,3))</f>
        <v/>
      </c>
      <c r="H222" s="36" t="str">
        <f>IF(DeBeek!F14=(""),(""),ROUND(DeBeek!F14/DeBeek!$B14*10,3))</f>
        <v/>
      </c>
      <c r="I222" s="36" t="str">
        <f>IF(DeBeek!G14=(""),(""),ROUND(DeBeek!G14/DeBeek!$B14*10,3))</f>
        <v/>
      </c>
      <c r="J222" s="36" t="str">
        <f>IF(DeBeek!H14=(""),(""),ROUND(DeBeek!H14/DeBeek!$B14*10,3))</f>
        <v/>
      </c>
      <c r="K222" s="36" t="str">
        <f>IF(DeBeek!I14=(""),(""),ROUND(DeBeek!I14/DeBeek!$B14*10,3))</f>
        <v/>
      </c>
      <c r="L222" s="36" t="str">
        <f>IF(DeBeek!J14=(""),(""),ROUND(DeBeek!J14/DeBeek!$B14*10,3))</f>
        <v/>
      </c>
      <c r="M222" s="36" t="str">
        <f>IF(DeBeek!K14=(""),(""),ROUND(DeBeek!K14/DeBeek!$B14*10,3))</f>
        <v/>
      </c>
      <c r="N222" s="36" t="str">
        <f>IF(DeBeek!L14=(""),(""),ROUND(DeBeek!L14/DeBeek!$B14*10,3))</f>
        <v/>
      </c>
      <c r="O222" s="36" t="str">
        <f>IF(DeBeek!M14=(""),(""),ROUND(DeBeek!M14/DeBeek!$B14*10,3))</f>
        <v/>
      </c>
      <c r="P222" s="36" t="str">
        <f>IF(DeBeek!N14=(""),(""),ROUND(DeBeek!N14/DeBeek!$B14*10,3))</f>
        <v/>
      </c>
      <c r="Q222" s="36" t="str">
        <f>IF(DeBeek!O14=(""),(""),ROUND(DeBeek!O14/DeBeek!$B14*10,3))</f>
        <v/>
      </c>
      <c r="R222" s="36" t="str">
        <f>IF(DeBeek!U14=(""),(""),ROUND(DeBeek!U14/DeBeek!$T14*10,3))</f>
        <v/>
      </c>
      <c r="S222" s="36" t="str">
        <f>IF(DeBeek!V14=(""),(""),ROUND(DeBeek!V14/DeBeek!$T14*10,3))</f>
        <v/>
      </c>
      <c r="T222" s="36" t="str">
        <f>IF(DeBeek!W14=(""),(""),ROUND(DeBeek!W14/DeBeek!$T14*10,3))</f>
        <v/>
      </c>
      <c r="U222" s="36" t="str">
        <f>IF(DeBeek!X14=(""),(""),ROUND(DeBeek!X14/DeBeek!$T14*10,3))</f>
        <v/>
      </c>
      <c r="V222" s="36" t="str">
        <f>IF(DeBeek!Y14=(""),(""),ROUND(DeBeek!Y14/DeBeek!$T14*10,3))</f>
        <v/>
      </c>
      <c r="W222" s="36" t="str">
        <f>IF(DeBeek!Z14=(""),(""),ROUND(DeBeek!Z14/DeBeek!$T14*10,3))</f>
        <v/>
      </c>
      <c r="X222" s="36" t="str">
        <f>IF(DeBeek!AA14=(""),(""),ROUND(DeBeek!AA14/DeBeek!$T14*10,3))</f>
        <v/>
      </c>
      <c r="Y222" s="36" t="str">
        <f>IF(DeBeek!AB14=(""),(""),ROUND(DeBeek!AB14/DeBeek!$T14*10,3))</f>
        <v/>
      </c>
      <c r="Z222" s="36" t="str">
        <f>IF(DeBeek!AC14=(""),(""),ROUND(DeBeek!AC14/DeBeek!$T14*10,3))</f>
        <v/>
      </c>
      <c r="AA222" s="36" t="str">
        <f>IF(DeBeek!AD14=(""),(""),ROUND(DeBeek!AD14/DeBeek!$T14*10,3))</f>
        <v/>
      </c>
      <c r="AB222" s="36" t="str">
        <f>IF(DeBeek!AE14=(""),(""),ROUND(DeBeek!AE14/DeBeek!$T14*10,3))</f>
        <v/>
      </c>
      <c r="AC222" s="36" t="str">
        <f>IF(DeBeek!AF14=(""),(""),ROUND(DeBeek!AF14/DeBeek!$T14*10,3))</f>
        <v/>
      </c>
      <c r="AD222" s="36" t="str">
        <f>IF(DeBeek!AG14=(""),(""),ROUND(DeBeek!AG14/DeBeek!$T14*10,3))</f>
        <v/>
      </c>
      <c r="AE222" s="36"/>
    </row>
    <row r="223" spans="1:31" ht="22.2" customHeight="1" x14ac:dyDescent="0.3">
      <c r="C223" s="216" t="str">
        <f>B211</f>
        <v>BC De BEEK</v>
      </c>
      <c r="D223" s="35"/>
      <c r="E223" s="36">
        <f t="shared" ref="E223:AD223" si="148">IF(SUM(E212:E222)=0,(" "),SUM(E212:E222))</f>
        <v>50.902000000000001</v>
      </c>
      <c r="F223" s="36">
        <f t="shared" si="148"/>
        <v>53.87</v>
      </c>
      <c r="G223" s="36">
        <f t="shared" si="148"/>
        <v>49.937000000000005</v>
      </c>
      <c r="H223" s="36">
        <f t="shared" si="148"/>
        <v>67.581999999999994</v>
      </c>
      <c r="I223" s="36">
        <f t="shared" si="148"/>
        <v>58.063000000000002</v>
      </c>
      <c r="J223" s="36">
        <f t="shared" si="148"/>
        <v>59.263000000000005</v>
      </c>
      <c r="K223" s="36">
        <f t="shared" si="148"/>
        <v>66.293000000000006</v>
      </c>
      <c r="L223" s="36">
        <f t="shared" si="148"/>
        <v>46.456000000000003</v>
      </c>
      <c r="M223" s="36">
        <f t="shared" si="148"/>
        <v>54.584000000000003</v>
      </c>
      <c r="N223" s="36">
        <f t="shared" si="148"/>
        <v>54.859000000000009</v>
      </c>
      <c r="O223" s="36">
        <f t="shared" si="148"/>
        <v>65.5</v>
      </c>
      <c r="P223" s="36">
        <f t="shared" si="148"/>
        <v>74.555999999999997</v>
      </c>
      <c r="Q223" s="36">
        <f t="shared" si="148"/>
        <v>64.019000000000005</v>
      </c>
      <c r="R223" s="36">
        <f t="shared" si="148"/>
        <v>57.353000000000002</v>
      </c>
      <c r="S223" s="36">
        <f t="shared" si="148"/>
        <v>59.389000000000003</v>
      </c>
      <c r="T223" s="36">
        <f t="shared" si="148"/>
        <v>58.847999999999999</v>
      </c>
      <c r="U223" s="36" t="str">
        <f t="shared" si="148"/>
        <v xml:space="preserve"> </v>
      </c>
      <c r="V223" s="36" t="str">
        <f t="shared" si="148"/>
        <v xml:space="preserve"> </v>
      </c>
      <c r="W223" s="36" t="str">
        <f t="shared" si="148"/>
        <v xml:space="preserve"> </v>
      </c>
      <c r="X223" s="36" t="str">
        <f t="shared" si="148"/>
        <v xml:space="preserve"> </v>
      </c>
      <c r="Y223" s="36" t="str">
        <f t="shared" si="148"/>
        <v xml:space="preserve"> </v>
      </c>
      <c r="Z223" s="36" t="str">
        <f t="shared" si="148"/>
        <v xml:space="preserve"> </v>
      </c>
      <c r="AA223" s="36" t="str">
        <f t="shared" si="148"/>
        <v xml:space="preserve"> </v>
      </c>
      <c r="AB223" s="36" t="str">
        <f t="shared" si="148"/>
        <v xml:space="preserve"> </v>
      </c>
      <c r="AC223" s="36" t="str">
        <f t="shared" si="148"/>
        <v xml:space="preserve"> </v>
      </c>
      <c r="AD223" s="36" t="str">
        <f t="shared" si="148"/>
        <v xml:space="preserve"> </v>
      </c>
      <c r="AE223" s="36"/>
    </row>
    <row r="224" spans="1:31" s="39" customFormat="1" ht="15" customHeight="1" x14ac:dyDescent="0.35">
      <c r="A224" s="37"/>
      <c r="B224" s="38"/>
      <c r="C224" s="41">
        <f>SUM(C212:C222)</f>
        <v>941.47400000000005</v>
      </c>
      <c r="D224" s="223" t="str">
        <f>B211</f>
        <v>BC De BEEK</v>
      </c>
      <c r="E224" s="40">
        <f>E223</f>
        <v>50.902000000000001</v>
      </c>
      <c r="F224" s="40">
        <f t="shared" ref="F224:AD224" si="149">IF(F223=(" "),(" "),E224+F223)</f>
        <v>104.77199999999999</v>
      </c>
      <c r="G224" s="40">
        <f t="shared" si="149"/>
        <v>154.709</v>
      </c>
      <c r="H224" s="40">
        <f t="shared" si="149"/>
        <v>222.291</v>
      </c>
      <c r="I224" s="40">
        <f t="shared" si="149"/>
        <v>280.35399999999998</v>
      </c>
      <c r="J224" s="40">
        <f t="shared" si="149"/>
        <v>339.61699999999996</v>
      </c>
      <c r="K224" s="40">
        <f t="shared" si="149"/>
        <v>405.90999999999997</v>
      </c>
      <c r="L224" s="40">
        <f t="shared" si="149"/>
        <v>452.36599999999999</v>
      </c>
      <c r="M224" s="40">
        <f t="shared" si="149"/>
        <v>506.95</v>
      </c>
      <c r="N224" s="40">
        <f t="shared" si="149"/>
        <v>561.80899999999997</v>
      </c>
      <c r="O224" s="40">
        <f t="shared" si="149"/>
        <v>627.30899999999997</v>
      </c>
      <c r="P224" s="40">
        <f t="shared" si="149"/>
        <v>701.86500000000001</v>
      </c>
      <c r="Q224" s="40">
        <f t="shared" si="149"/>
        <v>765.88400000000001</v>
      </c>
      <c r="R224" s="40">
        <f t="shared" si="149"/>
        <v>823.23699999999997</v>
      </c>
      <c r="S224" s="40">
        <f t="shared" si="149"/>
        <v>882.62599999999998</v>
      </c>
      <c r="T224" s="40">
        <f t="shared" si="149"/>
        <v>941.47399999999993</v>
      </c>
      <c r="U224" s="40" t="str">
        <f t="shared" si="149"/>
        <v xml:space="preserve"> </v>
      </c>
      <c r="V224" s="40" t="str">
        <f t="shared" si="149"/>
        <v xml:space="preserve"> </v>
      </c>
      <c r="W224" s="40" t="str">
        <f t="shared" si="149"/>
        <v xml:space="preserve"> </v>
      </c>
      <c r="X224" s="40" t="str">
        <f t="shared" si="149"/>
        <v xml:space="preserve"> </v>
      </c>
      <c r="Y224" s="40" t="str">
        <f t="shared" si="149"/>
        <v xml:space="preserve"> </v>
      </c>
      <c r="Z224" s="40" t="str">
        <f t="shared" si="149"/>
        <v xml:space="preserve"> </v>
      </c>
      <c r="AA224" s="40" t="str">
        <f t="shared" si="149"/>
        <v xml:space="preserve"> </v>
      </c>
      <c r="AB224" s="40" t="str">
        <f t="shared" si="149"/>
        <v xml:space="preserve"> </v>
      </c>
      <c r="AC224" s="40" t="str">
        <f t="shared" si="149"/>
        <v xml:space="preserve"> </v>
      </c>
      <c r="AD224" s="40" t="str">
        <f t="shared" si="149"/>
        <v xml:space="preserve"> </v>
      </c>
      <c r="AE224" s="40"/>
    </row>
    <row r="225" spans="5:31" ht="15" customHeight="1" x14ac:dyDescent="0.3"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</row>
    <row r="226" spans="5:31" ht="15" customHeight="1" x14ac:dyDescent="0.3"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</row>
    <row r="227" spans="5:31" ht="15" customHeight="1" x14ac:dyDescent="0.3"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</row>
    <row r="228" spans="5:31" ht="15" customHeight="1" x14ac:dyDescent="0.3"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</row>
    <row r="229" spans="5:31" ht="15" customHeight="1" x14ac:dyDescent="0.3"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</row>
    <row r="230" spans="5:31" ht="15" customHeight="1" x14ac:dyDescent="0.3"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</row>
    <row r="231" spans="5:31" ht="15" customHeight="1" x14ac:dyDescent="0.3"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</row>
    <row r="232" spans="5:31" ht="15" customHeight="1" x14ac:dyDescent="0.3"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</row>
    <row r="233" spans="5:31" ht="15" customHeight="1" x14ac:dyDescent="0.3"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</row>
    <row r="234" spans="5:31" ht="15" customHeight="1" x14ac:dyDescent="0.3"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</row>
    <row r="235" spans="5:31" ht="15" customHeight="1" x14ac:dyDescent="0.3"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</row>
    <row r="236" spans="5:31" ht="15" customHeight="1" x14ac:dyDescent="0.3"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</row>
    <row r="237" spans="5:31" ht="15" customHeight="1" x14ac:dyDescent="0.3"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</row>
    <row r="238" spans="5:31" ht="15" customHeight="1" x14ac:dyDescent="0.3"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</row>
    <row r="239" spans="5:31" ht="15" customHeight="1" x14ac:dyDescent="0.3"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</row>
  </sheetData>
  <conditionalFormatting sqref="E4:AD17 E174:AE176 AE177:AE188 E178:AD188 E189:AE194">
    <cfRule type="cellIs" dxfId="99" priority="35" operator="equal">
      <formula>0</formula>
    </cfRule>
  </conditionalFormatting>
  <conditionalFormatting sqref="E20:AD36">
    <cfRule type="cellIs" dxfId="98" priority="34" operator="equal">
      <formula>0</formula>
    </cfRule>
  </conditionalFormatting>
  <conditionalFormatting sqref="E39:AD51">
    <cfRule type="cellIs" dxfId="97" priority="24" operator="equal">
      <formula>0</formula>
    </cfRule>
  </conditionalFormatting>
  <conditionalFormatting sqref="E54:AD68">
    <cfRule type="cellIs" dxfId="96" priority="22" operator="equal">
      <formula>0</formula>
    </cfRule>
  </conditionalFormatting>
  <conditionalFormatting sqref="E71:AD81">
    <cfRule type="cellIs" dxfId="95" priority="20" operator="equal">
      <formula>0</formula>
    </cfRule>
  </conditionalFormatting>
  <conditionalFormatting sqref="E84:AD95">
    <cfRule type="cellIs" dxfId="94" priority="18" operator="equal">
      <formula>0</formula>
    </cfRule>
  </conditionalFormatting>
  <conditionalFormatting sqref="E98:AD113">
    <cfRule type="cellIs" dxfId="93" priority="16" operator="equal">
      <formula>0</formula>
    </cfRule>
  </conditionalFormatting>
  <conditionalFormatting sqref="E146:AD156">
    <cfRule type="cellIs" dxfId="92" priority="10" operator="equal">
      <formula>0</formula>
    </cfRule>
  </conditionalFormatting>
  <conditionalFormatting sqref="E161:AD173">
    <cfRule type="cellIs" dxfId="91" priority="8" operator="equal">
      <formula>0</formula>
    </cfRule>
  </conditionalFormatting>
  <conditionalFormatting sqref="E196:AD207">
    <cfRule type="cellIs" dxfId="90" priority="4" operator="equal">
      <formula>0</formula>
    </cfRule>
  </conditionalFormatting>
  <conditionalFormatting sqref="E212:AD222">
    <cfRule type="cellIs" dxfId="89" priority="2" operator="equal">
      <formula>0</formula>
    </cfRule>
  </conditionalFormatting>
  <conditionalFormatting sqref="E132:AE142 AE143 E144:AE144">
    <cfRule type="cellIs" dxfId="88" priority="12" operator="equal">
      <formula>0</formula>
    </cfRule>
  </conditionalFormatting>
  <conditionalFormatting sqref="AE145:AE156 E157:AE159 AE160:AE173 AE195:AE207 E208:AE210 AE211:AE222 E223:AE239">
    <cfRule type="cellIs" dxfId="87" priority="2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5"/>
  <sheetViews>
    <sheetView showGridLines="0" showRowColHeaders="0" zoomScale="115" zoomScaleNormal="115" workbookViewId="0">
      <selection activeCell="G7" sqref="G7"/>
    </sheetView>
  </sheetViews>
  <sheetFormatPr defaultRowHeight="15.6" x14ac:dyDescent="0.3"/>
  <cols>
    <col min="1" max="1" width="32.88671875" style="86" customWidth="1"/>
    <col min="2" max="2" width="19.44140625" style="27" customWidth="1"/>
    <col min="3" max="3" width="20" style="27" customWidth="1"/>
    <col min="4" max="5" width="12.6640625" customWidth="1"/>
  </cols>
  <sheetData>
    <row r="1" spans="1:5" ht="25.2" customHeight="1" x14ac:dyDescent="0.3">
      <c r="A1" s="298" t="s">
        <v>286</v>
      </c>
      <c r="B1" s="298"/>
      <c r="C1" s="298"/>
      <c r="D1" s="298"/>
      <c r="E1" s="213" t="s">
        <v>334</v>
      </c>
    </row>
    <row r="2" spans="1:5" ht="21" customHeight="1" x14ac:dyDescent="0.3">
      <c r="A2" s="299" t="s">
        <v>287</v>
      </c>
      <c r="B2" s="299"/>
      <c r="C2" s="299"/>
      <c r="D2" s="299"/>
      <c r="E2" s="220">
        <v>46045</v>
      </c>
    </row>
    <row r="3" spans="1:5" s="84" customFormat="1" ht="25.2" customHeight="1" x14ac:dyDescent="0.25">
      <c r="A3" s="86"/>
      <c r="B3" s="87" t="s">
        <v>35</v>
      </c>
      <c r="C3" s="88"/>
    </row>
    <row r="4" spans="1:5" s="31" customFormat="1" x14ac:dyDescent="0.3">
      <c r="A4" s="99" t="s">
        <v>36</v>
      </c>
      <c r="B4" s="85" t="s">
        <v>37</v>
      </c>
      <c r="C4" s="85" t="s">
        <v>38</v>
      </c>
      <c r="D4" s="89" t="s">
        <v>3</v>
      </c>
      <c r="E4" s="89" t="s">
        <v>3</v>
      </c>
    </row>
    <row r="5" spans="1:5" s="84" customFormat="1" ht="7.95" customHeight="1" x14ac:dyDescent="0.25">
      <c r="A5" s="86"/>
      <c r="B5" s="88"/>
      <c r="C5" s="88"/>
    </row>
    <row r="6" spans="1:5" s="84" customFormat="1" ht="15" x14ac:dyDescent="0.25">
      <c r="A6" s="86">
        <v>45873</v>
      </c>
      <c r="B6" s="88" t="s">
        <v>11</v>
      </c>
      <c r="C6" s="88" t="s">
        <v>12</v>
      </c>
      <c r="D6" s="104">
        <f>VLOOKUP(B6,Punten!$C$3:$AD$224,3,0)</f>
        <v>60.343999999999994</v>
      </c>
      <c r="E6" s="104">
        <f>VLOOKUP(C6,Punten!$C$3:$AD$224,3,0)</f>
        <v>63.094999999999999</v>
      </c>
    </row>
    <row r="7" spans="1:5" s="84" customFormat="1" ht="15" x14ac:dyDescent="0.25">
      <c r="A7" s="127">
        <v>45874</v>
      </c>
      <c r="B7" s="98" t="s">
        <v>291</v>
      </c>
      <c r="C7" s="105" t="s">
        <v>7</v>
      </c>
      <c r="D7" s="104">
        <f>VLOOKUP(B7,Punten!$C$3:$AD$224,3,0)</f>
        <v>50.902000000000001</v>
      </c>
      <c r="E7" s="104">
        <f>VLOOKUP(C7,Punten!$C$3:$AD$224,3,0)</f>
        <v>83.358999999999995</v>
      </c>
    </row>
    <row r="8" spans="1:5" s="84" customFormat="1" ht="15" x14ac:dyDescent="0.25">
      <c r="A8" s="172">
        <v>45874</v>
      </c>
      <c r="B8" s="171" t="s">
        <v>9</v>
      </c>
      <c r="C8" s="171" t="s">
        <v>8</v>
      </c>
      <c r="D8" s="104">
        <f>VLOOKUP(B8,Punten!$C$3:$AD$224,3,0)</f>
        <v>61.838000000000001</v>
      </c>
      <c r="E8" s="104">
        <f>VLOOKUP(C8,Punten!$C$3:$AD$224,3,0)</f>
        <v>58.744</v>
      </c>
    </row>
    <row r="9" spans="1:5" s="84" customFormat="1" ht="15" x14ac:dyDescent="0.25">
      <c r="A9" s="119">
        <v>45875</v>
      </c>
      <c r="B9" s="98" t="s">
        <v>6</v>
      </c>
      <c r="C9" s="98" t="s">
        <v>16</v>
      </c>
      <c r="D9" s="104">
        <f>VLOOKUP(B9,Punten!$C$3:$AD$224,3,0)</f>
        <v>71.248000000000005</v>
      </c>
      <c r="E9" s="104">
        <f>VLOOKUP(C9,Punten!$C$3:$AD$224,3,0)</f>
        <v>36.027999999999999</v>
      </c>
    </row>
    <row r="10" spans="1:5" s="84" customFormat="1" ht="15" x14ac:dyDescent="0.25">
      <c r="A10" s="96">
        <v>45875</v>
      </c>
      <c r="B10" s="98" t="s">
        <v>5</v>
      </c>
      <c r="C10" s="98" t="s">
        <v>15</v>
      </c>
      <c r="D10" s="104">
        <f>VLOOKUP(B10,Punten!$C$3:$AD$224,3,0)</f>
        <v>54.572000000000003</v>
      </c>
      <c r="E10" s="104">
        <f>VLOOKUP(C10,Punten!$C$3:$AD$224,3,0)</f>
        <v>56.893000000000001</v>
      </c>
    </row>
    <row r="11" spans="1:5" s="84" customFormat="1" ht="15" x14ac:dyDescent="0.25">
      <c r="A11" s="86">
        <v>45876</v>
      </c>
      <c r="B11" s="88" t="s">
        <v>10</v>
      </c>
      <c r="C11" s="88" t="s">
        <v>290</v>
      </c>
      <c r="D11" s="104">
        <f>VLOOKUP(B11,Punten!$C$3:$AD$224,3,0)</f>
        <v>55.038999999999994</v>
      </c>
      <c r="E11" s="104">
        <f>VLOOKUP(C11,Punten!$C$3:$AD$224,3,0)</f>
        <v>68.509999999999991</v>
      </c>
    </row>
    <row r="12" spans="1:5" s="84" customFormat="1" ht="15" x14ac:dyDescent="0.25">
      <c r="A12" s="86">
        <v>45876</v>
      </c>
      <c r="B12" s="88" t="s">
        <v>13</v>
      </c>
      <c r="C12" s="157" t="s">
        <v>14</v>
      </c>
      <c r="D12" s="104">
        <f>VLOOKUP(B12,Punten!$C$3:$AD$224,3,0)</f>
        <v>55.621000000000002</v>
      </c>
      <c r="E12" s="104">
        <f>VLOOKUP(C12,Punten!$C$3:$AD$224,3,0)</f>
        <v>71.852000000000004</v>
      </c>
    </row>
    <row r="13" spans="1:5" s="84" customFormat="1" ht="15" x14ac:dyDescent="0.25">
      <c r="A13" s="96"/>
      <c r="B13" s="98"/>
      <c r="C13" s="98"/>
      <c r="D13" s="104"/>
      <c r="E13" s="106"/>
    </row>
    <row r="14" spans="1:5" s="84" customFormat="1" ht="15" x14ac:dyDescent="0.25">
      <c r="A14" s="86">
        <v>45880</v>
      </c>
      <c r="B14" s="88" t="s">
        <v>14</v>
      </c>
      <c r="C14" s="88" t="s">
        <v>290</v>
      </c>
      <c r="D14" s="104">
        <f>VLOOKUP(B14,Punten!$C$3:$AD$224,4,0)</f>
        <v>59.448000000000008</v>
      </c>
      <c r="E14" s="104">
        <f>VLOOKUP(C14,Punten!$C$3:$AD$224,4,0)</f>
        <v>70.873000000000005</v>
      </c>
    </row>
    <row r="15" spans="1:5" s="84" customFormat="1" ht="15" x14ac:dyDescent="0.25">
      <c r="A15" s="86">
        <v>45880</v>
      </c>
      <c r="B15" s="88" t="s">
        <v>7</v>
      </c>
      <c r="C15" s="88" t="s">
        <v>9</v>
      </c>
      <c r="D15" s="104">
        <f>VLOOKUP(B15,Punten!$C$3:$AD$224,4,0)</f>
        <v>54.28</v>
      </c>
      <c r="E15" s="104">
        <f>VLOOKUP(C15,Punten!$C$3:$AD$224,4,0)</f>
        <v>50.216999999999999</v>
      </c>
    </row>
    <row r="16" spans="1:5" s="84" customFormat="1" ht="15" x14ac:dyDescent="0.25">
      <c r="A16" s="86">
        <v>45880</v>
      </c>
      <c r="B16" s="88" t="s">
        <v>15</v>
      </c>
      <c r="C16" s="88" t="s">
        <v>8</v>
      </c>
      <c r="D16" s="104">
        <f>VLOOKUP(B16,Punten!$C$3:$AD$224,4,0)</f>
        <v>53.670999999999999</v>
      </c>
      <c r="E16" s="104">
        <f>VLOOKUP(C16,Punten!$C$3:$AD$224,4,0)</f>
        <v>63.730999999999995</v>
      </c>
    </row>
    <row r="17" spans="1:5" s="84" customFormat="1" ht="15" x14ac:dyDescent="0.25">
      <c r="A17" s="86">
        <v>45881</v>
      </c>
      <c r="B17" s="88" t="s">
        <v>16</v>
      </c>
      <c r="C17" s="88" t="s">
        <v>291</v>
      </c>
      <c r="D17" s="104">
        <f>VLOOKUP(B17,Punten!$C$3:$AD$224,4,0)</f>
        <v>50.080000000000005</v>
      </c>
      <c r="E17" s="104">
        <f>VLOOKUP(C17,Punten!$C$3:$AD$224,4,0)</f>
        <v>53.87</v>
      </c>
    </row>
    <row r="18" spans="1:5" s="84" customFormat="1" ht="15" x14ac:dyDescent="0.25">
      <c r="A18" s="119">
        <v>45882</v>
      </c>
      <c r="B18" s="88" t="s">
        <v>5</v>
      </c>
      <c r="C18" s="88" t="s">
        <v>13</v>
      </c>
      <c r="D18" s="104">
        <f>VLOOKUP(B18,Punten!$C$3:$AD$224,4,0)</f>
        <v>50.721999999999994</v>
      </c>
      <c r="E18" s="104">
        <f>VLOOKUP(C18,Punten!$C$3:$AD$224,4,0)</f>
        <v>73.137</v>
      </c>
    </row>
    <row r="19" spans="1:5" s="84" customFormat="1" ht="15" x14ac:dyDescent="0.25">
      <c r="A19" s="86">
        <v>45883</v>
      </c>
      <c r="B19" s="88" t="s">
        <v>10</v>
      </c>
      <c r="C19" s="88" t="s">
        <v>11</v>
      </c>
      <c r="D19" s="104">
        <f>VLOOKUP(B19,Punten!$C$3:$AD$224,4,0)</f>
        <v>53.09</v>
      </c>
      <c r="E19" s="104">
        <f>VLOOKUP(C19,Punten!$C$3:$AD$224,4,0)</f>
        <v>55.480000000000004</v>
      </c>
    </row>
    <row r="20" spans="1:5" s="84" customFormat="1" ht="15" x14ac:dyDescent="0.25">
      <c r="A20" s="117">
        <v>45883</v>
      </c>
      <c r="B20" s="121" t="s">
        <v>12</v>
      </c>
      <c r="C20" s="121" t="s">
        <v>6</v>
      </c>
      <c r="D20" s="104">
        <f>VLOOKUP(B20,Punten!$C$3:$AD$224,4,0)</f>
        <v>47.492000000000004</v>
      </c>
      <c r="E20" s="104">
        <f>VLOOKUP(C20,Punten!$C$3:$AD$224,4,0)</f>
        <v>43.012999999999998</v>
      </c>
    </row>
    <row r="21" spans="1:5" s="84" customFormat="1" ht="15" x14ac:dyDescent="0.25">
      <c r="A21" s="96"/>
      <c r="B21" s="98"/>
      <c r="C21" s="98"/>
      <c r="D21" s="104"/>
      <c r="E21" s="106"/>
    </row>
    <row r="22" spans="1:5" s="84" customFormat="1" ht="15" x14ac:dyDescent="0.25">
      <c r="A22" s="96">
        <v>45887</v>
      </c>
      <c r="B22" s="98" t="s">
        <v>11</v>
      </c>
      <c r="C22" s="98" t="s">
        <v>14</v>
      </c>
      <c r="D22" s="104">
        <f>VLOOKUP(B22,Punten!$C$3:$AD$224,5,0)</f>
        <v>66.492000000000004</v>
      </c>
      <c r="E22" s="104">
        <f>VLOOKUP(C22,Punten!$C$3:$AD$224,5,0)</f>
        <v>66.72399999999999</v>
      </c>
    </row>
    <row r="23" spans="1:5" s="84" customFormat="1" ht="15" x14ac:dyDescent="0.25">
      <c r="A23" s="96">
        <v>45887</v>
      </c>
      <c r="B23" s="98" t="s">
        <v>15</v>
      </c>
      <c r="C23" s="98" t="s">
        <v>13</v>
      </c>
      <c r="D23" s="104">
        <f>VLOOKUP(B23,Punten!$C$3:$AD$224,5,0)</f>
        <v>58.344000000000001</v>
      </c>
      <c r="E23" s="104">
        <f>VLOOKUP(C23,Punten!$C$3:$AD$224,5,0)</f>
        <v>42.052999999999997</v>
      </c>
    </row>
    <row r="24" spans="1:5" s="84" customFormat="1" ht="15" x14ac:dyDescent="0.25">
      <c r="A24" s="96">
        <v>45887</v>
      </c>
      <c r="B24" s="98" t="s">
        <v>290</v>
      </c>
      <c r="C24" s="98" t="s">
        <v>5</v>
      </c>
      <c r="D24" s="104">
        <f>VLOOKUP(B24,Punten!$C$3:$AD$224,5,0)</f>
        <v>52.679999999999993</v>
      </c>
      <c r="E24" s="104">
        <f>VLOOKUP(C24,Punten!$C$3:$AD$224,5,0)</f>
        <v>58.742999999999995</v>
      </c>
    </row>
    <row r="25" spans="1:5" s="84" customFormat="1" ht="15" x14ac:dyDescent="0.25">
      <c r="A25" s="119">
        <v>45888</v>
      </c>
      <c r="B25" s="98" t="s">
        <v>9</v>
      </c>
      <c r="C25" s="98" t="s">
        <v>16</v>
      </c>
      <c r="D25" s="104">
        <f>VLOOKUP(B25,Punten!$C$3:$AD$224,5,0)</f>
        <v>70.929000000000002</v>
      </c>
      <c r="E25" s="104">
        <f>VLOOKUP(C25,Punten!$C$3:$AD$224,5,0)</f>
        <v>44.808999999999997</v>
      </c>
    </row>
    <row r="26" spans="1:5" s="84" customFormat="1" ht="15" x14ac:dyDescent="0.25">
      <c r="A26" s="96">
        <v>45888</v>
      </c>
      <c r="B26" s="98" t="s">
        <v>8</v>
      </c>
      <c r="C26" s="98" t="s">
        <v>7</v>
      </c>
      <c r="D26" s="104">
        <f>VLOOKUP(B26,Punten!$C$3:$AD$224,5,0)</f>
        <v>64.975000000000009</v>
      </c>
      <c r="E26" s="104">
        <f>VLOOKUP(C26,Punten!$C$3:$AD$224,5,0)</f>
        <v>53.533999999999992</v>
      </c>
    </row>
    <row r="27" spans="1:5" s="84" customFormat="1" ht="15" x14ac:dyDescent="0.25">
      <c r="A27" s="96">
        <v>45888</v>
      </c>
      <c r="B27" s="98" t="s">
        <v>291</v>
      </c>
      <c r="C27" s="105" t="s">
        <v>12</v>
      </c>
      <c r="D27" s="104">
        <f>VLOOKUP(B27,Punten!$C$3:$AD$224,5,0)</f>
        <v>49.937000000000005</v>
      </c>
      <c r="E27" s="104">
        <f>VLOOKUP(C27,Punten!$C$3:$AD$224,5,0)</f>
        <v>63.683000000000007</v>
      </c>
    </row>
    <row r="28" spans="1:5" s="84" customFormat="1" ht="15" x14ac:dyDescent="0.25">
      <c r="A28" s="96">
        <v>45889</v>
      </c>
      <c r="B28" s="98" t="s">
        <v>6</v>
      </c>
      <c r="C28" s="98" t="s">
        <v>10</v>
      </c>
      <c r="D28" s="104">
        <f>VLOOKUP(B28,Punten!$C$3:$AD$224,5,0)</f>
        <v>49.448999999999998</v>
      </c>
      <c r="E28" s="104">
        <f>VLOOKUP(C28,Punten!$C$3:$AD$224,5,0)</f>
        <v>48.46</v>
      </c>
    </row>
    <row r="29" spans="1:5" s="84" customFormat="1" ht="15" x14ac:dyDescent="0.25">
      <c r="A29" s="96"/>
      <c r="B29" s="98"/>
      <c r="C29" s="98"/>
      <c r="D29" s="104"/>
      <c r="E29" s="106"/>
    </row>
    <row r="30" spans="1:5" s="84" customFormat="1" ht="15" x14ac:dyDescent="0.25">
      <c r="A30" s="96">
        <v>45901</v>
      </c>
      <c r="B30" s="98" t="s">
        <v>14</v>
      </c>
      <c r="C30" s="98" t="s">
        <v>6</v>
      </c>
      <c r="D30" s="104">
        <f>VLOOKUP(B30,Punten!$C$3:$AD$224,6,0)</f>
        <v>55.756</v>
      </c>
      <c r="E30" s="104">
        <f>VLOOKUP(C30,Punten!$C$3:$AD$224,6,0)</f>
        <v>73.731999999999999</v>
      </c>
    </row>
    <row r="31" spans="1:5" s="84" customFormat="1" ht="15" x14ac:dyDescent="0.25">
      <c r="A31" s="96">
        <v>45901</v>
      </c>
      <c r="B31" s="98" t="s">
        <v>7</v>
      </c>
      <c r="C31" s="98" t="s">
        <v>15</v>
      </c>
      <c r="D31" s="104">
        <f>VLOOKUP(B31,Punten!$C$3:$AD$224,6,0)</f>
        <v>42.302999999999997</v>
      </c>
      <c r="E31" s="104">
        <f>VLOOKUP(C31,Punten!$C$3:$AD$224,6,0)</f>
        <v>74.713000000000008</v>
      </c>
    </row>
    <row r="32" spans="1:5" s="84" customFormat="1" ht="15" x14ac:dyDescent="0.25">
      <c r="A32" s="96">
        <v>45902</v>
      </c>
      <c r="B32" s="98" t="s">
        <v>16</v>
      </c>
      <c r="C32" s="98" t="s">
        <v>8</v>
      </c>
      <c r="D32" s="104">
        <f>VLOOKUP(B32,Punten!$C$3:$AD$224,6,0)</f>
        <v>55.581000000000003</v>
      </c>
      <c r="E32" s="104">
        <f>VLOOKUP(C32,Punten!$C$3:$AD$224,6,0)</f>
        <v>56.853999999999999</v>
      </c>
    </row>
    <row r="33" spans="1:5" s="84" customFormat="1" ht="15" x14ac:dyDescent="0.25">
      <c r="A33" s="119">
        <v>45903</v>
      </c>
      <c r="B33" s="98" t="s">
        <v>5</v>
      </c>
      <c r="C33" s="98" t="s">
        <v>11</v>
      </c>
      <c r="D33" s="104">
        <f>VLOOKUP(B33,Punten!$C$3:$AD$224,6,0)</f>
        <v>56.558</v>
      </c>
      <c r="E33" s="104">
        <f>VLOOKUP(C33,Punten!$C$3:$AD$224,6,0)</f>
        <v>56.716000000000001</v>
      </c>
    </row>
    <row r="34" spans="1:5" s="84" customFormat="1" ht="15" x14ac:dyDescent="0.25">
      <c r="A34" s="96">
        <v>45904</v>
      </c>
      <c r="B34" s="98" t="s">
        <v>10</v>
      </c>
      <c r="C34" s="98" t="s">
        <v>291</v>
      </c>
      <c r="D34" s="104">
        <f>VLOOKUP(B34,Punten!$C$3:$AD$224,6,0)</f>
        <v>62.265999999999991</v>
      </c>
      <c r="E34" s="104">
        <f>VLOOKUP(C34,Punten!$C$3:$AD$224,6,0)</f>
        <v>67.581999999999994</v>
      </c>
    </row>
    <row r="35" spans="1:5" s="84" customFormat="1" x14ac:dyDescent="0.3">
      <c r="A35" s="229">
        <v>45936</v>
      </c>
      <c r="B35" s="230" t="s">
        <v>13</v>
      </c>
      <c r="C35" s="228" t="s">
        <v>290</v>
      </c>
      <c r="D35" s="104">
        <f>VLOOKUP(B35,Punten!$C$3:$AD$224,6,0)</f>
        <v>52.417000000000002</v>
      </c>
      <c r="E35" s="104">
        <f>VLOOKUP(C35,Punten!$C$3:$AD$224,6,0)</f>
        <v>64.158999999999992</v>
      </c>
    </row>
    <row r="36" spans="1:5" s="84" customFormat="1" ht="15" x14ac:dyDescent="0.25">
      <c r="A36" s="96">
        <v>45905</v>
      </c>
      <c r="B36" s="98" t="s">
        <v>12</v>
      </c>
      <c r="C36" s="98" t="s">
        <v>9</v>
      </c>
      <c r="D36" s="104">
        <f>VLOOKUP(B36,Punten!$C$3:$AD$224,6,0)</f>
        <v>55.134</v>
      </c>
      <c r="E36" s="104">
        <f>VLOOKUP(C36,Punten!$C$3:$AD$224,6,0)</f>
        <v>55.333999999999996</v>
      </c>
    </row>
    <row r="37" spans="1:5" s="84" customFormat="1" ht="15" x14ac:dyDescent="0.25">
      <c r="A37" s="96"/>
      <c r="B37" s="98"/>
      <c r="C37" s="98"/>
      <c r="D37" s="104"/>
      <c r="E37" s="106"/>
    </row>
    <row r="38" spans="1:5" s="84" customFormat="1" ht="15" x14ac:dyDescent="0.25">
      <c r="A38" s="96">
        <v>45915</v>
      </c>
      <c r="B38" s="98" t="s">
        <v>290</v>
      </c>
      <c r="C38" s="98" t="s">
        <v>15</v>
      </c>
      <c r="D38" s="104">
        <f>VLOOKUP(B38,Punten!$C$3:$AD$224,7,0)</f>
        <v>53.189</v>
      </c>
      <c r="E38" s="104">
        <f>VLOOKUP(C38,Punten!$C$3:$AD$224,7,0)</f>
        <v>53.331999999999994</v>
      </c>
    </row>
    <row r="39" spans="1:5" s="84" customFormat="1" ht="15" x14ac:dyDescent="0.25">
      <c r="A39" s="96">
        <v>45915</v>
      </c>
      <c r="B39" s="98" t="s">
        <v>11</v>
      </c>
      <c r="C39" s="98" t="s">
        <v>13</v>
      </c>
      <c r="D39" s="104">
        <f>VLOOKUP(B39,Punten!$C$3:$AD$224,7,0)</f>
        <v>60.369</v>
      </c>
      <c r="E39" s="104">
        <f>VLOOKUP(C39,Punten!$C$3:$AD$224,7,0)</f>
        <v>55.805</v>
      </c>
    </row>
    <row r="40" spans="1:5" s="84" customFormat="1" x14ac:dyDescent="0.3">
      <c r="A40" s="232">
        <v>45946</v>
      </c>
      <c r="B40" s="228" t="s">
        <v>16</v>
      </c>
      <c r="C40" s="228" t="s">
        <v>7</v>
      </c>
      <c r="D40" s="262">
        <f>VLOOKUP(B40,Punten!$C$3:$AD$224,7,0)</f>
        <v>58.264000000000003</v>
      </c>
      <c r="E40" s="262">
        <f>VLOOKUP(C40,Punten!$C$3:$AD$224,7,0)</f>
        <v>53.423999999999999</v>
      </c>
    </row>
    <row r="41" spans="1:5" s="84" customFormat="1" ht="15" x14ac:dyDescent="0.25">
      <c r="A41" s="96">
        <v>45916</v>
      </c>
      <c r="B41" s="98" t="s">
        <v>291</v>
      </c>
      <c r="C41" s="98" t="s">
        <v>14</v>
      </c>
      <c r="D41" s="104">
        <f>VLOOKUP(B41,Punten!$C$3:$AD$224,7,0)</f>
        <v>58.063000000000002</v>
      </c>
      <c r="E41" s="104">
        <f>VLOOKUP(C41,Punten!$C$3:$AD$224,7,0)</f>
        <v>61.228999999999999</v>
      </c>
    </row>
    <row r="42" spans="1:5" s="84" customFormat="1" ht="15" x14ac:dyDescent="0.25">
      <c r="A42" s="96">
        <v>45916</v>
      </c>
      <c r="B42" s="98" t="s">
        <v>8</v>
      </c>
      <c r="C42" s="98" t="s">
        <v>12</v>
      </c>
      <c r="D42" s="104">
        <f>VLOOKUP(B42,Punten!$C$3:$AD$224,7,0)</f>
        <v>73.739000000000004</v>
      </c>
      <c r="E42" s="104">
        <f>VLOOKUP(C42,Punten!$C$3:$AD$224,7,0)</f>
        <v>68.933999999999997</v>
      </c>
    </row>
    <row r="43" spans="1:5" s="84" customFormat="1" x14ac:dyDescent="0.3">
      <c r="A43" s="232">
        <v>45958</v>
      </c>
      <c r="B43" s="228" t="s">
        <v>9</v>
      </c>
      <c r="C43" s="228" t="s">
        <v>10</v>
      </c>
      <c r="D43" s="262">
        <f>VLOOKUP(B43,Punten!$C$3:$AD$224,7,0)</f>
        <v>61.108000000000004</v>
      </c>
      <c r="E43" s="262">
        <f>VLOOKUP(C43,Punten!$C$3:$AD$224,7,0)</f>
        <v>52.704000000000001</v>
      </c>
    </row>
    <row r="44" spans="1:5" s="84" customFormat="1" ht="15" x14ac:dyDescent="0.25">
      <c r="A44" s="96">
        <v>45917</v>
      </c>
      <c r="B44" s="105" t="s">
        <v>6</v>
      </c>
      <c r="C44" s="98" t="s">
        <v>5</v>
      </c>
      <c r="D44" s="104">
        <f>VLOOKUP(B44,Punten!$C$3:$AD$224,7,0)</f>
        <v>44.600999999999999</v>
      </c>
      <c r="E44" s="104">
        <f>VLOOKUP(C44,Punten!$C$3:$AD$224,7,0)</f>
        <v>73.597000000000008</v>
      </c>
    </row>
    <row r="45" spans="1:5" s="84" customFormat="1" ht="15" x14ac:dyDescent="0.25">
      <c r="A45" s="97"/>
      <c r="B45" s="98"/>
      <c r="C45" s="98"/>
      <c r="D45" s="104"/>
      <c r="E45" s="104"/>
    </row>
    <row r="46" spans="1:5" s="84" customFormat="1" ht="15" x14ac:dyDescent="0.25">
      <c r="A46" s="97">
        <v>45929</v>
      </c>
      <c r="B46" s="98" t="s">
        <v>14</v>
      </c>
      <c r="C46" s="98" t="s">
        <v>9</v>
      </c>
      <c r="D46" s="104">
        <f>VLOOKUP(B46,Punten!$C$3:$AD$224,8,0)</f>
        <v>54.995000000000005</v>
      </c>
      <c r="E46" s="104">
        <f>VLOOKUP(C46,Punten!$C$3:$AD$224,8,0)</f>
        <v>57.887</v>
      </c>
    </row>
    <row r="47" spans="1:5" s="84" customFormat="1" ht="15" x14ac:dyDescent="0.25">
      <c r="A47" s="96">
        <v>45929</v>
      </c>
      <c r="B47" s="105" t="s">
        <v>290</v>
      </c>
      <c r="C47" s="98" t="s">
        <v>11</v>
      </c>
      <c r="D47" s="104">
        <f>VLOOKUP(B47,Punten!$C$3:$AD$224,8,0)</f>
        <v>63.293999999999997</v>
      </c>
      <c r="E47" s="104">
        <f>VLOOKUP(C47,Punten!$C$3:$AD$224,8,0)</f>
        <v>52.575000000000003</v>
      </c>
    </row>
    <row r="48" spans="1:5" s="84" customFormat="1" ht="15" x14ac:dyDescent="0.25">
      <c r="A48" s="96">
        <v>45929</v>
      </c>
      <c r="B48" s="98" t="s">
        <v>15</v>
      </c>
      <c r="C48" s="98" t="s">
        <v>16</v>
      </c>
      <c r="D48" s="104">
        <f>VLOOKUP(B48,Punten!$C$3:$AD$224,8,0)</f>
        <v>57.743000000000002</v>
      </c>
      <c r="E48" s="104">
        <f>VLOOKUP(C48,Punten!$C$3:$AD$224,8,0)</f>
        <v>50.75</v>
      </c>
    </row>
    <row r="49" spans="1:5" s="84" customFormat="1" ht="15" x14ac:dyDescent="0.25">
      <c r="A49" s="96">
        <v>45931</v>
      </c>
      <c r="B49" s="98" t="s">
        <v>5</v>
      </c>
      <c r="C49" s="98" t="s">
        <v>291</v>
      </c>
      <c r="D49" s="104">
        <f>VLOOKUP(B49,Punten!$C$3:$AD$224,8,0)</f>
        <v>73.63</v>
      </c>
      <c r="E49" s="104">
        <f>VLOOKUP(C49,Punten!$C$3:$AD$224,8,0)</f>
        <v>59.263000000000005</v>
      </c>
    </row>
    <row r="50" spans="1:5" s="84" customFormat="1" ht="15" x14ac:dyDescent="0.25">
      <c r="A50" s="96">
        <v>45932</v>
      </c>
      <c r="B50" s="98" t="s">
        <v>10</v>
      </c>
      <c r="C50" s="98" t="s">
        <v>8</v>
      </c>
      <c r="D50" s="104">
        <f>VLOOKUP(B50,Punten!$C$3:$AD$224,8,0)</f>
        <v>52.085000000000001</v>
      </c>
      <c r="E50" s="104">
        <f>VLOOKUP(C50,Punten!$C$3:$AD$224,8,0)</f>
        <v>85.558999999999997</v>
      </c>
    </row>
    <row r="51" spans="1:5" s="84" customFormat="1" ht="15" x14ac:dyDescent="0.25">
      <c r="A51" s="97">
        <v>45932</v>
      </c>
      <c r="B51" s="98" t="s">
        <v>13</v>
      </c>
      <c r="C51" s="98" t="s">
        <v>6</v>
      </c>
      <c r="D51" s="104">
        <f>VLOOKUP(B51,Punten!$C$3:$AD$224,8,0)</f>
        <v>73.312999999999988</v>
      </c>
      <c r="E51" s="104">
        <f>VLOOKUP(C51,Punten!$C$3:$AD$224,8,0)</f>
        <v>53.527999999999999</v>
      </c>
    </row>
    <row r="52" spans="1:5" s="84" customFormat="1" ht="15" customHeight="1" x14ac:dyDescent="0.25">
      <c r="A52" s="96">
        <v>45933</v>
      </c>
      <c r="B52" s="105" t="s">
        <v>12</v>
      </c>
      <c r="C52" s="98" t="s">
        <v>7</v>
      </c>
      <c r="D52" s="104">
        <f>VLOOKUP(B52,Punten!$C$3:$AD$224,8,0)</f>
        <v>60.25</v>
      </c>
      <c r="E52" s="104">
        <f>VLOOKUP(C52,Punten!$C$3:$AD$224,8,0)</f>
        <v>49.458999999999996</v>
      </c>
    </row>
    <row r="53" spans="1:5" s="84" customFormat="1" ht="15" customHeight="1" x14ac:dyDescent="0.25">
      <c r="A53" s="96"/>
      <c r="B53" s="98"/>
      <c r="C53" s="98"/>
      <c r="D53" s="104"/>
      <c r="E53" s="107"/>
    </row>
    <row r="54" spans="1:5" s="84" customFormat="1" ht="15" customHeight="1" x14ac:dyDescent="0.25">
      <c r="A54" s="96">
        <v>45943</v>
      </c>
      <c r="B54" s="98" t="s">
        <v>7</v>
      </c>
      <c r="C54" s="98" t="s">
        <v>10</v>
      </c>
      <c r="D54" s="104">
        <f>VLOOKUP(B54,Punten!$C$3:$AD$224,9,0)</f>
        <v>64.655000000000001</v>
      </c>
      <c r="E54" s="104">
        <f>VLOOKUP(C54,Punten!$C$3:$AD$224,9,0)</f>
        <v>52.633000000000003</v>
      </c>
    </row>
    <row r="55" spans="1:5" s="84" customFormat="1" ht="15" customHeight="1" x14ac:dyDescent="0.25">
      <c r="A55" s="172">
        <v>45943</v>
      </c>
      <c r="B55" s="171" t="s">
        <v>14</v>
      </c>
      <c r="C55" s="171" t="s">
        <v>8</v>
      </c>
      <c r="D55" s="104">
        <f>VLOOKUP(B55,Punten!$C$3:$AD$224,9,0)</f>
        <v>72.176999999999992</v>
      </c>
      <c r="E55" s="104">
        <f>VLOOKUP(C55,Punten!$C$3:$AD$224,9,0)</f>
        <v>54.441000000000003</v>
      </c>
    </row>
    <row r="56" spans="1:5" s="84" customFormat="1" ht="15" x14ac:dyDescent="0.25">
      <c r="A56" s="96">
        <v>45944</v>
      </c>
      <c r="B56" s="98" t="s">
        <v>16</v>
      </c>
      <c r="C56" s="98" t="s">
        <v>12</v>
      </c>
      <c r="D56" s="104">
        <f>VLOOKUP(B56,Punten!$C$3:$AD$224,9,0)</f>
        <v>49.109000000000002</v>
      </c>
      <c r="E56" s="104">
        <f>VLOOKUP(C56,Punten!$C$3:$AD$224,9,0)</f>
        <v>72.751000000000005</v>
      </c>
    </row>
    <row r="57" spans="1:5" s="84" customFormat="1" ht="15" x14ac:dyDescent="0.25">
      <c r="A57" s="96">
        <v>45944</v>
      </c>
      <c r="B57" s="98" t="s">
        <v>291</v>
      </c>
      <c r="C57" s="98" t="s">
        <v>13</v>
      </c>
      <c r="D57" s="104">
        <f>VLOOKUP(B57,Punten!$C$3:$AD$224,9,0)</f>
        <v>66.293000000000006</v>
      </c>
      <c r="E57" s="104">
        <f>VLOOKUP(C57,Punten!$C$3:$AD$224,9,0)</f>
        <v>65.954999999999998</v>
      </c>
    </row>
    <row r="58" spans="1:5" s="84" customFormat="1" ht="15" x14ac:dyDescent="0.25">
      <c r="A58" s="119">
        <v>45944</v>
      </c>
      <c r="B58" s="98" t="s">
        <v>9</v>
      </c>
      <c r="C58" s="98" t="s">
        <v>5</v>
      </c>
      <c r="D58" s="104">
        <f>VLOOKUP(B58,Punten!$C$3:$AD$224,9,0)</f>
        <v>56.863</v>
      </c>
      <c r="E58" s="104">
        <f>VLOOKUP(C58,Punten!$C$3:$AD$224,9,0)</f>
        <v>50.501000000000005</v>
      </c>
    </row>
    <row r="59" spans="1:5" x14ac:dyDescent="0.3">
      <c r="A59" s="96">
        <v>45945</v>
      </c>
      <c r="B59" s="105" t="s">
        <v>6</v>
      </c>
      <c r="C59" s="98" t="s">
        <v>290</v>
      </c>
      <c r="D59" s="104">
        <f>VLOOKUP(B59,Punten!$C$3:$AD$224,9,0)</f>
        <v>60.754000000000005</v>
      </c>
      <c r="E59" s="104">
        <f>VLOOKUP(C59,Punten!$C$3:$AD$224,9,0)</f>
        <v>50.867999999999995</v>
      </c>
    </row>
    <row r="60" spans="1:5" x14ac:dyDescent="0.3">
      <c r="A60" s="96">
        <v>45946</v>
      </c>
      <c r="B60" s="98" t="s">
        <v>11</v>
      </c>
      <c r="C60" s="98" t="s">
        <v>15</v>
      </c>
      <c r="D60" s="104">
        <f>VLOOKUP(B60,Punten!$C$3:$AD$224,9,0)</f>
        <v>47.510999999999996</v>
      </c>
      <c r="E60" s="104">
        <f>VLOOKUP(C60,Punten!$C$3:$AD$224,9,0)</f>
        <v>63.052000000000007</v>
      </c>
    </row>
    <row r="61" spans="1:5" ht="10.199999999999999" customHeight="1" x14ac:dyDescent="0.3">
      <c r="A61" s="96"/>
      <c r="B61" s="98"/>
      <c r="C61" s="98"/>
      <c r="D61" s="104"/>
      <c r="E61" s="104"/>
    </row>
    <row r="62" spans="1:5" ht="15" customHeight="1" x14ac:dyDescent="0.3">
      <c r="A62" s="96">
        <v>45957</v>
      </c>
      <c r="B62" s="98" t="s">
        <v>14</v>
      </c>
      <c r="C62" s="105" t="s">
        <v>7</v>
      </c>
      <c r="D62" s="104">
        <f>VLOOKUP(B62,Punten!$C$3:$AD$224,10,0)</f>
        <v>61.198999999999998</v>
      </c>
      <c r="E62" s="104">
        <f>VLOOKUP(C62,Punten!$C$3:$AD$224,10,0)</f>
        <v>56.524999999999999</v>
      </c>
    </row>
    <row r="63" spans="1:5" ht="15" customHeight="1" x14ac:dyDescent="0.3">
      <c r="A63" s="96">
        <v>45957</v>
      </c>
      <c r="B63" s="98" t="s">
        <v>290</v>
      </c>
      <c r="C63" s="98" t="s">
        <v>291</v>
      </c>
      <c r="D63" s="104">
        <f>VLOOKUP(B63,Punten!$C$3:$AD$224,10,0)</f>
        <v>53.39</v>
      </c>
      <c r="E63" s="104">
        <f>VLOOKUP(C63,Punten!$C$3:$AD$224,10,0)</f>
        <v>46.456000000000003</v>
      </c>
    </row>
    <row r="64" spans="1:5" ht="15" customHeight="1" x14ac:dyDescent="0.3">
      <c r="A64" s="96">
        <v>45957</v>
      </c>
      <c r="B64" s="98" t="s">
        <v>11</v>
      </c>
      <c r="C64" s="98" t="s">
        <v>6</v>
      </c>
      <c r="D64" s="104">
        <f>VLOOKUP(B64,Punten!$C$3:$AD$224,10,0)</f>
        <v>60.869000000000007</v>
      </c>
      <c r="E64" s="104">
        <f>VLOOKUP(C64,Punten!$C$3:$AD$224,10,0)</f>
        <v>60.735999999999997</v>
      </c>
    </row>
    <row r="65" spans="1:6" ht="15" customHeight="1" x14ac:dyDescent="0.3">
      <c r="A65" s="119">
        <v>45957</v>
      </c>
      <c r="B65" s="98" t="s">
        <v>15</v>
      </c>
      <c r="C65" s="98" t="s">
        <v>12</v>
      </c>
      <c r="D65" s="104">
        <f>VLOOKUP(B65,Punten!$C$3:$AD$224,10,0)</f>
        <v>62.817999999999998</v>
      </c>
      <c r="E65" s="104">
        <f>VLOOKUP(C65,Punten!$C$3:$AD$224,10,0)</f>
        <v>70.790000000000006</v>
      </c>
    </row>
    <row r="66" spans="1:6" ht="15" customHeight="1" x14ac:dyDescent="0.3">
      <c r="A66" s="172">
        <v>45958</v>
      </c>
      <c r="B66" s="171" t="s">
        <v>8</v>
      </c>
      <c r="C66" s="171" t="s">
        <v>5</v>
      </c>
      <c r="D66" s="104">
        <f>VLOOKUP(B66,Punten!$C$3:$AD$224,10,0)</f>
        <v>57.887</v>
      </c>
      <c r="E66" s="104">
        <f>VLOOKUP(C66,Punten!$C$3:$AD$224,10,0)</f>
        <v>56.466000000000001</v>
      </c>
    </row>
    <row r="67" spans="1:6" ht="15" customHeight="1" x14ac:dyDescent="0.3">
      <c r="A67" s="96">
        <v>45960</v>
      </c>
      <c r="B67" s="98" t="s">
        <v>13</v>
      </c>
      <c r="C67" s="98" t="s">
        <v>9</v>
      </c>
      <c r="D67" s="104">
        <f>VLOOKUP(B67,Punten!$C$3:$AD$224,10,0)</f>
        <v>68.323999999999998</v>
      </c>
      <c r="E67" s="104">
        <f>VLOOKUP(C67,Punten!$C$3:$AD$224,10,0)</f>
        <v>50.805999999999997</v>
      </c>
    </row>
    <row r="68" spans="1:6" ht="15" customHeight="1" x14ac:dyDescent="0.3">
      <c r="A68" s="96">
        <v>45960</v>
      </c>
      <c r="B68" s="98" t="s">
        <v>10</v>
      </c>
      <c r="C68" s="98" t="s">
        <v>16</v>
      </c>
      <c r="D68" s="104">
        <f>VLOOKUP(B68,Punten!$C$3:$AD$224,10,0)</f>
        <v>63.644000000000005</v>
      </c>
      <c r="E68" s="104">
        <f>VLOOKUP(C68,Punten!$C$3:$AD$224,10,0)</f>
        <v>43.688000000000002</v>
      </c>
    </row>
    <row r="69" spans="1:6" ht="10.199999999999999" customHeight="1" x14ac:dyDescent="0.3">
      <c r="A69" s="96"/>
      <c r="B69" s="98"/>
      <c r="C69" s="98"/>
      <c r="D69" s="104"/>
      <c r="E69" s="104"/>
    </row>
    <row r="70" spans="1:6" ht="15" customHeight="1" x14ac:dyDescent="0.3">
      <c r="A70" s="96">
        <v>45971</v>
      </c>
      <c r="B70" s="98" t="s">
        <v>7</v>
      </c>
      <c r="C70" s="98" t="s">
        <v>5</v>
      </c>
      <c r="D70" s="104">
        <f>VLOOKUP(B70,Punten!$C$3:$AD$224,11,0)</f>
        <v>58.667000000000002</v>
      </c>
      <c r="E70" s="104">
        <f>VLOOKUP(C70,Punten!$C$3:$AD$224,11,0)</f>
        <v>60.411999999999999</v>
      </c>
    </row>
    <row r="71" spans="1:6" ht="15" customHeight="1" x14ac:dyDescent="0.3">
      <c r="A71" s="117">
        <v>45971</v>
      </c>
      <c r="B71" s="121" t="s">
        <v>16</v>
      </c>
      <c r="C71" s="121" t="s">
        <v>14</v>
      </c>
      <c r="D71" s="104">
        <f>VLOOKUP(B71,Punten!$C$3:$AD$224,11,0)</f>
        <v>76.480999999999995</v>
      </c>
      <c r="E71" s="104">
        <f>VLOOKUP(C71,Punten!$C$3:$AD$224,11,0)</f>
        <v>71.329000000000008</v>
      </c>
    </row>
    <row r="72" spans="1:6" ht="15" customHeight="1" x14ac:dyDescent="0.3">
      <c r="A72" s="96">
        <v>45973</v>
      </c>
      <c r="B72" s="98" t="s">
        <v>6</v>
      </c>
      <c r="C72" s="98" t="s">
        <v>15</v>
      </c>
      <c r="D72" s="104">
        <f>VLOOKUP(B72,Punten!$C$3:$AD$224,11,0)</f>
        <v>67.745999999999995</v>
      </c>
      <c r="E72" s="104">
        <f>VLOOKUP(C72,Punten!$C$3:$AD$224,11,0)</f>
        <v>57.384</v>
      </c>
    </row>
    <row r="73" spans="1:6" ht="15" customHeight="1" x14ac:dyDescent="0.3">
      <c r="A73" s="117">
        <v>45974</v>
      </c>
      <c r="B73" s="121" t="s">
        <v>291</v>
      </c>
      <c r="C73" s="121" t="s">
        <v>11</v>
      </c>
      <c r="D73" s="104">
        <f>VLOOKUP(B73,Punten!$C$3:$AD$224,11,0)</f>
        <v>54.584000000000003</v>
      </c>
      <c r="E73" s="104">
        <f>VLOOKUP(C73,Punten!$C$3:$AD$224,11,0)</f>
        <v>65.575000000000003</v>
      </c>
    </row>
    <row r="74" spans="1:6" ht="15" customHeight="1" x14ac:dyDescent="0.3">
      <c r="A74" s="172">
        <v>45974</v>
      </c>
      <c r="B74" s="171" t="s">
        <v>13</v>
      </c>
      <c r="C74" s="171" t="s">
        <v>8</v>
      </c>
      <c r="D74" s="262">
        <f>VLOOKUP(B74,Punten!$C$3:$AD$224,11,0)</f>
        <v>67.024999999999991</v>
      </c>
      <c r="E74" s="262">
        <f>VLOOKUP(C74,Punten!$C$3:$AD$224,11,0)</f>
        <v>73.556000000000012</v>
      </c>
    </row>
    <row r="75" spans="1:6" ht="15" customHeight="1" x14ac:dyDescent="0.3">
      <c r="A75" s="118">
        <v>45974</v>
      </c>
      <c r="B75" s="121" t="s">
        <v>9</v>
      </c>
      <c r="C75" s="121" t="s">
        <v>290</v>
      </c>
      <c r="D75" s="104">
        <f>VLOOKUP(B75,Punten!$C$3:$AD$224,11,0)</f>
        <v>71.91</v>
      </c>
      <c r="E75" s="104">
        <f>VLOOKUP(C75,Punten!$C$3:$AD$224,11,0)</f>
        <v>65.765000000000001</v>
      </c>
    </row>
    <row r="76" spans="1:6" ht="15" customHeight="1" x14ac:dyDescent="0.3">
      <c r="A76" s="96">
        <v>45975</v>
      </c>
      <c r="B76" s="98" t="s">
        <v>12</v>
      </c>
      <c r="C76" s="98" t="s">
        <v>10</v>
      </c>
      <c r="D76" s="104">
        <f>VLOOKUP(B76,Punten!$C$3:$AD$224,11,0)</f>
        <v>49.686999999999998</v>
      </c>
      <c r="E76" s="104">
        <f>VLOOKUP(C76,Punten!$C$3:$AD$224,11,0)</f>
        <v>53.924000000000007</v>
      </c>
    </row>
    <row r="77" spans="1:6" ht="10.199999999999999" customHeight="1" x14ac:dyDescent="0.3">
      <c r="A77" s="96"/>
      <c r="B77" s="98"/>
      <c r="C77" s="98"/>
      <c r="D77" s="104"/>
      <c r="E77" s="104"/>
    </row>
    <row r="78" spans="1:6" ht="15" customHeight="1" x14ac:dyDescent="0.3">
      <c r="A78" s="96">
        <v>45985</v>
      </c>
      <c r="B78" s="98" t="s">
        <v>290</v>
      </c>
      <c r="C78" s="98" t="s">
        <v>8</v>
      </c>
      <c r="D78" s="104">
        <f>VLOOKUP(B78,Punten!$C$3:$AD$224,12,0)</f>
        <v>63.083999999999996</v>
      </c>
      <c r="E78" s="104">
        <f>VLOOKUP(C78,Punten!$C$3:$AD$224,12,0)</f>
        <v>48.582999999999998</v>
      </c>
    </row>
    <row r="79" spans="1:6" ht="15" customHeight="1" x14ac:dyDescent="0.3">
      <c r="A79" s="96">
        <v>45985</v>
      </c>
      <c r="B79" s="98" t="s">
        <v>14</v>
      </c>
      <c r="C79" s="98" t="s">
        <v>12</v>
      </c>
      <c r="D79" s="104">
        <f>VLOOKUP(B79,Punten!$C$3:$AD$224,12,0)</f>
        <v>59.75</v>
      </c>
      <c r="E79" s="104">
        <f>VLOOKUP(C79,Punten!$C$3:$AD$224,12,0)</f>
        <v>66.570999999999998</v>
      </c>
    </row>
    <row r="80" spans="1:6" ht="15" customHeight="1" x14ac:dyDescent="0.3">
      <c r="A80" s="97">
        <v>45985</v>
      </c>
      <c r="B80" s="98" t="s">
        <v>15</v>
      </c>
      <c r="C80" s="98" t="s">
        <v>10</v>
      </c>
      <c r="D80" s="104">
        <f>VLOOKUP(B80,Punten!$C$3:$AD$224,12,0)</f>
        <v>71.882000000000005</v>
      </c>
      <c r="E80" s="104">
        <f>VLOOKUP(C80,Punten!$C$3:$AD$224,12,0)</f>
        <v>53.023000000000003</v>
      </c>
      <c r="F80" s="104"/>
    </row>
    <row r="81" spans="1:5" ht="15" customHeight="1" x14ac:dyDescent="0.3">
      <c r="A81" s="96">
        <v>45985</v>
      </c>
      <c r="B81" s="105" t="s">
        <v>11</v>
      </c>
      <c r="C81" s="98" t="s">
        <v>9</v>
      </c>
      <c r="D81" s="104">
        <f>VLOOKUP(B81,Punten!$C$3:$AD$224,12,0)</f>
        <v>52.470999999999997</v>
      </c>
      <c r="E81" s="104">
        <f>VLOOKUP(C81,Punten!$C$3:$AD$224,12,0)</f>
        <v>50.755000000000003</v>
      </c>
    </row>
    <row r="82" spans="1:5" ht="15" customHeight="1" x14ac:dyDescent="0.3">
      <c r="A82" s="96">
        <v>45987</v>
      </c>
      <c r="B82" s="98" t="s">
        <v>6</v>
      </c>
      <c r="C82" s="98" t="s">
        <v>291</v>
      </c>
      <c r="D82" s="104">
        <f>VLOOKUP(B82,Punten!$C$3:$AD$224,12,0)</f>
        <v>53.038000000000004</v>
      </c>
      <c r="E82" s="104">
        <f>VLOOKUP(C82,Punten!$C$3:$AD$224,12,0)</f>
        <v>54.859000000000009</v>
      </c>
    </row>
    <row r="83" spans="1:5" ht="15" customHeight="1" x14ac:dyDescent="0.3">
      <c r="A83" s="119">
        <v>45987</v>
      </c>
      <c r="B83" s="98" t="s">
        <v>5</v>
      </c>
      <c r="C83" s="98" t="s">
        <v>16</v>
      </c>
      <c r="D83" s="104">
        <f>VLOOKUP(B83,Punten!$C$3:$AD$224,12,0)</f>
        <v>62.913999999999994</v>
      </c>
      <c r="E83" s="104">
        <f>VLOOKUP(C83,Punten!$C$3:$AD$224,12,0)</f>
        <v>46.372999999999998</v>
      </c>
    </row>
    <row r="84" spans="1:5" ht="15" customHeight="1" x14ac:dyDescent="0.3">
      <c r="A84" s="97">
        <v>45988</v>
      </c>
      <c r="B84" s="98" t="s">
        <v>13</v>
      </c>
      <c r="C84" s="105" t="s">
        <v>7</v>
      </c>
      <c r="D84" s="104">
        <f>VLOOKUP(B84,Punten!$C$3:$AD$224,12,0)</f>
        <v>52.161999999999999</v>
      </c>
      <c r="E84" s="104">
        <f>VLOOKUP(C84,Punten!$C$3:$AD$224,12,0)</f>
        <v>41.629000000000005</v>
      </c>
    </row>
    <row r="85" spans="1:5" ht="10.199999999999999" customHeight="1" x14ac:dyDescent="0.3">
      <c r="A85" s="96"/>
      <c r="B85" s="98"/>
      <c r="C85" s="98"/>
      <c r="D85" s="104"/>
      <c r="E85" s="104"/>
    </row>
    <row r="86" spans="1:5" ht="15" customHeight="1" x14ac:dyDescent="0.3">
      <c r="A86" s="96">
        <v>45992</v>
      </c>
      <c r="B86" s="98" t="s">
        <v>7</v>
      </c>
      <c r="C86" s="105" t="s">
        <v>290</v>
      </c>
      <c r="D86" s="104">
        <f>VLOOKUP(B86,Punten!$C$3:$AD$224,13,0)</f>
        <v>47.802</v>
      </c>
      <c r="E86" s="104">
        <f>VLOOKUP(C86,Punten!$C$3:$AD$224,13,0)</f>
        <v>57.427000000000007</v>
      </c>
    </row>
    <row r="87" spans="1:5" ht="15" customHeight="1" x14ac:dyDescent="0.3">
      <c r="A87" s="170">
        <v>45992</v>
      </c>
      <c r="B87" s="171" t="s">
        <v>14</v>
      </c>
      <c r="C87" s="171" t="s">
        <v>10</v>
      </c>
      <c r="D87" s="104">
        <f>VLOOKUP(B87,Punten!$C$3:$AD$224,13,0)</f>
        <v>60.125</v>
      </c>
      <c r="E87" s="104">
        <f>VLOOKUP(C87,Punten!$C$3:$AD$224,13,0)</f>
        <v>67.561000000000007</v>
      </c>
    </row>
    <row r="88" spans="1:5" ht="15" customHeight="1" x14ac:dyDescent="0.3">
      <c r="A88" s="96">
        <v>45993</v>
      </c>
      <c r="B88" s="98" t="s">
        <v>8</v>
      </c>
      <c r="C88" s="98" t="s">
        <v>11</v>
      </c>
      <c r="D88" s="104">
        <f>VLOOKUP(B88,Punten!$C$3:$AD$224,13,0)</f>
        <v>69.228999999999999</v>
      </c>
      <c r="E88" s="104">
        <f>VLOOKUP(C88,Punten!$C$3:$AD$224,13,0)</f>
        <v>66.668999999999997</v>
      </c>
    </row>
    <row r="89" spans="1:5" ht="15" customHeight="1" x14ac:dyDescent="0.3">
      <c r="A89" s="96">
        <v>45993</v>
      </c>
      <c r="B89" s="98" t="s">
        <v>9</v>
      </c>
      <c r="C89" s="98" t="s">
        <v>6</v>
      </c>
      <c r="D89" s="104">
        <f>VLOOKUP(B89,Punten!$C$3:$AD$224,13,0)</f>
        <v>71.817000000000007</v>
      </c>
      <c r="E89" s="104">
        <f>VLOOKUP(C89,Punten!$C$3:$AD$224,13,0)</f>
        <v>52.012999999999998</v>
      </c>
    </row>
    <row r="90" spans="1:5" ht="15" customHeight="1" x14ac:dyDescent="0.3">
      <c r="A90" s="96">
        <v>45993</v>
      </c>
      <c r="B90" s="98" t="s">
        <v>16</v>
      </c>
      <c r="C90" s="98" t="s">
        <v>13</v>
      </c>
      <c r="D90" s="104">
        <f>VLOOKUP(B90,Punten!$C$3:$AD$224,13,0)</f>
        <v>61.230999999999995</v>
      </c>
      <c r="E90" s="104">
        <f>VLOOKUP(C90,Punten!$C$3:$AD$224,13,0)</f>
        <v>68.407000000000011</v>
      </c>
    </row>
    <row r="91" spans="1:5" ht="15" customHeight="1" x14ac:dyDescent="0.3">
      <c r="A91" s="96">
        <v>45993</v>
      </c>
      <c r="B91" s="98" t="s">
        <v>291</v>
      </c>
      <c r="C91" s="98" t="s">
        <v>15</v>
      </c>
      <c r="D91" s="104">
        <f>VLOOKUP(B91,Punten!$C$3:$AD$224,13,0)</f>
        <v>65.5</v>
      </c>
      <c r="E91" s="104">
        <f>VLOOKUP(C91,Punten!$C$3:$AD$224,13,0)</f>
        <v>61.686</v>
      </c>
    </row>
    <row r="92" spans="1:5" ht="15" customHeight="1" x14ac:dyDescent="0.3">
      <c r="A92" s="97">
        <v>45996</v>
      </c>
      <c r="B92" s="98" t="s">
        <v>12</v>
      </c>
      <c r="C92" s="98" t="s">
        <v>5</v>
      </c>
      <c r="D92" s="104">
        <f>VLOOKUP(B92,Punten!$C$3:$AD$224,13,0)</f>
        <v>42.208999999999996</v>
      </c>
      <c r="E92" s="104">
        <f>VLOOKUP(C92,Punten!$C$3:$AD$224,13,0)</f>
        <v>67.533000000000001</v>
      </c>
    </row>
    <row r="93" spans="1:5" ht="10.199999999999999" customHeight="1" x14ac:dyDescent="0.3">
      <c r="A93" s="96"/>
      <c r="B93" s="98"/>
      <c r="C93" s="98"/>
      <c r="D93" s="104"/>
      <c r="E93" s="104"/>
    </row>
    <row r="94" spans="1:5" ht="15" customHeight="1" x14ac:dyDescent="0.3">
      <c r="A94" s="96">
        <v>45999</v>
      </c>
      <c r="B94" s="105" t="s">
        <v>15</v>
      </c>
      <c r="C94" s="98" t="s">
        <v>14</v>
      </c>
      <c r="D94" s="104">
        <f>VLOOKUP(B94,Punten!$C$3:$AD$224,14,0)</f>
        <v>61.689</v>
      </c>
      <c r="E94" s="104">
        <f>VLOOKUP(C94,Punten!$C$3:$AD$224,14,0)</f>
        <v>65.843999999999994</v>
      </c>
    </row>
    <row r="95" spans="1:5" ht="15" customHeight="1" x14ac:dyDescent="0.3">
      <c r="A95" s="96">
        <v>45999</v>
      </c>
      <c r="B95" s="98" t="s">
        <v>11</v>
      </c>
      <c r="C95" s="98" t="s">
        <v>7</v>
      </c>
      <c r="D95" s="104">
        <f>VLOOKUP(B95,Punten!$C$3:$AD$224,14,0)</f>
        <v>59.680999999999997</v>
      </c>
      <c r="E95" s="104">
        <f>VLOOKUP(C95,Punten!$C$3:$AD$224,14,0)</f>
        <v>53.382999999999996</v>
      </c>
    </row>
    <row r="96" spans="1:5" ht="15" customHeight="1" x14ac:dyDescent="0.3">
      <c r="A96" s="96">
        <v>45999</v>
      </c>
      <c r="B96" s="98" t="s">
        <v>290</v>
      </c>
      <c r="C96" s="98" t="s">
        <v>16</v>
      </c>
      <c r="D96" s="104">
        <f>VLOOKUP(B96,Punten!$C$3:$AD$224,14,0)</f>
        <v>46.090999999999994</v>
      </c>
      <c r="E96" s="104">
        <f>VLOOKUP(C96,Punten!$C$3:$AD$224,14,0)</f>
        <v>43.292000000000002</v>
      </c>
    </row>
    <row r="97" spans="1:7" ht="15" customHeight="1" x14ac:dyDescent="0.3">
      <c r="A97" s="97">
        <v>46000</v>
      </c>
      <c r="B97" s="98" t="s">
        <v>291</v>
      </c>
      <c r="C97" s="98" t="s">
        <v>9</v>
      </c>
      <c r="D97" s="104">
        <f>VLOOKUP(B97,Punten!$C$3:$AD$224,14,0)</f>
        <v>74.555999999999997</v>
      </c>
      <c r="E97" s="104">
        <f>VLOOKUP(C97,Punten!$C$3:$AD$224,14,0)</f>
        <v>60.03</v>
      </c>
      <c r="F97" s="104"/>
    </row>
    <row r="98" spans="1:7" ht="15" customHeight="1" x14ac:dyDescent="0.3">
      <c r="A98" s="96">
        <v>46001</v>
      </c>
      <c r="B98" s="98" t="s">
        <v>6</v>
      </c>
      <c r="C98" s="98" t="s">
        <v>8</v>
      </c>
      <c r="D98" s="104">
        <f>VLOOKUP(B98,Punten!$C$3:$AD$224,14,0)</f>
        <v>54.676000000000002</v>
      </c>
      <c r="E98" s="104">
        <f>VLOOKUP(C98,Punten!$C$3:$AD$224,14,0)</f>
        <v>75.402000000000001</v>
      </c>
    </row>
    <row r="99" spans="1:7" ht="15" customHeight="1" x14ac:dyDescent="0.3">
      <c r="A99" s="127">
        <v>46001</v>
      </c>
      <c r="B99" s="158" t="s">
        <v>5</v>
      </c>
      <c r="C99" s="158" t="s">
        <v>10</v>
      </c>
      <c r="D99" s="104">
        <f>VLOOKUP(B99,Punten!$C$3:$AD$224,14,0)</f>
        <v>53.646999999999998</v>
      </c>
      <c r="E99" s="104">
        <f>VLOOKUP(C99,Punten!$C$3:$AD$224,14,0)</f>
        <v>53.763999999999996</v>
      </c>
    </row>
    <row r="100" spans="1:7" ht="15" customHeight="1" x14ac:dyDescent="0.3">
      <c r="A100" s="97">
        <v>46002</v>
      </c>
      <c r="B100" s="98" t="s">
        <v>13</v>
      </c>
      <c r="C100" s="98" t="s">
        <v>12</v>
      </c>
      <c r="D100" s="104">
        <f>VLOOKUP(B100,Punten!$C$3:$AD$224,14,0)</f>
        <v>56.548999999999999</v>
      </c>
      <c r="E100" s="104">
        <f>VLOOKUP(C100,Punten!$C$3:$AD$224,14,0)</f>
        <v>56.846999999999994</v>
      </c>
    </row>
    <row r="101" spans="1:7" ht="10.199999999999999" customHeight="1" x14ac:dyDescent="0.3">
      <c r="A101" s="96"/>
      <c r="B101" s="98"/>
      <c r="C101" s="98"/>
      <c r="D101" s="104"/>
      <c r="E101" s="104"/>
    </row>
    <row r="102" spans="1:7" ht="15" customHeight="1" x14ac:dyDescent="0.3">
      <c r="A102" s="96">
        <v>46006</v>
      </c>
      <c r="B102" s="98" t="s">
        <v>7</v>
      </c>
      <c r="C102" s="98" t="s">
        <v>6</v>
      </c>
      <c r="D102" s="104">
        <f>VLOOKUP(B102,Punten!$C$3:$AD$224,15,0)</f>
        <v>53.099000000000004</v>
      </c>
      <c r="E102" s="104">
        <f>VLOOKUP(C102,Punten!$C$3:$AD$224,15,0)</f>
        <v>57.088000000000001</v>
      </c>
    </row>
    <row r="103" spans="1:7" ht="15" customHeight="1" x14ac:dyDescent="0.3">
      <c r="A103" s="96">
        <v>46006</v>
      </c>
      <c r="B103" s="98" t="s">
        <v>14</v>
      </c>
      <c r="C103" s="98" t="s">
        <v>5</v>
      </c>
      <c r="D103" s="104">
        <f>VLOOKUP(B103,Punten!$C$3:$AD$224,15,0)</f>
        <v>54.387</v>
      </c>
      <c r="E103" s="104">
        <f>VLOOKUP(C103,Punten!$C$3:$AD$224,15,0)</f>
        <v>73.274000000000001</v>
      </c>
    </row>
    <row r="104" spans="1:7" ht="15" customHeight="1" x14ac:dyDescent="0.3">
      <c r="A104" s="170">
        <v>46006</v>
      </c>
      <c r="B104" s="171" t="s">
        <v>290</v>
      </c>
      <c r="C104" s="171" t="s">
        <v>12</v>
      </c>
      <c r="D104" s="104">
        <f>VLOOKUP(B104,Punten!$C$3:$AD$224,15,0)</f>
        <v>56.138999999999996</v>
      </c>
      <c r="E104" s="104">
        <f>VLOOKUP(C104,Punten!$C$3:$AD$224,15,0)</f>
        <v>55.677</v>
      </c>
    </row>
    <row r="105" spans="1:7" ht="15" customHeight="1" x14ac:dyDescent="0.3">
      <c r="A105" s="96">
        <v>46007</v>
      </c>
      <c r="B105" s="98" t="s">
        <v>16</v>
      </c>
      <c r="C105" s="98" t="s">
        <v>11</v>
      </c>
      <c r="D105" s="104">
        <f>VLOOKUP(B105,Punten!$C$3:$AD$224,15,0)</f>
        <v>51.216000000000001</v>
      </c>
      <c r="E105" s="104">
        <f>VLOOKUP(C105,Punten!$C$3:$AD$224,15,0)</f>
        <v>81.981999999999999</v>
      </c>
    </row>
    <row r="106" spans="1:7" ht="15" customHeight="1" x14ac:dyDescent="0.3">
      <c r="A106" s="96">
        <v>46007</v>
      </c>
      <c r="B106" s="98" t="s">
        <v>8</v>
      </c>
      <c r="C106" s="98" t="s">
        <v>291</v>
      </c>
      <c r="D106" s="104">
        <f>VLOOKUP(B106,Punten!$C$3:$AD$224,15,0)</f>
        <v>82.206000000000003</v>
      </c>
      <c r="E106" s="104">
        <f>VLOOKUP(C106,Punten!$C$3:$AD$224,15,0)</f>
        <v>64.019000000000005</v>
      </c>
    </row>
    <row r="107" spans="1:7" ht="15" customHeight="1" x14ac:dyDescent="0.3">
      <c r="A107" s="96">
        <v>46007</v>
      </c>
      <c r="B107" s="98" t="s">
        <v>9</v>
      </c>
      <c r="C107" s="105" t="s">
        <v>15</v>
      </c>
      <c r="D107" s="104">
        <f>VLOOKUP(B107,Punten!$C$3:$AD$224,15,0)</f>
        <v>45.399000000000001</v>
      </c>
      <c r="E107" s="104">
        <f>VLOOKUP(C107,Punten!$C$3:$AD$224,15,0)</f>
        <v>64.419000000000011</v>
      </c>
    </row>
    <row r="108" spans="1:7" ht="15" customHeight="1" x14ac:dyDescent="0.3">
      <c r="A108" s="119">
        <v>46009</v>
      </c>
      <c r="B108" s="98" t="s">
        <v>10</v>
      </c>
      <c r="C108" s="98" t="s">
        <v>13</v>
      </c>
      <c r="D108" s="104">
        <f>VLOOKUP(B108,Punten!$C$3:$AD$224,15,0)</f>
        <v>57.758000000000003</v>
      </c>
      <c r="E108" s="104">
        <f>VLOOKUP(C108,Punten!$C$3:$AD$224,15,0)</f>
        <v>65.793000000000006</v>
      </c>
    </row>
    <row r="109" spans="1:7" s="61" customFormat="1" ht="15.6" customHeight="1" x14ac:dyDescent="0.3">
      <c r="A109" s="297"/>
      <c r="B109" s="291"/>
      <c r="C109" s="169"/>
      <c r="E109" s="62"/>
      <c r="F109" s="62"/>
      <c r="G109" s="62"/>
    </row>
    <row r="110" spans="1:7" ht="22.2" customHeight="1" x14ac:dyDescent="0.3">
      <c r="A110" s="301" t="s">
        <v>286</v>
      </c>
      <c r="B110" s="301"/>
      <c r="C110" s="301"/>
      <c r="D110" s="301"/>
      <c r="E110" s="108"/>
    </row>
    <row r="111" spans="1:7" ht="15" customHeight="1" x14ac:dyDescent="0.3">
      <c r="A111" s="300" t="s">
        <v>287</v>
      </c>
      <c r="B111" s="300"/>
      <c r="C111" s="300"/>
      <c r="D111" s="300"/>
      <c r="E111" s="109" t="s">
        <v>288</v>
      </c>
    </row>
    <row r="112" spans="1:7" ht="25.2" customHeight="1" x14ac:dyDescent="0.3">
      <c r="B112" s="87" t="s">
        <v>40</v>
      </c>
      <c r="C112" s="88"/>
      <c r="D112" s="104"/>
      <c r="E112" s="84"/>
    </row>
    <row r="113" spans="1:10" ht="15" customHeight="1" x14ac:dyDescent="0.3">
      <c r="A113" s="99" t="s">
        <v>36</v>
      </c>
      <c r="B113" s="85" t="s">
        <v>37</v>
      </c>
      <c r="C113" s="85" t="s">
        <v>38</v>
      </c>
      <c r="D113" s="89" t="s">
        <v>3</v>
      </c>
      <c r="E113" s="89" t="s">
        <v>3</v>
      </c>
    </row>
    <row r="114" spans="1:10" ht="13.95" customHeight="1" x14ac:dyDescent="0.3">
      <c r="A114" s="96"/>
      <c r="B114" s="110"/>
      <c r="C114" s="110"/>
      <c r="D114" s="108"/>
      <c r="E114" s="108"/>
    </row>
    <row r="115" spans="1:10" ht="15" customHeight="1" x14ac:dyDescent="0.3">
      <c r="A115" s="97">
        <v>46027</v>
      </c>
      <c r="B115" s="98" t="s">
        <v>7</v>
      </c>
      <c r="C115" s="98" t="s">
        <v>13</v>
      </c>
      <c r="D115" s="104">
        <f>VLOOKUP(B115,Punten!$C$3:$AD$224,16,0)</f>
        <v>64.424000000000007</v>
      </c>
      <c r="E115" s="104">
        <f>VLOOKUP(C115,Punten!$C$3:$AD$224,16,0)</f>
        <v>60.944000000000003</v>
      </c>
    </row>
    <row r="116" spans="1:10" ht="15" customHeight="1" x14ac:dyDescent="0.3">
      <c r="A116" s="97">
        <v>46028</v>
      </c>
      <c r="B116" s="98" t="s">
        <v>8</v>
      </c>
      <c r="C116" s="98" t="s">
        <v>290</v>
      </c>
      <c r="D116" s="104">
        <f>VLOOKUP(B116,Punten!$C$3:$AD$224,16,0)</f>
        <v>50.507000000000005</v>
      </c>
      <c r="E116" s="104">
        <f>VLOOKUP(C116,Punten!$C$3:$AD$224,16,0)</f>
        <v>63.698999999999998</v>
      </c>
    </row>
    <row r="117" spans="1:10" ht="15" customHeight="1" x14ac:dyDescent="0.3">
      <c r="A117" s="97">
        <v>46028</v>
      </c>
      <c r="B117" s="98" t="s">
        <v>9</v>
      </c>
      <c r="C117" s="98" t="s">
        <v>11</v>
      </c>
      <c r="D117" s="104">
        <f>VLOOKUP(B117,Punten!$C$3:$AD$224,16,0)</f>
        <v>53.446999999999996</v>
      </c>
      <c r="E117" s="104">
        <f>VLOOKUP(C117,Punten!$C$3:$AD$224,16,0)</f>
        <v>68.793999999999997</v>
      </c>
    </row>
    <row r="118" spans="1:10" ht="15" customHeight="1" x14ac:dyDescent="0.3">
      <c r="A118" s="97">
        <v>46028</v>
      </c>
      <c r="B118" s="98" t="s">
        <v>291</v>
      </c>
      <c r="C118" s="98" t="s">
        <v>6</v>
      </c>
      <c r="D118" s="104">
        <f>VLOOKUP(B118,Punten!$C$3:$AD$224,16,0)</f>
        <v>57.353000000000002</v>
      </c>
      <c r="E118" s="104">
        <f>VLOOKUP(C118,Punten!$C$3:$AD$224,16,0)</f>
        <v>59.262</v>
      </c>
    </row>
    <row r="119" spans="1:10" ht="15" customHeight="1" x14ac:dyDescent="0.3">
      <c r="A119" s="97">
        <v>46028</v>
      </c>
      <c r="B119" s="105" t="s">
        <v>16</v>
      </c>
      <c r="C119" s="98" t="s">
        <v>5</v>
      </c>
      <c r="D119" s="104">
        <f>VLOOKUP(B119,Punten!$C$3:$AD$224,16,0)</f>
        <v>67.884999999999991</v>
      </c>
      <c r="E119" s="104">
        <f>VLOOKUP(C119,Punten!$C$3:$AD$224,16,0)</f>
        <v>63.105000000000004</v>
      </c>
    </row>
    <row r="120" spans="1:10" ht="15" customHeight="1" x14ac:dyDescent="0.3">
      <c r="A120" s="97">
        <v>46030</v>
      </c>
      <c r="B120" s="98" t="s">
        <v>10</v>
      </c>
      <c r="C120" s="98" t="s">
        <v>15</v>
      </c>
      <c r="D120" s="104">
        <f>VLOOKUP(B120,Punten!$C$3:$AD$224,16,0)</f>
        <v>62.791000000000004</v>
      </c>
      <c r="E120" s="104">
        <f>VLOOKUP(C120,Punten!$C$3:$AD$224,16,0)</f>
        <v>68.548000000000002</v>
      </c>
    </row>
    <row r="121" spans="1:10" ht="15" customHeight="1" x14ac:dyDescent="0.3">
      <c r="A121" s="97">
        <v>46031</v>
      </c>
      <c r="B121" s="98" t="s">
        <v>12</v>
      </c>
      <c r="C121" s="98" t="s">
        <v>14</v>
      </c>
      <c r="D121" s="104">
        <f>VLOOKUP(B121,Punten!$C$3:$AD$224,16,0)</f>
        <v>49.783000000000001</v>
      </c>
      <c r="E121" s="104">
        <f>VLOOKUP(C121,Punten!$C$3:$AD$224,16,0)</f>
        <v>47.05</v>
      </c>
    </row>
    <row r="122" spans="1:10" ht="13.95" customHeight="1" x14ac:dyDescent="0.3">
      <c r="A122" s="97"/>
      <c r="B122" s="98"/>
      <c r="C122" s="98"/>
      <c r="D122" s="104"/>
      <c r="E122" s="104"/>
    </row>
    <row r="123" spans="1:10" ht="15" customHeight="1" x14ac:dyDescent="0.3">
      <c r="A123" s="97">
        <v>46034</v>
      </c>
      <c r="B123" s="98" t="s">
        <v>290</v>
      </c>
      <c r="C123" s="98" t="s">
        <v>7</v>
      </c>
      <c r="D123" s="104">
        <f>VLOOKUP(B123,Punten!$C$3:$AD$224,17,0)</f>
        <v>56.518000000000001</v>
      </c>
      <c r="E123" s="104">
        <f>VLOOKUP(C123,Punten!$C$3:$AD$224,17,0)</f>
        <v>46.463000000000001</v>
      </c>
      <c r="J123" t="s">
        <v>127</v>
      </c>
    </row>
    <row r="124" spans="1:10" ht="15" customHeight="1" x14ac:dyDescent="0.3">
      <c r="A124" s="97">
        <v>46034</v>
      </c>
      <c r="B124" s="98" t="s">
        <v>11</v>
      </c>
      <c r="C124" s="98" t="s">
        <v>8</v>
      </c>
      <c r="D124" s="104">
        <f>VLOOKUP(B124,Punten!$C$3:$AD$224,17,0)</f>
        <v>64.658999999999992</v>
      </c>
      <c r="E124" s="104">
        <f>VLOOKUP(C124,Punten!$C$3:$AD$224,17,0)</f>
        <v>72.954999999999998</v>
      </c>
    </row>
    <row r="125" spans="1:10" ht="15" customHeight="1" x14ac:dyDescent="0.3">
      <c r="A125" s="97">
        <v>46034</v>
      </c>
      <c r="B125" s="98" t="s">
        <v>15</v>
      </c>
      <c r="C125" s="98" t="s">
        <v>291</v>
      </c>
      <c r="D125" s="104">
        <f>VLOOKUP(B125,Punten!$C$3:$AD$224,17,0)</f>
        <v>53.589999999999996</v>
      </c>
      <c r="E125" s="104">
        <f>VLOOKUP(C125,Punten!$C$3:$AD$224,17,0)</f>
        <v>59.389000000000003</v>
      </c>
    </row>
    <row r="126" spans="1:10" ht="15" customHeight="1" x14ac:dyDescent="0.3">
      <c r="A126" s="97">
        <v>46036</v>
      </c>
      <c r="B126" s="98" t="s">
        <v>6</v>
      </c>
      <c r="C126" s="98" t="s">
        <v>9</v>
      </c>
      <c r="D126" s="104">
        <f>VLOOKUP(B126,Punten!$C$3:$AD$224,17,0)</f>
        <v>55.895000000000003</v>
      </c>
      <c r="E126" s="104">
        <f>VLOOKUP(C126,Punten!$C$3:$AD$224,17,0)</f>
        <v>55.182000000000002</v>
      </c>
    </row>
    <row r="127" spans="1:10" ht="15" customHeight="1" x14ac:dyDescent="0.3">
      <c r="A127" s="97">
        <v>46036</v>
      </c>
      <c r="B127" s="98" t="s">
        <v>5</v>
      </c>
      <c r="C127" s="98" t="s">
        <v>12</v>
      </c>
      <c r="D127" s="104">
        <f>VLOOKUP(B127,Punten!$C$3:$AD$224,17,0)</f>
        <v>50.805999999999997</v>
      </c>
      <c r="E127" s="104">
        <f>VLOOKUP(C127,Punten!$C$3:$AD$224,17,0)</f>
        <v>67.207999999999998</v>
      </c>
    </row>
    <row r="128" spans="1:10" ht="15" customHeight="1" x14ac:dyDescent="0.3">
      <c r="A128" s="170">
        <v>46037</v>
      </c>
      <c r="B128" s="171" t="s">
        <v>10</v>
      </c>
      <c r="C128" s="171" t="s">
        <v>14</v>
      </c>
      <c r="D128" s="104">
        <f>VLOOKUP(B128,Punten!$C$3:$AD$224,17,0)</f>
        <v>48.348999999999997</v>
      </c>
      <c r="E128" s="104">
        <f>VLOOKUP(C128,Punten!$C$3:$AD$224,17,0)</f>
        <v>61.230000000000004</v>
      </c>
    </row>
    <row r="129" spans="1:5" ht="15" customHeight="1" x14ac:dyDescent="0.3">
      <c r="A129" s="97">
        <v>46037</v>
      </c>
      <c r="B129" s="105" t="s">
        <v>13</v>
      </c>
      <c r="C129" s="98" t="s">
        <v>16</v>
      </c>
      <c r="D129" s="104">
        <f>VLOOKUP(B129,Punten!$C$3:$AD$224,17,0)</f>
        <v>69.942999999999998</v>
      </c>
      <c r="E129" s="104">
        <f>VLOOKUP(C129,Punten!$C$3:$AD$224,17,0)</f>
        <v>76.884</v>
      </c>
    </row>
    <row r="130" spans="1:5" ht="13.95" customHeight="1" x14ac:dyDescent="0.3">
      <c r="A130" s="97"/>
      <c r="B130" s="98"/>
      <c r="C130" s="98"/>
      <c r="D130" s="104"/>
      <c r="E130" s="104"/>
    </row>
    <row r="131" spans="1:5" ht="15" customHeight="1" x14ac:dyDescent="0.3">
      <c r="A131" s="96">
        <v>46041</v>
      </c>
      <c r="B131" s="120" t="s">
        <v>14</v>
      </c>
      <c r="C131" s="105" t="s">
        <v>15</v>
      </c>
      <c r="D131" s="104">
        <f>VLOOKUP(B131,Punten!$C$3:$AD$224,18,0)</f>
        <v>50.820999999999998</v>
      </c>
      <c r="E131" s="104">
        <f>VLOOKUP(C131,Punten!$C$3:$AD$224,18,0)</f>
        <v>47.131</v>
      </c>
    </row>
    <row r="132" spans="1:5" ht="15" customHeight="1" x14ac:dyDescent="0.3">
      <c r="A132" s="96">
        <v>46041</v>
      </c>
      <c r="B132" s="120" t="s">
        <v>7</v>
      </c>
      <c r="C132" s="98" t="s">
        <v>11</v>
      </c>
      <c r="D132" s="104">
        <f>VLOOKUP(B132,Punten!$C$3:$AD$224,18,0)</f>
        <v>64.453000000000003</v>
      </c>
      <c r="E132" s="104">
        <f>VLOOKUP(C132,Punten!$C$3:$AD$224,18,0)</f>
        <v>62.715000000000003</v>
      </c>
    </row>
    <row r="133" spans="1:5" ht="15" customHeight="1" x14ac:dyDescent="0.3">
      <c r="A133" s="96">
        <v>46042</v>
      </c>
      <c r="B133" s="98" t="s">
        <v>16</v>
      </c>
      <c r="C133" s="98" t="s">
        <v>290</v>
      </c>
      <c r="D133" s="104">
        <f>VLOOKUP(B133,Punten!$C$3:$AD$224,18,0)</f>
        <v>41.646999999999998</v>
      </c>
      <c r="E133" s="104">
        <f>VLOOKUP(C133,Punten!$C$3:$AD$224,18,0)</f>
        <v>64.260999999999996</v>
      </c>
    </row>
    <row r="134" spans="1:5" ht="15" customHeight="1" x14ac:dyDescent="0.3">
      <c r="A134" s="96">
        <v>46042</v>
      </c>
      <c r="B134" s="98" t="s">
        <v>9</v>
      </c>
      <c r="C134" s="98" t="s">
        <v>291</v>
      </c>
      <c r="D134" s="104">
        <f>VLOOKUP(B134,Punten!$C$3:$AD$224,18,0)</f>
        <v>56.927</v>
      </c>
      <c r="E134" s="104">
        <f>VLOOKUP(C134,Punten!$C$3:$AD$224,18,0)</f>
        <v>58.847999999999999</v>
      </c>
    </row>
    <row r="135" spans="1:5" ht="15" customHeight="1" x14ac:dyDescent="0.3">
      <c r="A135" s="97">
        <v>46042</v>
      </c>
      <c r="B135" s="98" t="s">
        <v>8</v>
      </c>
      <c r="C135" s="98" t="s">
        <v>6</v>
      </c>
      <c r="D135" s="104">
        <f>VLOOKUP(B135,Punten!$C$3:$AD$224,18,0)</f>
        <v>68.415000000000006</v>
      </c>
      <c r="E135" s="104">
        <f>VLOOKUP(C135,Punten!$C$3:$AD$224,18,0)</f>
        <v>56.265999999999998</v>
      </c>
    </row>
    <row r="136" spans="1:5" ht="15" customHeight="1" x14ac:dyDescent="0.3">
      <c r="A136" s="96">
        <v>46044</v>
      </c>
      <c r="B136" s="98" t="s">
        <v>10</v>
      </c>
      <c r="C136" s="98" t="s">
        <v>5</v>
      </c>
      <c r="D136" s="104">
        <f>VLOOKUP(B136,Punten!$C$3:$AD$224,18,0)</f>
        <v>64.763000000000005</v>
      </c>
      <c r="E136" s="104">
        <f>VLOOKUP(C136,Punten!$C$3:$AD$224,18,0)</f>
        <v>51.363000000000007</v>
      </c>
    </row>
    <row r="137" spans="1:5" ht="15" customHeight="1" x14ac:dyDescent="0.3">
      <c r="A137" s="96">
        <v>46045</v>
      </c>
      <c r="B137" s="98" t="s">
        <v>12</v>
      </c>
      <c r="C137" s="98" t="s">
        <v>13</v>
      </c>
      <c r="D137" s="104">
        <f>VLOOKUP(B137,Punten!$C$3:$AD$224,18,0)</f>
        <v>41.890999999999998</v>
      </c>
      <c r="E137" s="104">
        <f>VLOOKUP(C137,Punten!$C$3:$AD$224,18,0)</f>
        <v>44.517000000000003</v>
      </c>
    </row>
    <row r="138" spans="1:5" ht="13.95" customHeight="1" x14ac:dyDescent="0.3">
      <c r="A138" s="97"/>
      <c r="B138" s="98"/>
      <c r="C138" s="98"/>
      <c r="D138" s="104"/>
      <c r="E138" s="104"/>
    </row>
    <row r="139" spans="1:5" ht="15" customHeight="1" x14ac:dyDescent="0.3">
      <c r="A139" s="97">
        <v>46048</v>
      </c>
      <c r="B139" s="98" t="s">
        <v>15</v>
      </c>
      <c r="C139" s="98" t="s">
        <v>9</v>
      </c>
      <c r="D139" s="104" t="str">
        <f>VLOOKUP(B139,Punten!$C$3:$AD$224,19,0)</f>
        <v xml:space="preserve"> </v>
      </c>
      <c r="E139" s="104" t="str">
        <f>VLOOKUP(C139,Punten!$C$3:$AD$224,19,0)</f>
        <v xml:space="preserve"> </v>
      </c>
    </row>
    <row r="140" spans="1:5" ht="15" customHeight="1" x14ac:dyDescent="0.3">
      <c r="A140" s="170">
        <v>46048</v>
      </c>
      <c r="B140" s="171" t="s">
        <v>12</v>
      </c>
      <c r="C140" s="171" t="s">
        <v>290</v>
      </c>
      <c r="D140" s="104" t="str">
        <f>VLOOKUP(B140,Punten!$C$3:$AD$224,19,0)</f>
        <v xml:space="preserve"> </v>
      </c>
      <c r="E140" s="104" t="str">
        <f>VLOOKUP(C140,Punten!$C$3:$AD$224,19,0)</f>
        <v xml:space="preserve"> </v>
      </c>
    </row>
    <row r="141" spans="1:5" ht="15" customHeight="1" x14ac:dyDescent="0.3">
      <c r="A141" s="97">
        <v>46049</v>
      </c>
      <c r="B141" s="105" t="s">
        <v>291</v>
      </c>
      <c r="C141" s="98" t="s">
        <v>8</v>
      </c>
      <c r="D141" s="104" t="str">
        <f>VLOOKUP(B141,Punten!$C$3:$AD$224,19,0)</f>
        <v xml:space="preserve"> </v>
      </c>
      <c r="E141" s="104" t="str">
        <f>VLOOKUP(C141,Punten!$C$3:$AD$224,19,0)</f>
        <v xml:space="preserve"> </v>
      </c>
    </row>
    <row r="142" spans="1:5" ht="15" customHeight="1" x14ac:dyDescent="0.3">
      <c r="A142" s="97">
        <v>46050</v>
      </c>
      <c r="B142" s="98" t="s">
        <v>6</v>
      </c>
      <c r="C142" s="98" t="s">
        <v>7</v>
      </c>
      <c r="D142" s="104" t="str">
        <f>VLOOKUP(B142,Punten!$C$3:$AD$224,19,0)</f>
        <v xml:space="preserve"> </v>
      </c>
      <c r="E142" s="104" t="str">
        <f>VLOOKUP(C142,Punten!$C$3:$AD$224,19,0)</f>
        <v xml:space="preserve"> </v>
      </c>
    </row>
    <row r="143" spans="1:5" ht="15" customHeight="1" x14ac:dyDescent="0.3">
      <c r="A143" s="97">
        <v>46050</v>
      </c>
      <c r="B143" s="98" t="s">
        <v>5</v>
      </c>
      <c r="C143" s="98" t="s">
        <v>14</v>
      </c>
      <c r="D143" s="104" t="str">
        <f>VLOOKUP(B143,Punten!$C$3:$AD$224,19,0)</f>
        <v xml:space="preserve"> </v>
      </c>
      <c r="E143" s="104" t="str">
        <f>VLOOKUP(C143,Punten!$C$3:$AD$224,19,0)</f>
        <v xml:space="preserve"> </v>
      </c>
    </row>
    <row r="144" spans="1:5" ht="15" customHeight="1" x14ac:dyDescent="0.3">
      <c r="A144" s="118">
        <v>46051</v>
      </c>
      <c r="B144" s="121" t="s">
        <v>11</v>
      </c>
      <c r="C144" s="121" t="s">
        <v>16</v>
      </c>
      <c r="D144" s="104" t="str">
        <f>VLOOKUP(B144,Punten!$C$3:$AD$224,19,0)</f>
        <v xml:space="preserve"> </v>
      </c>
      <c r="E144" s="104" t="str">
        <f>VLOOKUP(C144,Punten!$C$3:$AD$224,19,0)</f>
        <v xml:space="preserve"> </v>
      </c>
    </row>
    <row r="145" spans="1:5" ht="15" customHeight="1" x14ac:dyDescent="0.3">
      <c r="A145" s="97">
        <v>46051</v>
      </c>
      <c r="B145" s="98" t="s">
        <v>13</v>
      </c>
      <c r="C145" s="98" t="s">
        <v>10</v>
      </c>
      <c r="D145" s="104" t="str">
        <f>VLOOKUP(B145,Punten!$C$3:$AD$224,19,0)</f>
        <v xml:space="preserve"> </v>
      </c>
      <c r="E145" s="104" t="str">
        <f>VLOOKUP(C145,Punten!$C$3:$AD$224,19,0)</f>
        <v xml:space="preserve"> </v>
      </c>
    </row>
    <row r="146" spans="1:5" ht="13.95" customHeight="1" x14ac:dyDescent="0.3">
      <c r="A146" s="97"/>
      <c r="B146" s="98"/>
      <c r="C146" s="98"/>
      <c r="D146" s="104"/>
      <c r="E146" s="104"/>
    </row>
    <row r="147" spans="1:5" ht="15" customHeight="1" x14ac:dyDescent="0.3">
      <c r="A147" s="97">
        <v>46062</v>
      </c>
      <c r="B147" s="98" t="s">
        <v>290</v>
      </c>
      <c r="C147" s="98" t="s">
        <v>6</v>
      </c>
      <c r="D147" s="104" t="str">
        <f>VLOOKUP(B147,Punten!$C$3:$AD$224,20,0)</f>
        <v xml:space="preserve"> </v>
      </c>
      <c r="E147" s="104" t="str">
        <f>VLOOKUP(C147,Punten!$C$3:$AD$224,20,0)</f>
        <v xml:space="preserve"> </v>
      </c>
    </row>
    <row r="148" spans="1:5" ht="15" customHeight="1" x14ac:dyDescent="0.3">
      <c r="A148" s="97">
        <v>46062</v>
      </c>
      <c r="B148" s="98" t="s">
        <v>15</v>
      </c>
      <c r="C148" s="98" t="s">
        <v>11</v>
      </c>
      <c r="D148" s="104" t="str">
        <f>VLOOKUP(B148,Punten!$C$3:$AD$224,20,0)</f>
        <v xml:space="preserve"> </v>
      </c>
      <c r="E148" s="104" t="str">
        <f>VLOOKUP(C148,Punten!$C$3:$AD$224,20,0)</f>
        <v xml:space="preserve"> </v>
      </c>
    </row>
    <row r="149" spans="1:5" ht="15" customHeight="1" x14ac:dyDescent="0.3">
      <c r="A149" s="170">
        <v>46063</v>
      </c>
      <c r="B149" s="208" t="s">
        <v>8</v>
      </c>
      <c r="C149" s="171" t="s">
        <v>14</v>
      </c>
      <c r="D149" s="104" t="str">
        <f>VLOOKUP(B149,Punten!$C$3:$AD$224,20,0)</f>
        <v xml:space="preserve"> </v>
      </c>
      <c r="E149" s="104" t="str">
        <f>VLOOKUP(C149,Punten!$C$3:$AD$224,20,0)</f>
        <v xml:space="preserve"> </v>
      </c>
    </row>
    <row r="150" spans="1:5" ht="15" customHeight="1" x14ac:dyDescent="0.3">
      <c r="A150" s="97">
        <v>46064</v>
      </c>
      <c r="B150" s="98" t="s">
        <v>5</v>
      </c>
      <c r="C150" s="105" t="s">
        <v>9</v>
      </c>
      <c r="D150" s="104" t="str">
        <f>VLOOKUP(B150,Punten!$C$3:$AD$224,20,0)</f>
        <v xml:space="preserve"> </v>
      </c>
      <c r="E150" s="104" t="str">
        <f>VLOOKUP(C150,Punten!$C$3:$AD$224,20,0)</f>
        <v xml:space="preserve"> </v>
      </c>
    </row>
    <row r="151" spans="1:5" ht="15" customHeight="1" x14ac:dyDescent="0.3">
      <c r="A151" s="97">
        <v>46065</v>
      </c>
      <c r="B151" s="98" t="s">
        <v>13</v>
      </c>
      <c r="C151" s="98" t="s">
        <v>291</v>
      </c>
      <c r="D151" s="104" t="str">
        <f>VLOOKUP(B151,Punten!$C$3:$AD$224,20,0)</f>
        <v xml:space="preserve"> </v>
      </c>
      <c r="E151" s="104" t="str">
        <f>VLOOKUP(C151,Punten!$C$3:$AD$224,20,0)</f>
        <v xml:space="preserve"> </v>
      </c>
    </row>
    <row r="152" spans="1:5" ht="15" customHeight="1" x14ac:dyDescent="0.3">
      <c r="A152" s="97">
        <v>46065</v>
      </c>
      <c r="B152" s="98" t="s">
        <v>10</v>
      </c>
      <c r="C152" s="98" t="s">
        <v>7</v>
      </c>
      <c r="D152" s="104" t="str">
        <f>VLOOKUP(B152,Punten!$C$3:$AD$224,20,0)</f>
        <v xml:space="preserve"> </v>
      </c>
      <c r="E152" s="104" t="str">
        <f>VLOOKUP(C152,Punten!$C$3:$AD$224,20,0)</f>
        <v xml:space="preserve"> </v>
      </c>
    </row>
    <row r="153" spans="1:5" ht="15" customHeight="1" x14ac:dyDescent="0.3">
      <c r="A153" s="97">
        <v>46066</v>
      </c>
      <c r="B153" s="98" t="s">
        <v>12</v>
      </c>
      <c r="C153" s="98" t="s">
        <v>16</v>
      </c>
      <c r="D153" s="104" t="str">
        <f>VLOOKUP(B153,Punten!$C$3:$AD$224,20,0)</f>
        <v xml:space="preserve"> </v>
      </c>
      <c r="E153" s="104" t="str">
        <f>VLOOKUP(C153,Punten!$C$3:$AD$224,20,0)</f>
        <v xml:space="preserve"> </v>
      </c>
    </row>
    <row r="154" spans="1:5" ht="13.95" customHeight="1" x14ac:dyDescent="0.3">
      <c r="A154" s="97"/>
      <c r="B154" s="98"/>
      <c r="C154" s="98"/>
      <c r="D154" s="104"/>
      <c r="E154" s="104"/>
    </row>
    <row r="155" spans="1:5" ht="15" customHeight="1" x14ac:dyDescent="0.3">
      <c r="A155" s="97">
        <v>46076</v>
      </c>
      <c r="B155" s="98" t="s">
        <v>7</v>
      </c>
      <c r="C155" s="98" t="s">
        <v>14</v>
      </c>
      <c r="D155" s="104" t="str">
        <f>VLOOKUP(B155,Punten!$C$3:$AD$224,21,0)</f>
        <v xml:space="preserve"> </v>
      </c>
      <c r="E155" s="104" t="str">
        <f>VLOOKUP(C155,Punten!$C$3:$AD$224,21,0)</f>
        <v xml:space="preserve"> </v>
      </c>
    </row>
    <row r="156" spans="1:5" ht="15" customHeight="1" x14ac:dyDescent="0.3">
      <c r="A156" s="97">
        <v>46077</v>
      </c>
      <c r="B156" s="98" t="s">
        <v>291</v>
      </c>
      <c r="C156" s="98" t="s">
        <v>290</v>
      </c>
      <c r="D156" s="104" t="str">
        <f>VLOOKUP(B156,Punten!$C$3:$AD$224,21,0)</f>
        <v xml:space="preserve"> </v>
      </c>
      <c r="E156" s="104" t="str">
        <f>VLOOKUP(C156,Punten!$C$3:$AD$224,21,0)</f>
        <v xml:space="preserve"> </v>
      </c>
    </row>
    <row r="157" spans="1:5" ht="15" customHeight="1" x14ac:dyDescent="0.3">
      <c r="A157" s="97">
        <v>46077</v>
      </c>
      <c r="B157" s="98" t="s">
        <v>9</v>
      </c>
      <c r="C157" s="98" t="s">
        <v>13</v>
      </c>
      <c r="D157" s="104" t="str">
        <f>VLOOKUP(B157,Punten!$C$3:$AD$224,21,0)</f>
        <v xml:space="preserve"> </v>
      </c>
      <c r="E157" s="104" t="str">
        <f>VLOOKUP(C157,Punten!$C$3:$AD$224,21,0)</f>
        <v xml:space="preserve"> </v>
      </c>
    </row>
    <row r="158" spans="1:5" ht="15" customHeight="1" x14ac:dyDescent="0.3">
      <c r="A158" s="97">
        <v>46077</v>
      </c>
      <c r="B158" s="98" t="s">
        <v>16</v>
      </c>
      <c r="C158" s="98" t="s">
        <v>10</v>
      </c>
      <c r="D158" s="104" t="str">
        <f>VLOOKUP(B158,Punten!$C$3:$AD$224,21,0)</f>
        <v xml:space="preserve"> </v>
      </c>
      <c r="E158" s="104" t="str">
        <f>VLOOKUP(C158,Punten!$C$3:$AD$224,21,0)</f>
        <v xml:space="preserve"> </v>
      </c>
    </row>
    <row r="159" spans="1:5" ht="15" customHeight="1" x14ac:dyDescent="0.3">
      <c r="A159" s="217">
        <v>46078</v>
      </c>
      <c r="B159" s="208" t="s">
        <v>5</v>
      </c>
      <c r="C159" s="171" t="s">
        <v>8</v>
      </c>
      <c r="D159" s="104" t="str">
        <f>VLOOKUP(B159,Punten!$C$3:$AD$224,21,0)</f>
        <v xml:space="preserve"> </v>
      </c>
      <c r="E159" s="104" t="str">
        <f>VLOOKUP(C159,Punten!$C$3:$AD$224,21,0)</f>
        <v xml:space="preserve"> </v>
      </c>
    </row>
    <row r="160" spans="1:5" ht="15" customHeight="1" x14ac:dyDescent="0.3">
      <c r="A160" s="97">
        <v>46078</v>
      </c>
      <c r="B160" s="98" t="s">
        <v>6</v>
      </c>
      <c r="C160" s="98" t="s">
        <v>11</v>
      </c>
      <c r="D160" s="104" t="str">
        <f>VLOOKUP(B160,Punten!$C$3:$AD$224,21,0)</f>
        <v xml:space="preserve"> </v>
      </c>
      <c r="E160" s="104" t="str">
        <f>VLOOKUP(C160,Punten!$C$3:$AD$224,21,0)</f>
        <v xml:space="preserve"> </v>
      </c>
    </row>
    <row r="161" spans="1:5" ht="15" customHeight="1" x14ac:dyDescent="0.3">
      <c r="A161" s="97">
        <v>46080</v>
      </c>
      <c r="B161" s="98" t="s">
        <v>12</v>
      </c>
      <c r="C161" s="98" t="s">
        <v>15</v>
      </c>
      <c r="D161" s="104" t="str">
        <f>VLOOKUP(B161,Punten!$C$3:$AD$224,21,0)</f>
        <v xml:space="preserve"> </v>
      </c>
      <c r="E161" s="104" t="str">
        <f>VLOOKUP(C161,Punten!$C$3:$AD$224,21,0)</f>
        <v xml:space="preserve"> </v>
      </c>
    </row>
    <row r="162" spans="1:5" ht="13.95" customHeight="1" x14ac:dyDescent="0.3">
      <c r="A162" s="96"/>
      <c r="B162" s="110"/>
      <c r="C162" s="110"/>
      <c r="D162" s="104"/>
      <c r="E162" s="104"/>
    </row>
    <row r="163" spans="1:5" ht="15" customHeight="1" x14ac:dyDescent="0.3">
      <c r="A163" s="97">
        <v>46090</v>
      </c>
      <c r="B163" s="98" t="s">
        <v>15</v>
      </c>
      <c r="C163" s="105" t="s">
        <v>6</v>
      </c>
      <c r="D163" s="104" t="str">
        <f>VLOOKUP(B163,Punten!$C$3:$AD$224,22,0)</f>
        <v xml:space="preserve"> </v>
      </c>
      <c r="E163" s="104" t="str">
        <f>VLOOKUP(C163,Punten!$C$3:$AD$224,22,0)</f>
        <v xml:space="preserve"> </v>
      </c>
    </row>
    <row r="164" spans="1:5" ht="15" customHeight="1" x14ac:dyDescent="0.3">
      <c r="A164" s="97">
        <v>46090</v>
      </c>
      <c r="B164" s="98" t="s">
        <v>14</v>
      </c>
      <c r="C164" s="98" t="s">
        <v>16</v>
      </c>
      <c r="D164" s="104" t="str">
        <f>VLOOKUP(B164,Punten!$C$3:$AD$224,22,0)</f>
        <v xml:space="preserve"> </v>
      </c>
      <c r="E164" s="104" t="str">
        <f>VLOOKUP(C164,Punten!$C$3:$AD$224,22,0)</f>
        <v xml:space="preserve"> </v>
      </c>
    </row>
    <row r="165" spans="1:5" ht="15" customHeight="1" x14ac:dyDescent="0.3">
      <c r="A165" s="97">
        <v>46090</v>
      </c>
      <c r="B165" s="98" t="s">
        <v>11</v>
      </c>
      <c r="C165" s="98" t="s">
        <v>291</v>
      </c>
      <c r="D165" s="104" t="str">
        <f>VLOOKUP(B165,Punten!$C$3:$AD$224,22,0)</f>
        <v xml:space="preserve"> </v>
      </c>
      <c r="E165" s="104" t="str">
        <f>VLOOKUP(C165,Punten!$C$3:$AD$224,22,0)</f>
        <v xml:space="preserve"> </v>
      </c>
    </row>
    <row r="166" spans="1:5" ht="15" customHeight="1" x14ac:dyDescent="0.3">
      <c r="A166" s="97">
        <v>46090</v>
      </c>
      <c r="B166" s="98" t="s">
        <v>290</v>
      </c>
      <c r="C166" s="98" t="s">
        <v>9</v>
      </c>
      <c r="D166" s="104" t="str">
        <f>VLOOKUP(B166,Punten!$C$3:$AD$224,22,0)</f>
        <v xml:space="preserve"> </v>
      </c>
      <c r="E166" s="104" t="str">
        <f>VLOOKUP(C166,Punten!$C$3:$AD$224,22,0)</f>
        <v xml:space="preserve"> </v>
      </c>
    </row>
    <row r="167" spans="1:5" ht="15" customHeight="1" x14ac:dyDescent="0.3">
      <c r="A167" s="97">
        <v>46092</v>
      </c>
      <c r="B167" s="98" t="s">
        <v>5</v>
      </c>
      <c r="C167" s="98" t="s">
        <v>7</v>
      </c>
      <c r="D167" s="104" t="str">
        <f>VLOOKUP(B167,Punten!$C$3:$AD$224,22,0)</f>
        <v xml:space="preserve"> </v>
      </c>
      <c r="E167" s="104" t="str">
        <f>VLOOKUP(C167,Punten!$C$3:$AD$224,22,0)</f>
        <v xml:space="preserve"> </v>
      </c>
    </row>
    <row r="168" spans="1:5" ht="15" customHeight="1" x14ac:dyDescent="0.3">
      <c r="A168" s="170">
        <v>46091</v>
      </c>
      <c r="B168" s="171" t="s">
        <v>8</v>
      </c>
      <c r="C168" s="171" t="s">
        <v>13</v>
      </c>
      <c r="D168" s="104" t="str">
        <f>VLOOKUP(B168,Punten!$C$3:$AD$224,22,0)</f>
        <v xml:space="preserve"> </v>
      </c>
      <c r="E168" s="104" t="str">
        <f>VLOOKUP(C168,Punten!$C$3:$AD$224,22,0)</f>
        <v xml:space="preserve"> </v>
      </c>
    </row>
    <row r="169" spans="1:5" ht="15" customHeight="1" x14ac:dyDescent="0.3">
      <c r="A169" s="97">
        <v>46093</v>
      </c>
      <c r="B169" s="98" t="s">
        <v>10</v>
      </c>
      <c r="C169" s="98" t="s">
        <v>12</v>
      </c>
      <c r="D169" s="104" t="str">
        <f>VLOOKUP(B169,Punten!$C$3:$AD$224,22,0)</f>
        <v xml:space="preserve"> </v>
      </c>
      <c r="E169" s="104" t="str">
        <f>VLOOKUP(C169,Punten!$C$3:$AD$224,22,0)</f>
        <v xml:space="preserve"> </v>
      </c>
    </row>
    <row r="170" spans="1:5" ht="7.95" customHeight="1" x14ac:dyDescent="0.3">
      <c r="A170" s="97"/>
      <c r="B170" s="105"/>
      <c r="C170" s="98"/>
      <c r="D170" s="104"/>
      <c r="E170" s="104"/>
    </row>
    <row r="171" spans="1:5" ht="15" customHeight="1" x14ac:dyDescent="0.3">
      <c r="A171" s="96">
        <v>46104</v>
      </c>
      <c r="B171" s="98" t="s">
        <v>7</v>
      </c>
      <c r="C171" s="98" t="s">
        <v>291</v>
      </c>
      <c r="D171" s="104" t="str">
        <f>VLOOKUP(B171,Punten!$C$3:$AD$224,23,0)</f>
        <v xml:space="preserve"> </v>
      </c>
      <c r="E171" s="104" t="str">
        <f>VLOOKUP(C171,Punten!$C$3:$AD$224,23,0)</f>
        <v xml:space="preserve"> </v>
      </c>
    </row>
    <row r="172" spans="1:5" ht="15" customHeight="1" x14ac:dyDescent="0.3">
      <c r="A172" s="96">
        <v>46104</v>
      </c>
      <c r="B172" s="98" t="s">
        <v>15</v>
      </c>
      <c r="C172" s="98" t="s">
        <v>5</v>
      </c>
      <c r="D172" s="104" t="str">
        <f>VLOOKUP(B172,Punten!$C$3:$AD$224,23,0)</f>
        <v xml:space="preserve"> </v>
      </c>
      <c r="E172" s="104" t="str">
        <f>VLOOKUP(C172,Punten!$C$3:$AD$224,23,0)</f>
        <v xml:space="preserve"> </v>
      </c>
    </row>
    <row r="173" spans="1:5" ht="15" customHeight="1" x14ac:dyDescent="0.3">
      <c r="A173" s="96">
        <v>46104</v>
      </c>
      <c r="B173" s="98" t="s">
        <v>290</v>
      </c>
      <c r="C173" s="105" t="s">
        <v>10</v>
      </c>
      <c r="D173" s="104" t="str">
        <f>VLOOKUP(B173,Punten!$C$3:$AD$224,23,0)</f>
        <v xml:space="preserve"> </v>
      </c>
      <c r="E173" s="104" t="str">
        <f>VLOOKUP(C173,Punten!$C$3:$AD$224,23,0)</f>
        <v xml:space="preserve"> </v>
      </c>
    </row>
    <row r="174" spans="1:5" ht="15" customHeight="1" x14ac:dyDescent="0.3">
      <c r="A174" s="96">
        <v>46104</v>
      </c>
      <c r="B174" s="98" t="s">
        <v>14</v>
      </c>
      <c r="C174" s="98" t="s">
        <v>13</v>
      </c>
      <c r="D174" s="104" t="str">
        <f>VLOOKUP(B174,Punten!$C$3:$AD$224,23,0)</f>
        <v xml:space="preserve"> </v>
      </c>
      <c r="E174" s="104" t="str">
        <f>VLOOKUP(C174,Punten!$C$3:$AD$224,23,0)</f>
        <v xml:space="preserve"> </v>
      </c>
    </row>
    <row r="175" spans="1:5" ht="15" customHeight="1" x14ac:dyDescent="0.3">
      <c r="A175" s="170">
        <v>46105</v>
      </c>
      <c r="B175" s="171" t="s">
        <v>8</v>
      </c>
      <c r="C175" s="171" t="s">
        <v>9</v>
      </c>
      <c r="D175" s="104" t="str">
        <f>VLOOKUP(B175,Punten!$C$3:$AD$224,23,0)</f>
        <v xml:space="preserve"> </v>
      </c>
      <c r="E175" s="104" t="str">
        <f>VLOOKUP(C175,Punten!$C$3:$AD$224,23,0)</f>
        <v xml:space="preserve"> </v>
      </c>
    </row>
    <row r="176" spans="1:5" ht="15" customHeight="1" x14ac:dyDescent="0.3">
      <c r="A176" s="96">
        <v>46105</v>
      </c>
      <c r="B176" s="98" t="s">
        <v>16</v>
      </c>
      <c r="C176" s="98" t="s">
        <v>6</v>
      </c>
      <c r="D176" s="104" t="str">
        <f>VLOOKUP(B176,Punten!$C$3:$AD$224,23,0)</f>
        <v xml:space="preserve"> </v>
      </c>
      <c r="E176" s="104" t="str">
        <f>VLOOKUP(C176,Punten!$C$3:$AD$224,23,0)</f>
        <v xml:space="preserve"> </v>
      </c>
    </row>
    <row r="177" spans="1:5" ht="15" customHeight="1" x14ac:dyDescent="0.3">
      <c r="A177" s="96">
        <v>46108</v>
      </c>
      <c r="B177" s="98" t="s">
        <v>12</v>
      </c>
      <c r="C177" s="98" t="s">
        <v>11</v>
      </c>
      <c r="D177" s="104" t="str">
        <f>VLOOKUP(B177,Punten!$C$3:$AD$224,23,0)</f>
        <v xml:space="preserve"> </v>
      </c>
      <c r="E177" s="104" t="str">
        <f>VLOOKUP(C177,Punten!$C$3:$AD$224,23,0)</f>
        <v xml:space="preserve"> </v>
      </c>
    </row>
    <row r="178" spans="1:5" ht="7.95" customHeight="1" x14ac:dyDescent="0.3">
      <c r="A178" s="96"/>
      <c r="B178" s="98"/>
      <c r="C178" s="98"/>
      <c r="D178" s="104"/>
      <c r="E178" s="104"/>
    </row>
    <row r="179" spans="1:5" ht="15" customHeight="1" x14ac:dyDescent="0.3">
      <c r="A179" s="117">
        <v>46119</v>
      </c>
      <c r="B179" s="121" t="s">
        <v>290</v>
      </c>
      <c r="C179" s="121" t="s">
        <v>14</v>
      </c>
      <c r="D179" s="104" t="str">
        <f>VLOOKUP(B179,Punten!$C$3:$AD$224,24,0)</f>
        <v xml:space="preserve"> </v>
      </c>
      <c r="E179" s="104" t="str">
        <f>VLOOKUP(C179,Punten!$C$3:$AD$224,24,0)</f>
        <v xml:space="preserve"> </v>
      </c>
    </row>
    <row r="180" spans="1:5" ht="15" customHeight="1" x14ac:dyDescent="0.3">
      <c r="A180" s="96">
        <v>46119</v>
      </c>
      <c r="B180" s="98" t="s">
        <v>9</v>
      </c>
      <c r="C180" s="98" t="s">
        <v>7</v>
      </c>
      <c r="D180" s="104" t="str">
        <f>VLOOKUP(B180,Punten!$C$3:$AD$224,24,0)</f>
        <v xml:space="preserve"> </v>
      </c>
      <c r="E180" s="104" t="str">
        <f>VLOOKUP(C180,Punten!$C$3:$AD$224,24,0)</f>
        <v xml:space="preserve"> </v>
      </c>
    </row>
    <row r="181" spans="1:5" ht="15" customHeight="1" x14ac:dyDescent="0.3">
      <c r="A181" s="96">
        <v>46119</v>
      </c>
      <c r="B181" s="98" t="s">
        <v>8</v>
      </c>
      <c r="C181" s="98" t="s">
        <v>15</v>
      </c>
      <c r="D181" s="104" t="str">
        <f>VLOOKUP(B181,Punten!$C$3:$AD$224,24,0)</f>
        <v xml:space="preserve"> </v>
      </c>
      <c r="E181" s="104" t="str">
        <f>VLOOKUP(C181,Punten!$C$3:$AD$224,24,0)</f>
        <v xml:space="preserve"> </v>
      </c>
    </row>
    <row r="182" spans="1:5" ht="15" customHeight="1" x14ac:dyDescent="0.3">
      <c r="A182" s="96">
        <v>46119</v>
      </c>
      <c r="B182" s="98" t="s">
        <v>291</v>
      </c>
      <c r="C182" s="98" t="s">
        <v>16</v>
      </c>
      <c r="D182" s="104" t="str">
        <f>VLOOKUP(B182,Punten!$C$3:$AD$224,24,0)</f>
        <v xml:space="preserve"> </v>
      </c>
      <c r="E182" s="104" t="str">
        <f>VLOOKUP(C182,Punten!$C$3:$AD$224,24,0)</f>
        <v xml:space="preserve"> </v>
      </c>
    </row>
    <row r="183" spans="1:5" ht="15" customHeight="1" x14ac:dyDescent="0.3">
      <c r="A183" s="97">
        <v>46120</v>
      </c>
      <c r="B183" s="98" t="s">
        <v>6</v>
      </c>
      <c r="C183" s="98" t="s">
        <v>12</v>
      </c>
      <c r="D183" s="104" t="str">
        <f>VLOOKUP(B183,Punten!$C$3:$AD$224,24,0)</f>
        <v xml:space="preserve"> </v>
      </c>
      <c r="E183" s="104" t="str">
        <f>VLOOKUP(C183,Punten!$C$3:$AD$224,24,0)</f>
        <v xml:space="preserve"> </v>
      </c>
    </row>
    <row r="184" spans="1:5" ht="15" customHeight="1" x14ac:dyDescent="0.3">
      <c r="A184" s="96">
        <v>46121</v>
      </c>
      <c r="B184" s="98" t="s">
        <v>11</v>
      </c>
      <c r="C184" s="98" t="s">
        <v>10</v>
      </c>
      <c r="D184" s="104" t="str">
        <f>VLOOKUP(B184,Punten!$C$3:$AD$224,24,0)</f>
        <v xml:space="preserve"> </v>
      </c>
      <c r="E184" s="104" t="str">
        <f>VLOOKUP(C184,Punten!$C$3:$AD$224,24,0)</f>
        <v xml:space="preserve"> </v>
      </c>
    </row>
    <row r="185" spans="1:5" ht="15" customHeight="1" x14ac:dyDescent="0.3">
      <c r="A185" s="96">
        <v>46121</v>
      </c>
      <c r="B185" s="98" t="s">
        <v>13</v>
      </c>
      <c r="C185" s="98" t="s">
        <v>5</v>
      </c>
      <c r="D185" s="104" t="str">
        <f>VLOOKUP(B185,Punten!$C$3:$AD$224,24,0)</f>
        <v xml:space="preserve"> </v>
      </c>
      <c r="E185" s="104" t="str">
        <f>VLOOKUP(C185,Punten!$C$3:$AD$224,24,0)</f>
        <v xml:space="preserve"> </v>
      </c>
    </row>
    <row r="186" spans="1:5" ht="7.95" customHeight="1" x14ac:dyDescent="0.3">
      <c r="A186" s="97"/>
      <c r="B186" s="105"/>
      <c r="C186" s="98"/>
      <c r="D186" s="104"/>
      <c r="E186" s="104"/>
    </row>
    <row r="187" spans="1:5" ht="15" customHeight="1" x14ac:dyDescent="0.3">
      <c r="A187" s="96">
        <v>46132</v>
      </c>
      <c r="B187" s="98" t="s">
        <v>14</v>
      </c>
      <c r="C187" s="98" t="s">
        <v>11</v>
      </c>
      <c r="D187" s="104" t="str">
        <f>VLOOKUP(B187,Punten!$C$3:$AD$224,25,0)</f>
        <v xml:space="preserve"> </v>
      </c>
      <c r="E187" s="104" t="str">
        <f>VLOOKUP(C187,Punten!$C$3:$AD$224,25,0)</f>
        <v xml:space="preserve"> </v>
      </c>
    </row>
    <row r="188" spans="1:5" ht="15" customHeight="1" x14ac:dyDescent="0.3">
      <c r="A188" s="96">
        <v>46132</v>
      </c>
      <c r="B188" s="98" t="s">
        <v>7</v>
      </c>
      <c r="C188" s="98" t="s">
        <v>8</v>
      </c>
      <c r="D188" s="104" t="str">
        <f>VLOOKUP(B188,Punten!$C$3:$AD$224,25,0)</f>
        <v xml:space="preserve"> </v>
      </c>
      <c r="E188" s="104" t="str">
        <f>VLOOKUP(C188,Punten!$C$3:$AD$224,25,0)</f>
        <v xml:space="preserve"> </v>
      </c>
    </row>
    <row r="189" spans="1:5" ht="15" customHeight="1" x14ac:dyDescent="0.3">
      <c r="A189" s="96">
        <v>46133</v>
      </c>
      <c r="B189" s="98" t="s">
        <v>16</v>
      </c>
      <c r="C189" s="105" t="s">
        <v>9</v>
      </c>
      <c r="D189" s="104" t="str">
        <f>VLOOKUP(B189,Punten!$C$3:$AD$224,25,0)</f>
        <v xml:space="preserve"> </v>
      </c>
      <c r="E189" s="104" t="str">
        <f>VLOOKUP(C189,Punten!$C$3:$AD$224,25,0)</f>
        <v xml:space="preserve"> </v>
      </c>
    </row>
    <row r="190" spans="1:5" ht="15" customHeight="1" x14ac:dyDescent="0.3">
      <c r="A190" s="96">
        <v>46134</v>
      </c>
      <c r="B190" s="98" t="s">
        <v>5</v>
      </c>
      <c r="C190" s="98" t="s">
        <v>290</v>
      </c>
      <c r="D190" s="104" t="str">
        <f>VLOOKUP(B190,Punten!$C$3:$AD$224,25,0)</f>
        <v xml:space="preserve"> </v>
      </c>
      <c r="E190" s="104" t="str">
        <f>VLOOKUP(C190,Punten!$C$3:$AD$224,25,0)</f>
        <v xml:space="preserve"> </v>
      </c>
    </row>
    <row r="191" spans="1:5" ht="15" customHeight="1" x14ac:dyDescent="0.3">
      <c r="A191" s="97">
        <v>46135</v>
      </c>
      <c r="B191" s="98" t="s">
        <v>13</v>
      </c>
      <c r="C191" s="98" t="s">
        <v>15</v>
      </c>
      <c r="D191" s="104" t="str">
        <f>VLOOKUP(B191,Punten!$C$3:$AD$224,25,0)</f>
        <v xml:space="preserve"> </v>
      </c>
      <c r="E191" s="104" t="str">
        <f>VLOOKUP(C191,Punten!$C$3:$AD$224,25,0)</f>
        <v xml:space="preserve"> </v>
      </c>
    </row>
    <row r="192" spans="1:5" ht="15" customHeight="1" x14ac:dyDescent="0.3">
      <c r="A192" s="96">
        <v>46135</v>
      </c>
      <c r="B192" s="98" t="s">
        <v>10</v>
      </c>
      <c r="C192" s="98" t="s">
        <v>6</v>
      </c>
      <c r="D192" s="104" t="str">
        <f>VLOOKUP(B192,Punten!$C$3:$AD$224,25,0)</f>
        <v xml:space="preserve"> </v>
      </c>
      <c r="E192" s="104" t="str">
        <f>VLOOKUP(C192,Punten!$C$3:$AD$224,25,0)</f>
        <v xml:space="preserve"> </v>
      </c>
    </row>
    <row r="193" spans="1:5" ht="15" customHeight="1" x14ac:dyDescent="0.3">
      <c r="A193" s="97">
        <v>46136</v>
      </c>
      <c r="B193" s="98" t="s">
        <v>12</v>
      </c>
      <c r="C193" s="98" t="s">
        <v>291</v>
      </c>
      <c r="D193" s="104" t="str">
        <f>VLOOKUP(B193,Punten!$C$3:$AD$224,25,0)</f>
        <v xml:space="preserve"> </v>
      </c>
      <c r="E193" s="104" t="str">
        <f>VLOOKUP(C193,Punten!$C$3:$AD$224,25,0)</f>
        <v xml:space="preserve"> </v>
      </c>
    </row>
    <row r="194" spans="1:5" ht="7.95" customHeight="1" x14ac:dyDescent="0.3">
      <c r="A194" s="96"/>
      <c r="B194" s="98"/>
      <c r="C194" s="98"/>
      <c r="D194" s="104"/>
      <c r="E194" s="104"/>
    </row>
    <row r="195" spans="1:5" ht="15" customHeight="1" x14ac:dyDescent="0.3">
      <c r="A195" s="96">
        <v>46146</v>
      </c>
      <c r="B195" s="98" t="s">
        <v>15</v>
      </c>
      <c r="C195" s="98" t="s">
        <v>7</v>
      </c>
      <c r="D195" s="104" t="str">
        <f>VLOOKUP(B195,Punten!$C$3:$AD$224,26,0)</f>
        <v xml:space="preserve"> </v>
      </c>
      <c r="E195" s="104" t="str">
        <f>VLOOKUP(C195,Punten!$C$3:$AD$224,26,0)</f>
        <v xml:space="preserve"> </v>
      </c>
    </row>
    <row r="196" spans="1:5" ht="15" customHeight="1" x14ac:dyDescent="0.3">
      <c r="A196" s="97">
        <v>46146</v>
      </c>
      <c r="B196" s="98" t="s">
        <v>11</v>
      </c>
      <c r="C196" s="98" t="s">
        <v>5</v>
      </c>
      <c r="D196" s="104" t="str">
        <f>VLOOKUP(B196,Punten!$C$3:$AD$224,26,0)</f>
        <v xml:space="preserve"> </v>
      </c>
      <c r="E196" s="104" t="str">
        <f>VLOOKUP(C196,Punten!$C$3:$AD$224,26,0)</f>
        <v xml:space="preserve"> </v>
      </c>
    </row>
    <row r="197" spans="1:5" ht="15" customHeight="1" x14ac:dyDescent="0.3">
      <c r="A197" s="96">
        <v>46146</v>
      </c>
      <c r="B197" s="98" t="s">
        <v>290</v>
      </c>
      <c r="C197" s="105" t="s">
        <v>13</v>
      </c>
      <c r="D197" s="104" t="str">
        <f>VLOOKUP(B197,Punten!$C$3:$AD$224,26,0)</f>
        <v xml:space="preserve"> </v>
      </c>
      <c r="E197" s="104" t="str">
        <f>VLOOKUP(C197,Punten!$C$3:$AD$224,26,0)</f>
        <v xml:space="preserve"> </v>
      </c>
    </row>
    <row r="198" spans="1:5" ht="15" customHeight="1" x14ac:dyDescent="0.3">
      <c r="A198" s="96">
        <v>46147</v>
      </c>
      <c r="B198" s="98" t="s">
        <v>8</v>
      </c>
      <c r="C198" s="98" t="s">
        <v>16</v>
      </c>
      <c r="D198" s="104" t="str">
        <f>VLOOKUP(B198,Punten!$C$3:$AD$224,26,0)</f>
        <v xml:space="preserve"> </v>
      </c>
      <c r="E198" s="104" t="str">
        <f>VLOOKUP(C198,Punten!$C$3:$AD$224,26,0)</f>
        <v xml:space="preserve"> </v>
      </c>
    </row>
    <row r="199" spans="1:5" ht="15" customHeight="1" x14ac:dyDescent="0.3">
      <c r="A199" s="96">
        <v>46147</v>
      </c>
      <c r="B199" s="98" t="s">
        <v>291</v>
      </c>
      <c r="C199" s="98" t="s">
        <v>10</v>
      </c>
      <c r="D199" s="104" t="str">
        <f>VLOOKUP(B199,Punten!$C$3:$AD$224,26,0)</f>
        <v xml:space="preserve"> </v>
      </c>
      <c r="E199" s="104" t="str">
        <f>VLOOKUP(C199,Punten!$C$3:$AD$224,26,0)</f>
        <v xml:space="preserve"> </v>
      </c>
    </row>
    <row r="200" spans="1:5" ht="15" customHeight="1" x14ac:dyDescent="0.3">
      <c r="A200" s="96">
        <v>46147</v>
      </c>
      <c r="B200" s="98" t="s">
        <v>9</v>
      </c>
      <c r="C200" s="98" t="s">
        <v>12</v>
      </c>
      <c r="D200" s="104" t="str">
        <f>VLOOKUP(B200,Punten!$C$3:$AD$224,26,0)</f>
        <v xml:space="preserve"> </v>
      </c>
      <c r="E200" s="104" t="str">
        <f>VLOOKUP(C200,Punten!$C$3:$AD$224,26,0)</f>
        <v xml:space="preserve"> </v>
      </c>
    </row>
    <row r="201" spans="1:5" ht="15" customHeight="1" x14ac:dyDescent="0.3">
      <c r="A201" s="96">
        <v>46148</v>
      </c>
      <c r="B201" s="98" t="s">
        <v>6</v>
      </c>
      <c r="C201" s="98" t="s">
        <v>14</v>
      </c>
      <c r="D201" s="104" t="str">
        <f>VLOOKUP(B201,Punten!$C$3:$AD$224,26,0)</f>
        <v xml:space="preserve"> </v>
      </c>
      <c r="E201" s="104" t="str">
        <f>VLOOKUP(C201,Punten!$C$3:$AD$224,26,0)</f>
        <v xml:space="preserve"> </v>
      </c>
    </row>
    <row r="202" spans="1:5" ht="7.95" customHeight="1" x14ac:dyDescent="0.3">
      <c r="A202" s="96"/>
      <c r="B202" s="98"/>
      <c r="C202" s="98"/>
      <c r="D202" s="104"/>
      <c r="E202" s="104"/>
    </row>
    <row r="203" spans="1:5" ht="15" customHeight="1" x14ac:dyDescent="0.3">
      <c r="A203" s="96">
        <v>46153</v>
      </c>
      <c r="B203" s="98" t="s">
        <v>15</v>
      </c>
      <c r="C203" s="98" t="s">
        <v>290</v>
      </c>
      <c r="D203" s="104" t="str">
        <f>VLOOKUP(B203,Punten!$C$3:$AD$224,27,0)</f>
        <v xml:space="preserve"> </v>
      </c>
      <c r="E203" s="104" t="str">
        <f>VLOOKUP(C203,Punten!$C$3:$AD$224,27,0)</f>
        <v xml:space="preserve"> </v>
      </c>
    </row>
    <row r="204" spans="1:5" ht="15" customHeight="1" x14ac:dyDescent="0.3">
      <c r="A204" s="96">
        <v>46153</v>
      </c>
      <c r="B204" s="98" t="s">
        <v>7</v>
      </c>
      <c r="C204" s="98" t="s">
        <v>16</v>
      </c>
      <c r="D204" s="104" t="str">
        <f>VLOOKUP(B204,Punten!$C$3:$AD$224,27,0)</f>
        <v xml:space="preserve"> </v>
      </c>
      <c r="E204" s="104" t="str">
        <f>VLOOKUP(C204,Punten!$C$3:$AD$224,27,0)</f>
        <v xml:space="preserve"> </v>
      </c>
    </row>
    <row r="205" spans="1:5" ht="15" customHeight="1" x14ac:dyDescent="0.3">
      <c r="A205" s="96">
        <v>46153</v>
      </c>
      <c r="B205" s="98" t="s">
        <v>14</v>
      </c>
      <c r="C205" s="98" t="s">
        <v>291</v>
      </c>
      <c r="D205" s="104" t="str">
        <f>VLOOKUP(B205,Punten!$C$3:$AD$224,27,0)</f>
        <v xml:space="preserve"> </v>
      </c>
      <c r="E205" s="104" t="str">
        <f>VLOOKUP(C205,Punten!$C$3:$AD$224,27,0)</f>
        <v xml:space="preserve"> </v>
      </c>
    </row>
    <row r="206" spans="1:5" ht="15" customHeight="1" x14ac:dyDescent="0.3">
      <c r="A206" s="118">
        <v>46154</v>
      </c>
      <c r="B206" s="121" t="s">
        <v>13</v>
      </c>
      <c r="C206" s="121" t="s">
        <v>11</v>
      </c>
      <c r="D206" s="104" t="str">
        <f>VLOOKUP(B206,Punten!$C$3:$AD$224,27,0)</f>
        <v xml:space="preserve"> </v>
      </c>
      <c r="E206" s="104" t="str">
        <f>VLOOKUP(C206,Punten!$C$3:$AD$224,27,0)</f>
        <v xml:space="preserve"> </v>
      </c>
    </row>
    <row r="207" spans="1:5" ht="15" customHeight="1" x14ac:dyDescent="0.3">
      <c r="A207" s="117">
        <v>46154</v>
      </c>
      <c r="B207" s="121" t="s">
        <v>10</v>
      </c>
      <c r="C207" s="121" t="s">
        <v>9</v>
      </c>
      <c r="D207" s="104" t="str">
        <f>VLOOKUP(B207,Punten!$C$3:$AD$224,27,0)</f>
        <v xml:space="preserve"> </v>
      </c>
      <c r="E207" s="104" t="str">
        <f>VLOOKUP(C207,Punten!$C$3:$AD$224,27,0)</f>
        <v xml:space="preserve"> </v>
      </c>
    </row>
    <row r="208" spans="1:5" ht="15" customHeight="1" x14ac:dyDescent="0.3">
      <c r="A208" s="96">
        <v>46155</v>
      </c>
      <c r="B208" s="98" t="s">
        <v>5</v>
      </c>
      <c r="C208" s="105" t="s">
        <v>6</v>
      </c>
      <c r="D208" s="104" t="str">
        <f>VLOOKUP(B208,Punten!$C$3:$AD$224,27,0)</f>
        <v xml:space="preserve"> </v>
      </c>
      <c r="E208" s="104" t="str">
        <f>VLOOKUP(C208,Punten!$C$3:$AD$224,27,0)</f>
        <v xml:space="preserve"> </v>
      </c>
    </row>
    <row r="209" spans="1:7" ht="15" customHeight="1" x14ac:dyDescent="0.3">
      <c r="A209" s="96">
        <v>46157</v>
      </c>
      <c r="B209" s="98" t="s">
        <v>12</v>
      </c>
      <c r="C209" s="98" t="s">
        <v>8</v>
      </c>
      <c r="D209" s="104" t="str">
        <f>VLOOKUP(B209,Punten!$C$3:$AD$224,27,0)</f>
        <v xml:space="preserve"> </v>
      </c>
      <c r="E209" s="104" t="str">
        <f>VLOOKUP(C209,Punten!$C$3:$AD$224,27,0)</f>
        <v xml:space="preserve"> </v>
      </c>
    </row>
    <row r="210" spans="1:7" ht="7.95" customHeight="1" x14ac:dyDescent="0.3">
      <c r="A210" s="96"/>
      <c r="B210" s="98"/>
      <c r="C210" s="98"/>
      <c r="D210" s="104"/>
      <c r="E210" s="104"/>
    </row>
    <row r="211" spans="1:7" ht="15" customHeight="1" x14ac:dyDescent="0.3">
      <c r="A211" s="96">
        <v>46160</v>
      </c>
      <c r="B211" s="98" t="s">
        <v>7</v>
      </c>
      <c r="C211" s="98" t="s">
        <v>12</v>
      </c>
      <c r="D211" s="104" t="str">
        <f>VLOOKUP(B211,Punten!$C$3:$AD$224,28,0)</f>
        <v xml:space="preserve"> </v>
      </c>
      <c r="E211" s="104" t="str">
        <f>VLOOKUP(C211,Punten!$C$3:$AD$224,28,0)</f>
        <v xml:space="preserve"> </v>
      </c>
    </row>
    <row r="212" spans="1:7" ht="15" customHeight="1" x14ac:dyDescent="0.3">
      <c r="A212" s="96">
        <v>46161</v>
      </c>
      <c r="B212" s="98" t="s">
        <v>9</v>
      </c>
      <c r="C212" s="98" t="s">
        <v>14</v>
      </c>
      <c r="D212" s="104" t="str">
        <f>VLOOKUP(B212,Punten!$C$3:$AD$224,28,0)</f>
        <v xml:space="preserve"> </v>
      </c>
      <c r="E212" s="104" t="str">
        <f>VLOOKUP(C212,Punten!$C$3:$AD$224,28,0)</f>
        <v xml:space="preserve"> </v>
      </c>
    </row>
    <row r="213" spans="1:7" ht="15" customHeight="1" x14ac:dyDescent="0.3">
      <c r="A213" s="96">
        <v>46161</v>
      </c>
      <c r="B213" s="105" t="s">
        <v>16</v>
      </c>
      <c r="C213" s="98" t="s">
        <v>15</v>
      </c>
      <c r="D213" s="104" t="str">
        <f>VLOOKUP(B213,Punten!$C$3:$AD$224,28,0)</f>
        <v xml:space="preserve"> </v>
      </c>
      <c r="E213" s="104" t="str">
        <f>VLOOKUP(C213,Punten!$C$3:$AD$224,28,0)</f>
        <v xml:space="preserve"> </v>
      </c>
    </row>
    <row r="214" spans="1:7" ht="15" customHeight="1" x14ac:dyDescent="0.3">
      <c r="A214" s="97">
        <v>46161</v>
      </c>
      <c r="B214" s="98" t="s">
        <v>291</v>
      </c>
      <c r="C214" s="98" t="s">
        <v>5</v>
      </c>
      <c r="D214" s="104" t="str">
        <f>VLOOKUP(B214,Punten!$C$3:$AD$224,28,0)</f>
        <v xml:space="preserve"> </v>
      </c>
      <c r="E214" s="104" t="str">
        <f>VLOOKUP(C214,Punten!$C$3:$AD$224,28,0)</f>
        <v xml:space="preserve"> </v>
      </c>
    </row>
    <row r="215" spans="1:7" x14ac:dyDescent="0.3">
      <c r="A215" s="96">
        <v>46161</v>
      </c>
      <c r="B215" s="98" t="s">
        <v>8</v>
      </c>
      <c r="C215" s="98" t="s">
        <v>10</v>
      </c>
      <c r="D215" s="104" t="str">
        <f>VLOOKUP(B215,Punten!$C$3:$AD$224,28,0)</f>
        <v xml:space="preserve"> </v>
      </c>
      <c r="E215" s="104" t="str">
        <f>VLOOKUP(C215,Punten!$C$3:$AD$224,28,0)</f>
        <v xml:space="preserve"> </v>
      </c>
    </row>
    <row r="216" spans="1:7" x14ac:dyDescent="0.3">
      <c r="A216" s="96">
        <v>46162</v>
      </c>
      <c r="B216" s="98" t="s">
        <v>6</v>
      </c>
      <c r="C216" s="98" t="s">
        <v>13</v>
      </c>
      <c r="D216" s="104" t="str">
        <f>VLOOKUP(B216,Punten!$C$3:$AD$224,28,0)</f>
        <v xml:space="preserve"> </v>
      </c>
      <c r="E216" s="104" t="str">
        <f>VLOOKUP(C216,Punten!$C$3:$AD$224,28,0)</f>
        <v xml:space="preserve"> </v>
      </c>
    </row>
    <row r="217" spans="1:7" x14ac:dyDescent="0.3">
      <c r="A217" s="96">
        <v>46163</v>
      </c>
      <c r="B217" s="98" t="s">
        <v>11</v>
      </c>
      <c r="C217" s="98" t="s">
        <v>290</v>
      </c>
      <c r="D217" s="104" t="str">
        <f>VLOOKUP(B217,Punten!$C$3:$AD$224,28,0)</f>
        <v xml:space="preserve"> </v>
      </c>
      <c r="E217" s="104" t="str">
        <f>VLOOKUP(C217,Punten!$C$3:$AD$224,28,0)</f>
        <v xml:space="preserve"> </v>
      </c>
    </row>
    <row r="218" spans="1:7" s="61" customFormat="1" ht="15.6" customHeight="1" x14ac:dyDescent="0.3">
      <c r="A218" s="297" t="s">
        <v>319</v>
      </c>
      <c r="B218" s="291"/>
      <c r="C218" s="169" t="s">
        <v>346</v>
      </c>
      <c r="E218" s="62"/>
      <c r="F218" s="62"/>
      <c r="G218" s="62"/>
    </row>
    <row r="219" spans="1:7" x14ac:dyDescent="0.3">
      <c r="A219" s="295" t="s">
        <v>350</v>
      </c>
      <c r="B219" s="296"/>
      <c r="C219" s="296"/>
      <c r="D219" s="296"/>
      <c r="E219" s="296"/>
    </row>
    <row r="220" spans="1:7" x14ac:dyDescent="0.3">
      <c r="A220" s="96"/>
      <c r="B220" s="98"/>
      <c r="C220" s="98"/>
      <c r="D220" s="104"/>
      <c r="E220" s="104"/>
    </row>
    <row r="221" spans="1:7" x14ac:dyDescent="0.3">
      <c r="A221" s="96"/>
      <c r="B221" s="98"/>
      <c r="C221" s="98"/>
      <c r="D221" s="104"/>
      <c r="E221" s="104"/>
    </row>
    <row r="222" spans="1:7" x14ac:dyDescent="0.3">
      <c r="A222" s="96"/>
      <c r="B222" s="98"/>
      <c r="C222" s="98"/>
      <c r="D222" s="104"/>
      <c r="E222" s="104"/>
    </row>
    <row r="223" spans="1:7" x14ac:dyDescent="0.3">
      <c r="A223" s="96"/>
      <c r="B223" s="110"/>
      <c r="C223" s="110"/>
      <c r="D223" s="108"/>
      <c r="E223" s="108"/>
    </row>
    <row r="224" spans="1:7" x14ac:dyDescent="0.3">
      <c r="A224" s="96"/>
      <c r="B224" s="110"/>
      <c r="C224" s="110"/>
      <c r="D224" s="108"/>
      <c r="E224" s="108"/>
    </row>
    <row r="225" spans="1:5" x14ac:dyDescent="0.3">
      <c r="A225" s="96"/>
      <c r="B225" s="98"/>
      <c r="C225" s="110"/>
      <c r="D225" s="108"/>
      <c r="E225" s="108"/>
    </row>
  </sheetData>
  <sortState xmlns:xlrd2="http://schemas.microsoft.com/office/spreadsheetml/2017/richdata2" ref="A139:C145">
    <sortCondition ref="A139:A145"/>
  </sortState>
  <mergeCells count="7">
    <mergeCell ref="A219:E219"/>
    <mergeCell ref="A218:B218"/>
    <mergeCell ref="A1:D1"/>
    <mergeCell ref="A2:D2"/>
    <mergeCell ref="A111:D111"/>
    <mergeCell ref="A110:D110"/>
    <mergeCell ref="A109:B109"/>
  </mergeCells>
  <conditionalFormatting sqref="D6:E108">
    <cfRule type="containsErrors" dxfId="86" priority="22">
      <formula>ISERROR(D6)</formula>
    </cfRule>
  </conditionalFormatting>
  <conditionalFormatting sqref="D54:E108">
    <cfRule type="cellIs" dxfId="85" priority="3" operator="equal">
      <formula>0</formula>
    </cfRule>
  </conditionalFormatting>
  <conditionalFormatting sqref="D115:E217 D220:E220">
    <cfRule type="containsErrors" dxfId="84" priority="4">
      <formula>ISERROR(D115)</formula>
    </cfRule>
  </conditionalFormatting>
  <conditionalFormatting sqref="D115:E217">
    <cfRule type="cellIs" dxfId="83" priority="2" operator="equal">
      <formula>0</formula>
    </cfRule>
  </conditionalFormatting>
  <pageMargins left="0.43307086614173229" right="3.937007874015748E-2" top="0" bottom="0" header="0.31496062992125984" footer="0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A1:AO24"/>
  <sheetViews>
    <sheetView showGridLines="0" showRowColHeaders="0" zoomScale="70" zoomScaleNormal="70" workbookViewId="0">
      <selection activeCell="AT18" sqref="AT18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8" width="3.66406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11" t="s">
        <v>282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  <c r="X1" s="312"/>
      <c r="Y1" s="312"/>
      <c r="Z1" s="312"/>
      <c r="AA1" s="312"/>
      <c r="AB1" s="312"/>
      <c r="AC1" s="312"/>
      <c r="AD1" s="312"/>
      <c r="AE1" s="312"/>
      <c r="AF1" s="312"/>
      <c r="AG1" s="312"/>
      <c r="AH1" s="312"/>
      <c r="AI1" s="312"/>
      <c r="AJ1" s="312"/>
      <c r="AK1" s="73"/>
      <c r="AL1" s="313" t="s">
        <v>41</v>
      </c>
      <c r="AM1" s="313"/>
      <c r="AN1" s="313"/>
      <c r="AO1" s="314"/>
    </row>
    <row r="2" spans="1:41" ht="121.5" customHeight="1" thickBot="1" x14ac:dyDescent="0.35">
      <c r="A2" s="315" t="s">
        <v>22</v>
      </c>
      <c r="B2" s="317" t="s">
        <v>42</v>
      </c>
      <c r="C2" s="302" t="s">
        <v>43</v>
      </c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20"/>
      <c r="P2" s="321" t="s">
        <v>44</v>
      </c>
      <c r="Q2" s="323" t="s">
        <v>45</v>
      </c>
      <c r="R2" s="323" t="s">
        <v>46</v>
      </c>
      <c r="S2" s="325" t="s">
        <v>283</v>
      </c>
      <c r="T2" s="327" t="s">
        <v>47</v>
      </c>
      <c r="U2" s="302" t="s">
        <v>48</v>
      </c>
      <c r="V2" s="303"/>
      <c r="W2" s="303"/>
      <c r="X2" s="303"/>
      <c r="Y2" s="303"/>
      <c r="Z2" s="303"/>
      <c r="AA2" s="303"/>
      <c r="AB2" s="303"/>
      <c r="AC2" s="303"/>
      <c r="AD2" s="303"/>
      <c r="AE2" s="303"/>
      <c r="AF2" s="303"/>
      <c r="AG2" s="304"/>
      <c r="AH2" s="305" t="s">
        <v>44</v>
      </c>
      <c r="AI2" s="307" t="s">
        <v>45</v>
      </c>
      <c r="AJ2" s="309" t="s">
        <v>49</v>
      </c>
      <c r="AK2" s="75"/>
      <c r="AL2" s="305" t="s">
        <v>44</v>
      </c>
      <c r="AM2" s="307" t="s">
        <v>45</v>
      </c>
      <c r="AN2" s="307" t="s">
        <v>50</v>
      </c>
      <c r="AO2" s="309" t="s">
        <v>283</v>
      </c>
    </row>
    <row r="3" spans="1:41" ht="15" customHeight="1" thickBot="1" x14ac:dyDescent="0.35">
      <c r="A3" s="316"/>
      <c r="B3" s="31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2"/>
      <c r="Q3" s="324"/>
      <c r="R3" s="324"/>
      <c r="S3" s="326"/>
      <c r="T3" s="328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6"/>
      <c r="AI3" s="308"/>
      <c r="AJ3" s="310"/>
      <c r="AK3" s="76"/>
      <c r="AL3" s="306"/>
      <c r="AM3" s="308"/>
      <c r="AN3" s="308"/>
      <c r="AO3" s="310"/>
    </row>
    <row r="4" spans="1:41" s="10" customFormat="1" ht="20.100000000000001" customHeight="1" x14ac:dyDescent="0.3">
      <c r="A4" s="177" t="s">
        <v>51</v>
      </c>
      <c r="B4" s="137">
        <v>19</v>
      </c>
      <c r="C4" s="160"/>
      <c r="D4" s="161">
        <v>14</v>
      </c>
      <c r="E4" s="161"/>
      <c r="F4" s="161">
        <v>29</v>
      </c>
      <c r="G4" s="161">
        <v>26</v>
      </c>
      <c r="H4" s="161"/>
      <c r="I4" s="161"/>
      <c r="J4" s="161"/>
      <c r="K4" s="161">
        <v>23</v>
      </c>
      <c r="L4" s="161"/>
      <c r="M4" s="161">
        <v>20</v>
      </c>
      <c r="N4" s="161">
        <v>22</v>
      </c>
      <c r="O4" s="162"/>
      <c r="P4" s="9">
        <f>SUM(C4:O4)</f>
        <v>134</v>
      </c>
      <c r="Q4" s="8">
        <f>COUNTIF(C4:O4,"&gt;0")</f>
        <v>6</v>
      </c>
      <c r="R4" s="8">
        <f>IF(P4=0," ",P4/Q4)</f>
        <v>22.333333333333332</v>
      </c>
      <c r="S4" s="94">
        <f>IF(P4=0," ",P4/(Q4*B4)*100)</f>
        <v>117.54385964912282</v>
      </c>
      <c r="T4" s="137">
        <v>19</v>
      </c>
      <c r="U4" s="160">
        <v>17</v>
      </c>
      <c r="V4" s="161">
        <v>28</v>
      </c>
      <c r="W4" s="270">
        <v>21</v>
      </c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66</v>
      </c>
      <c r="AI4" s="8">
        <f>COUNTIF(U4:AG4,"&gt;0")</f>
        <v>3</v>
      </c>
      <c r="AJ4" s="94">
        <f>IF(AH4=0," ",AH4/AI4)</f>
        <v>22</v>
      </c>
      <c r="AK4" s="77"/>
      <c r="AL4" s="122">
        <f t="shared" ref="AL4" si="0">P4+AH4</f>
        <v>200</v>
      </c>
      <c r="AM4" s="123">
        <f t="shared" ref="AM4" si="1">Q4+AI4</f>
        <v>9</v>
      </c>
      <c r="AN4" s="8">
        <f>IF(AL4=0," ",AL4/AM4)</f>
        <v>22.222222222222221</v>
      </c>
      <c r="AO4" s="94">
        <f>IF(AL4=0," ",AL4/(AM4*T4)*100)</f>
        <v>116.95906432748538</v>
      </c>
    </row>
    <row r="5" spans="1:41" s="10" customFormat="1" ht="20.100000000000001" customHeight="1" x14ac:dyDescent="0.3">
      <c r="A5" s="26" t="s">
        <v>285</v>
      </c>
      <c r="B5" s="70">
        <v>35</v>
      </c>
      <c r="C5" s="163">
        <v>36</v>
      </c>
      <c r="D5" s="164"/>
      <c r="E5" s="164"/>
      <c r="F5" s="164"/>
      <c r="G5" s="164"/>
      <c r="H5" s="164"/>
      <c r="I5" s="164">
        <v>39</v>
      </c>
      <c r="J5" s="164">
        <v>23</v>
      </c>
      <c r="K5" s="164"/>
      <c r="L5" s="164"/>
      <c r="M5" s="164">
        <v>33</v>
      </c>
      <c r="N5" s="164"/>
      <c r="O5" s="165">
        <v>36</v>
      </c>
      <c r="P5" s="13">
        <f t="shared" ref="P5:P18" si="2">SUM(C5:O5)</f>
        <v>167</v>
      </c>
      <c r="Q5" s="11">
        <f t="shared" ref="Q5:Q18" si="3">COUNTIF(C5:O5,"&gt;0")</f>
        <v>5</v>
      </c>
      <c r="R5" s="11">
        <f t="shared" ref="R5:R18" si="4">IF(P5=0," ",P5/Q5)</f>
        <v>33.4</v>
      </c>
      <c r="S5" s="12">
        <f t="shared" ref="S5:S18" si="5">IF(P5=0," ",P5/(Q5*B5)*100)</f>
        <v>95.428571428571431</v>
      </c>
      <c r="T5" s="70">
        <v>35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167</v>
      </c>
      <c r="AM5" s="95">
        <f t="shared" ref="AM5:AM18" si="10">Q5+AI5</f>
        <v>5</v>
      </c>
      <c r="AN5" s="11">
        <f t="shared" ref="AN5:AN18" si="11">IF(AL5=0," ",AL5/AM5)</f>
        <v>33.4</v>
      </c>
      <c r="AO5" s="12">
        <f t="shared" ref="AO5:AO18" si="12">IF(AL5=0," ",AL5/(AM5*T5)*100)</f>
        <v>95.428571428571431</v>
      </c>
    </row>
    <row r="6" spans="1:41" s="10" customFormat="1" ht="20.100000000000001" customHeight="1" x14ac:dyDescent="0.3">
      <c r="A6" s="26" t="s">
        <v>52</v>
      </c>
      <c r="B6" s="70">
        <v>23</v>
      </c>
      <c r="C6" s="163"/>
      <c r="D6" s="164"/>
      <c r="E6" s="164"/>
      <c r="F6" s="164"/>
      <c r="G6" s="164"/>
      <c r="H6" s="164"/>
      <c r="I6" s="164"/>
      <c r="J6" s="164"/>
      <c r="K6" s="164"/>
      <c r="L6" s="164"/>
      <c r="M6" s="164"/>
      <c r="N6" s="164"/>
      <c r="O6" s="165"/>
      <c r="P6" s="13">
        <f t="shared" si="2"/>
        <v>0</v>
      </c>
      <c r="Q6" s="11">
        <f t="shared" si="3"/>
        <v>0</v>
      </c>
      <c r="R6" s="11" t="str">
        <f t="shared" si="4"/>
        <v xml:space="preserve"> </v>
      </c>
      <c r="S6" s="12" t="str">
        <f t="shared" si="5"/>
        <v xml:space="preserve"> </v>
      </c>
      <c r="T6" s="70">
        <v>23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0</v>
      </c>
      <c r="AM6" s="95">
        <f t="shared" si="10"/>
        <v>0</v>
      </c>
      <c r="AN6" s="11" t="str">
        <f t="shared" si="11"/>
        <v xml:space="preserve"> </v>
      </c>
      <c r="AO6" s="12" t="str">
        <f t="shared" si="12"/>
        <v xml:space="preserve"> </v>
      </c>
    </row>
    <row r="7" spans="1:41" s="10" customFormat="1" ht="20.100000000000001" customHeight="1" x14ac:dyDescent="0.3">
      <c r="A7" s="26" t="s">
        <v>53</v>
      </c>
      <c r="B7" s="70">
        <v>26</v>
      </c>
      <c r="C7" s="163">
        <v>41</v>
      </c>
      <c r="D7" s="164"/>
      <c r="E7" s="164">
        <v>18</v>
      </c>
      <c r="F7" s="164">
        <v>41</v>
      </c>
      <c r="G7" s="164">
        <v>24</v>
      </c>
      <c r="H7" s="164"/>
      <c r="I7" s="164"/>
      <c r="J7" s="164">
        <v>24</v>
      </c>
      <c r="K7" s="164">
        <v>19</v>
      </c>
      <c r="L7" s="164">
        <v>17</v>
      </c>
      <c r="M7" s="164"/>
      <c r="N7" s="164">
        <v>17</v>
      </c>
      <c r="O7" s="165">
        <v>26</v>
      </c>
      <c r="P7" s="13">
        <f t="shared" si="2"/>
        <v>227</v>
      </c>
      <c r="Q7" s="11">
        <f t="shared" si="3"/>
        <v>9</v>
      </c>
      <c r="R7" s="11">
        <f t="shared" si="4"/>
        <v>25.222222222222221</v>
      </c>
      <c r="S7" s="12">
        <f t="shared" si="5"/>
        <v>97.008547008547012</v>
      </c>
      <c r="T7" s="70">
        <v>26</v>
      </c>
      <c r="U7" s="163">
        <v>33</v>
      </c>
      <c r="V7" s="164"/>
      <c r="W7" s="269">
        <v>24</v>
      </c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57</v>
      </c>
      <c r="AI7" s="11">
        <f t="shared" si="7"/>
        <v>2</v>
      </c>
      <c r="AJ7" s="12">
        <f t="shared" si="8"/>
        <v>28.5</v>
      </c>
      <c r="AK7" s="77"/>
      <c r="AL7" s="124">
        <f t="shared" si="9"/>
        <v>284</v>
      </c>
      <c r="AM7" s="95">
        <f t="shared" si="10"/>
        <v>11</v>
      </c>
      <c r="AN7" s="11">
        <f t="shared" si="11"/>
        <v>25.818181818181817</v>
      </c>
      <c r="AO7" s="12">
        <f t="shared" si="12"/>
        <v>99.300699300699307</v>
      </c>
    </row>
    <row r="8" spans="1:41" s="10" customFormat="1" ht="20.100000000000001" customHeight="1" x14ac:dyDescent="0.3">
      <c r="A8" s="26" t="s">
        <v>54</v>
      </c>
      <c r="B8" s="70">
        <v>48</v>
      </c>
      <c r="C8" s="163"/>
      <c r="D8" s="164">
        <v>19</v>
      </c>
      <c r="E8" s="164">
        <v>34</v>
      </c>
      <c r="F8" s="164">
        <v>36</v>
      </c>
      <c r="G8" s="164"/>
      <c r="H8" s="164">
        <v>33</v>
      </c>
      <c r="I8" s="164">
        <v>51</v>
      </c>
      <c r="J8" s="164"/>
      <c r="K8" s="164"/>
      <c r="L8" s="164">
        <v>34</v>
      </c>
      <c r="M8" s="164"/>
      <c r="N8" s="164">
        <v>51</v>
      </c>
      <c r="O8" s="165">
        <v>51</v>
      </c>
      <c r="P8" s="13">
        <f t="shared" si="2"/>
        <v>309</v>
      </c>
      <c r="Q8" s="11">
        <f t="shared" si="3"/>
        <v>8</v>
      </c>
      <c r="R8" s="11">
        <f t="shared" si="4"/>
        <v>38.625</v>
      </c>
      <c r="S8" s="12">
        <f t="shared" si="5"/>
        <v>80.46875</v>
      </c>
      <c r="T8" s="70">
        <v>48</v>
      </c>
      <c r="U8" s="163"/>
      <c r="V8" s="164">
        <v>31</v>
      </c>
      <c r="W8" s="269">
        <v>19</v>
      </c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50</v>
      </c>
      <c r="AI8" s="11">
        <f t="shared" si="7"/>
        <v>2</v>
      </c>
      <c r="AJ8" s="12">
        <f t="shared" si="8"/>
        <v>25</v>
      </c>
      <c r="AK8" s="77"/>
      <c r="AL8" s="124">
        <f t="shared" si="9"/>
        <v>359</v>
      </c>
      <c r="AM8" s="95">
        <f t="shared" si="10"/>
        <v>10</v>
      </c>
      <c r="AN8" s="11">
        <f t="shared" si="11"/>
        <v>35.9</v>
      </c>
      <c r="AO8" s="12">
        <f t="shared" si="12"/>
        <v>74.791666666666671</v>
      </c>
    </row>
    <row r="9" spans="1:41" s="10" customFormat="1" ht="20.100000000000001" customHeight="1" x14ac:dyDescent="0.3">
      <c r="A9" s="69" t="s">
        <v>55</v>
      </c>
      <c r="B9" s="70">
        <v>25</v>
      </c>
      <c r="C9" s="163">
        <v>29</v>
      </c>
      <c r="D9" s="164"/>
      <c r="E9" s="164"/>
      <c r="F9" s="164">
        <v>15</v>
      </c>
      <c r="G9" s="164"/>
      <c r="H9" s="164">
        <v>18</v>
      </c>
      <c r="I9" s="164">
        <v>17</v>
      </c>
      <c r="J9" s="164"/>
      <c r="K9" s="164">
        <v>27</v>
      </c>
      <c r="L9" s="164"/>
      <c r="M9" s="164">
        <v>14</v>
      </c>
      <c r="N9" s="164"/>
      <c r="O9" s="165"/>
      <c r="P9" s="13">
        <f t="shared" si="2"/>
        <v>120</v>
      </c>
      <c r="Q9" s="11">
        <f t="shared" si="3"/>
        <v>6</v>
      </c>
      <c r="R9" s="11">
        <f t="shared" si="4"/>
        <v>20</v>
      </c>
      <c r="S9" s="12">
        <f t="shared" si="5"/>
        <v>80</v>
      </c>
      <c r="T9" s="70">
        <v>25</v>
      </c>
      <c r="U9" s="163">
        <v>25</v>
      </c>
      <c r="V9" s="164">
        <v>24</v>
      </c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49</v>
      </c>
      <c r="AI9" s="11">
        <f t="shared" si="7"/>
        <v>2</v>
      </c>
      <c r="AJ9" s="12">
        <f t="shared" si="8"/>
        <v>24.5</v>
      </c>
      <c r="AK9" s="77"/>
      <c r="AL9" s="124">
        <f t="shared" si="9"/>
        <v>169</v>
      </c>
      <c r="AM9" s="95">
        <f t="shared" si="10"/>
        <v>8</v>
      </c>
      <c r="AN9" s="11">
        <f t="shared" si="11"/>
        <v>21.125</v>
      </c>
      <c r="AO9" s="12">
        <f t="shared" si="12"/>
        <v>84.5</v>
      </c>
    </row>
    <row r="10" spans="1:41" s="10" customFormat="1" ht="20.100000000000001" customHeight="1" x14ac:dyDescent="0.3">
      <c r="A10" s="26" t="s">
        <v>56</v>
      </c>
      <c r="B10" s="70">
        <v>15</v>
      </c>
      <c r="C10" s="163"/>
      <c r="D10" s="164">
        <v>14</v>
      </c>
      <c r="E10" s="164">
        <v>14</v>
      </c>
      <c r="F10" s="164"/>
      <c r="G10" s="164">
        <v>9</v>
      </c>
      <c r="H10" s="164"/>
      <c r="I10" s="164">
        <v>16</v>
      </c>
      <c r="J10" s="164"/>
      <c r="K10" s="164">
        <v>20</v>
      </c>
      <c r="L10" s="164">
        <v>17</v>
      </c>
      <c r="M10" s="164"/>
      <c r="N10" s="164">
        <v>16</v>
      </c>
      <c r="O10" s="165">
        <v>12</v>
      </c>
      <c r="P10" s="13">
        <f t="shared" si="2"/>
        <v>118</v>
      </c>
      <c r="Q10" s="11">
        <f t="shared" si="3"/>
        <v>8</v>
      </c>
      <c r="R10" s="11">
        <f t="shared" si="4"/>
        <v>14.75</v>
      </c>
      <c r="S10" s="12">
        <f t="shared" si="5"/>
        <v>98.333333333333329</v>
      </c>
      <c r="T10" s="70">
        <v>15</v>
      </c>
      <c r="U10" s="163"/>
      <c r="V10" s="164">
        <v>12</v>
      </c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12</v>
      </c>
      <c r="AI10" s="11">
        <f t="shared" si="7"/>
        <v>1</v>
      </c>
      <c r="AJ10" s="12">
        <f t="shared" si="8"/>
        <v>12</v>
      </c>
      <c r="AK10" s="77"/>
      <c r="AL10" s="124">
        <f t="shared" si="9"/>
        <v>130</v>
      </c>
      <c r="AM10" s="95">
        <f t="shared" si="10"/>
        <v>9</v>
      </c>
      <c r="AN10" s="11">
        <f t="shared" si="11"/>
        <v>14.444444444444445</v>
      </c>
      <c r="AO10" s="12">
        <f t="shared" si="12"/>
        <v>96.296296296296291</v>
      </c>
    </row>
    <row r="11" spans="1:41" s="10" customFormat="1" ht="20.100000000000001" customHeight="1" x14ac:dyDescent="0.3">
      <c r="A11" s="26" t="s">
        <v>57</v>
      </c>
      <c r="B11" s="70">
        <v>28</v>
      </c>
      <c r="C11" s="163"/>
      <c r="D11" s="164">
        <v>22</v>
      </c>
      <c r="E11" s="164"/>
      <c r="F11" s="164"/>
      <c r="G11" s="164">
        <v>26</v>
      </c>
      <c r="H11" s="164">
        <v>20</v>
      </c>
      <c r="I11" s="164"/>
      <c r="J11" s="164">
        <v>26</v>
      </c>
      <c r="K11" s="164">
        <v>42</v>
      </c>
      <c r="L11" s="164">
        <v>18</v>
      </c>
      <c r="M11" s="164">
        <v>26</v>
      </c>
      <c r="N11" s="164"/>
      <c r="O11" s="165">
        <v>20</v>
      </c>
      <c r="P11" s="13">
        <f t="shared" si="2"/>
        <v>200</v>
      </c>
      <c r="Q11" s="11">
        <f t="shared" si="3"/>
        <v>8</v>
      </c>
      <c r="R11" s="11">
        <f t="shared" si="4"/>
        <v>25</v>
      </c>
      <c r="S11" s="12">
        <f t="shared" si="5"/>
        <v>89.285714285714292</v>
      </c>
      <c r="T11" s="70">
        <v>28</v>
      </c>
      <c r="U11" s="279">
        <v>21</v>
      </c>
      <c r="V11" s="164">
        <v>21</v>
      </c>
      <c r="W11" s="269">
        <v>22</v>
      </c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64</v>
      </c>
      <c r="AI11" s="11">
        <f t="shared" si="7"/>
        <v>3</v>
      </c>
      <c r="AJ11" s="12">
        <f t="shared" si="8"/>
        <v>21.333333333333332</v>
      </c>
      <c r="AK11" s="77"/>
      <c r="AL11" s="124">
        <f t="shared" si="9"/>
        <v>264</v>
      </c>
      <c r="AM11" s="95">
        <f t="shared" si="10"/>
        <v>11</v>
      </c>
      <c r="AN11" s="11">
        <f t="shared" si="11"/>
        <v>24</v>
      </c>
      <c r="AO11" s="12">
        <f t="shared" si="12"/>
        <v>85.714285714285708</v>
      </c>
    </row>
    <row r="12" spans="1:41" s="10" customFormat="1" ht="20.100000000000001" customHeight="1" x14ac:dyDescent="0.3">
      <c r="A12" s="26" t="s">
        <v>58</v>
      </c>
      <c r="B12" s="70">
        <v>25</v>
      </c>
      <c r="C12" s="163">
        <v>30</v>
      </c>
      <c r="D12" s="164">
        <v>19</v>
      </c>
      <c r="E12" s="164">
        <v>22</v>
      </c>
      <c r="F12" s="164">
        <v>48</v>
      </c>
      <c r="G12" s="164">
        <v>11</v>
      </c>
      <c r="H12" s="164">
        <v>25</v>
      </c>
      <c r="I12" s="164"/>
      <c r="J12" s="164">
        <v>23</v>
      </c>
      <c r="K12" s="164">
        <v>23</v>
      </c>
      <c r="L12" s="164">
        <v>30</v>
      </c>
      <c r="M12" s="164"/>
      <c r="N12" s="164">
        <v>14</v>
      </c>
      <c r="O12" s="165"/>
      <c r="P12" s="13">
        <f t="shared" si="2"/>
        <v>245</v>
      </c>
      <c r="Q12" s="11">
        <f t="shared" si="3"/>
        <v>10</v>
      </c>
      <c r="R12" s="11">
        <f t="shared" si="4"/>
        <v>24.5</v>
      </c>
      <c r="S12" s="12">
        <f t="shared" si="5"/>
        <v>98</v>
      </c>
      <c r="T12" s="70">
        <v>25</v>
      </c>
      <c r="U12" s="163">
        <v>29</v>
      </c>
      <c r="V12" s="164">
        <v>24</v>
      </c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53</v>
      </c>
      <c r="AI12" s="11">
        <f t="shared" si="7"/>
        <v>2</v>
      </c>
      <c r="AJ12" s="12">
        <f t="shared" si="8"/>
        <v>26.5</v>
      </c>
      <c r="AK12" s="77"/>
      <c r="AL12" s="124">
        <f t="shared" si="9"/>
        <v>298</v>
      </c>
      <c r="AM12" s="95">
        <f t="shared" si="10"/>
        <v>12</v>
      </c>
      <c r="AN12" s="11">
        <f t="shared" si="11"/>
        <v>24.833333333333332</v>
      </c>
      <c r="AO12" s="12">
        <f t="shared" si="12"/>
        <v>99.333333333333329</v>
      </c>
    </row>
    <row r="13" spans="1:41" s="10" customFormat="1" ht="20.100000000000001" customHeight="1" x14ac:dyDescent="0.3">
      <c r="A13" s="26" t="s">
        <v>59</v>
      </c>
      <c r="B13" s="70">
        <v>29</v>
      </c>
      <c r="C13" s="163"/>
      <c r="D13" s="164">
        <v>20</v>
      </c>
      <c r="E13" s="164">
        <v>27</v>
      </c>
      <c r="F13" s="164">
        <v>29</v>
      </c>
      <c r="G13" s="164"/>
      <c r="H13" s="164">
        <v>27</v>
      </c>
      <c r="I13" s="164"/>
      <c r="J13" s="164">
        <v>39</v>
      </c>
      <c r="K13" s="164"/>
      <c r="L13" s="164">
        <v>28</v>
      </c>
      <c r="M13" s="164">
        <v>15</v>
      </c>
      <c r="N13" s="164"/>
      <c r="O13" s="165">
        <v>32</v>
      </c>
      <c r="P13" s="13">
        <f t="shared" si="2"/>
        <v>217</v>
      </c>
      <c r="Q13" s="11">
        <f t="shared" si="3"/>
        <v>8</v>
      </c>
      <c r="R13" s="11">
        <f t="shared" si="4"/>
        <v>27.125</v>
      </c>
      <c r="S13" s="12">
        <f t="shared" si="5"/>
        <v>93.534482758620683</v>
      </c>
      <c r="T13" s="70">
        <v>29</v>
      </c>
      <c r="U13" s="163">
        <v>31</v>
      </c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31</v>
      </c>
      <c r="AI13" s="11">
        <f t="shared" si="7"/>
        <v>1</v>
      </c>
      <c r="AJ13" s="12">
        <f t="shared" si="8"/>
        <v>31</v>
      </c>
      <c r="AK13" s="77"/>
      <c r="AL13" s="124">
        <f t="shared" si="9"/>
        <v>248</v>
      </c>
      <c r="AM13" s="95">
        <f t="shared" si="10"/>
        <v>9</v>
      </c>
      <c r="AN13" s="11">
        <f t="shared" si="11"/>
        <v>27.555555555555557</v>
      </c>
      <c r="AO13" s="12">
        <f t="shared" si="12"/>
        <v>95.019157088122611</v>
      </c>
    </row>
    <row r="14" spans="1:41" s="10" customFormat="1" ht="20.100000000000001" customHeight="1" x14ac:dyDescent="0.3">
      <c r="A14" s="26" t="s">
        <v>337</v>
      </c>
      <c r="B14" s="131">
        <v>27</v>
      </c>
      <c r="C14" s="163">
        <v>34</v>
      </c>
      <c r="D14" s="164"/>
      <c r="E14" s="164"/>
      <c r="F14" s="164"/>
      <c r="G14" s="164"/>
      <c r="H14" s="164"/>
      <c r="I14" s="164">
        <v>32</v>
      </c>
      <c r="J14" s="164"/>
      <c r="K14" s="164"/>
      <c r="L14" s="164"/>
      <c r="M14" s="164"/>
      <c r="N14" s="164"/>
      <c r="O14" s="165"/>
      <c r="P14" s="13">
        <f t="shared" si="2"/>
        <v>66</v>
      </c>
      <c r="Q14" s="11">
        <f t="shared" si="3"/>
        <v>2</v>
      </c>
      <c r="R14" s="11">
        <f t="shared" si="4"/>
        <v>33</v>
      </c>
      <c r="S14" s="12">
        <f t="shared" si="5"/>
        <v>122.22222222222223</v>
      </c>
      <c r="T14" s="131">
        <v>27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66</v>
      </c>
      <c r="AM14" s="95">
        <f t="shared" si="10"/>
        <v>2</v>
      </c>
      <c r="AN14" s="11">
        <f t="shared" si="11"/>
        <v>33</v>
      </c>
      <c r="AO14" s="12">
        <f t="shared" si="12"/>
        <v>122.22222222222223</v>
      </c>
    </row>
    <row r="15" spans="1:41" s="10" customFormat="1" ht="20.100000000000001" customHeight="1" x14ac:dyDescent="0.3">
      <c r="A15" s="26" t="s">
        <v>335</v>
      </c>
      <c r="B15" s="70">
        <v>30</v>
      </c>
      <c r="C15" s="163">
        <v>27</v>
      </c>
      <c r="D15" s="164"/>
      <c r="E15" s="164">
        <v>24</v>
      </c>
      <c r="F15" s="164"/>
      <c r="G15" s="164">
        <v>6</v>
      </c>
      <c r="H15" s="164">
        <v>39</v>
      </c>
      <c r="I15" s="164">
        <v>29</v>
      </c>
      <c r="J15" s="164">
        <v>39</v>
      </c>
      <c r="K15" s="164"/>
      <c r="L15" s="164"/>
      <c r="M15" s="164">
        <v>36</v>
      </c>
      <c r="N15" s="164">
        <v>29</v>
      </c>
      <c r="O15" s="165"/>
      <c r="P15" s="13">
        <f t="shared" si="2"/>
        <v>229</v>
      </c>
      <c r="Q15" s="11">
        <f t="shared" si="3"/>
        <v>8</v>
      </c>
      <c r="R15" s="11">
        <f t="shared" si="4"/>
        <v>28.625</v>
      </c>
      <c r="S15" s="12">
        <f t="shared" si="5"/>
        <v>95.416666666666671</v>
      </c>
      <c r="T15" s="70">
        <v>30</v>
      </c>
      <c r="U15" s="163">
        <v>16</v>
      </c>
      <c r="V15" s="164"/>
      <c r="W15" s="269">
        <v>50</v>
      </c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66</v>
      </c>
      <c r="AI15" s="11">
        <f t="shared" si="7"/>
        <v>2</v>
      </c>
      <c r="AJ15" s="12">
        <f t="shared" si="8"/>
        <v>33</v>
      </c>
      <c r="AK15" s="77"/>
      <c r="AL15" s="124">
        <f t="shared" si="9"/>
        <v>295</v>
      </c>
      <c r="AM15" s="95">
        <f t="shared" si="10"/>
        <v>10</v>
      </c>
      <c r="AN15" s="11">
        <f t="shared" si="11"/>
        <v>29.5</v>
      </c>
      <c r="AO15" s="12">
        <f t="shared" si="12"/>
        <v>98.333333333333329</v>
      </c>
    </row>
    <row r="16" spans="1:41" s="10" customFormat="1" ht="20.100000000000001" customHeight="1" x14ac:dyDescent="0.3">
      <c r="A16" s="26">
        <v>0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0"/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ref="T17:T18" si="13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>
        <v>0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5">
      <c r="A19" s="135"/>
      <c r="B19" s="178">
        <f t="shared" ref="B19:Q19" si="14">SUM(B4:B18)</f>
        <v>330</v>
      </c>
      <c r="C19" s="21">
        <f t="shared" si="14"/>
        <v>197</v>
      </c>
      <c r="D19" s="19">
        <f t="shared" si="14"/>
        <v>108</v>
      </c>
      <c r="E19" s="19">
        <f t="shared" si="14"/>
        <v>139</v>
      </c>
      <c r="F19" s="19">
        <f t="shared" si="14"/>
        <v>198</v>
      </c>
      <c r="G19" s="19">
        <f t="shared" si="14"/>
        <v>102</v>
      </c>
      <c r="H19" s="19">
        <f t="shared" si="14"/>
        <v>162</v>
      </c>
      <c r="I19" s="19">
        <f t="shared" si="14"/>
        <v>184</v>
      </c>
      <c r="J19" s="19">
        <f t="shared" si="14"/>
        <v>174</v>
      </c>
      <c r="K19" s="19">
        <f t="shared" si="14"/>
        <v>154</v>
      </c>
      <c r="L19" s="19">
        <f t="shared" si="14"/>
        <v>144</v>
      </c>
      <c r="M19" s="19">
        <f t="shared" si="14"/>
        <v>144</v>
      </c>
      <c r="N19" s="19">
        <f t="shared" si="14"/>
        <v>149</v>
      </c>
      <c r="O19" s="19">
        <f t="shared" si="14"/>
        <v>177</v>
      </c>
      <c r="P19" s="19">
        <f t="shared" si="14"/>
        <v>2032</v>
      </c>
      <c r="Q19" s="19">
        <f t="shared" si="14"/>
        <v>78</v>
      </c>
      <c r="R19" s="19">
        <f>P19/Q19</f>
        <v>26.051282051282051</v>
      </c>
      <c r="S19" s="22"/>
      <c r="T19" s="179">
        <f t="shared" ref="T19:AI19" si="15">SUM(T4:T18)</f>
        <v>330</v>
      </c>
      <c r="U19" s="21">
        <f>SUM(U4:U18)-U11</f>
        <v>151</v>
      </c>
      <c r="V19" s="19">
        <f t="shared" si="15"/>
        <v>140</v>
      </c>
      <c r="W19" s="19">
        <f>SUM(W4:W18)+U11</f>
        <v>157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si="15"/>
        <v>448</v>
      </c>
      <c r="AI19" s="18">
        <f t="shared" si="15"/>
        <v>18</v>
      </c>
      <c r="AJ19" s="23">
        <f>AH19/AI19</f>
        <v>24.888888888888889</v>
      </c>
      <c r="AK19" s="78"/>
      <c r="AL19" s="24">
        <f>SUM(AL4:AL18)</f>
        <v>2480</v>
      </c>
      <c r="AM19" s="18">
        <f>SUM(AM4:AM18)</f>
        <v>96</v>
      </c>
      <c r="AN19" s="18">
        <f t="shared" ref="AN19" si="16">AL19/AM19</f>
        <v>25.833333333333332</v>
      </c>
      <c r="AO19" s="20"/>
    </row>
    <row r="24" spans="1:41" x14ac:dyDescent="0.3">
      <c r="A24"/>
    </row>
  </sheetData>
  <mergeCells count="18"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</mergeCells>
  <conditionalFormatting sqref="A4:A19">
    <cfRule type="cellIs" dxfId="82" priority="12" operator="equal">
      <formula>0</formula>
    </cfRule>
  </conditionalFormatting>
  <conditionalFormatting sqref="A19 C19:S19 U19:AO19">
    <cfRule type="containsErrors" dxfId="81" priority="14">
      <formula>ISERROR(A19)</formula>
    </cfRule>
  </conditionalFormatting>
  <conditionalFormatting sqref="B4:B19">
    <cfRule type="cellIs" dxfId="80" priority="11" operator="equal">
      <formula>0</formula>
    </cfRule>
  </conditionalFormatting>
  <conditionalFormatting sqref="P4:S18 C19:S19">
    <cfRule type="cellIs" dxfId="79" priority="7" operator="equal">
      <formula>0</formula>
    </cfRule>
  </conditionalFormatting>
  <conditionalFormatting sqref="T4:T19">
    <cfRule type="cellIs" dxfId="78" priority="1" operator="equal">
      <formula>0</formula>
    </cfRule>
  </conditionalFormatting>
  <conditionalFormatting sqref="AH4:AO18 U19:AO19">
    <cfRule type="cellIs" dxfId="77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A1:AO24"/>
  <sheetViews>
    <sheetView showGridLines="0" showRowColHeaders="0" zoomScale="85" zoomScaleNormal="85" workbookViewId="0">
      <selection activeCell="AA14" sqref="AA14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11" t="s">
        <v>282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  <c r="X1" s="312"/>
      <c r="Y1" s="312"/>
      <c r="Z1" s="312"/>
      <c r="AA1" s="312"/>
      <c r="AB1" s="312"/>
      <c r="AC1" s="312"/>
      <c r="AD1" s="312"/>
      <c r="AE1" s="312"/>
      <c r="AF1" s="312"/>
      <c r="AG1" s="312"/>
      <c r="AH1" s="312"/>
      <c r="AI1" s="312"/>
      <c r="AJ1" s="312"/>
      <c r="AK1" s="73"/>
      <c r="AL1" s="313" t="s">
        <v>41</v>
      </c>
      <c r="AM1" s="313"/>
      <c r="AN1" s="313"/>
      <c r="AO1" s="314"/>
    </row>
    <row r="2" spans="1:41" ht="121.5" customHeight="1" thickBot="1" x14ac:dyDescent="0.35">
      <c r="A2" s="331" t="s">
        <v>60</v>
      </c>
      <c r="B2" s="333" t="s">
        <v>42</v>
      </c>
      <c r="C2" s="302" t="s">
        <v>61</v>
      </c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20"/>
      <c r="P2" s="321" t="s">
        <v>44</v>
      </c>
      <c r="Q2" s="323" t="s">
        <v>45</v>
      </c>
      <c r="R2" s="323" t="s">
        <v>46</v>
      </c>
      <c r="S2" s="325" t="s">
        <v>283</v>
      </c>
      <c r="T2" s="327" t="s">
        <v>47</v>
      </c>
      <c r="U2" s="302" t="s">
        <v>62</v>
      </c>
      <c r="V2" s="303"/>
      <c r="W2" s="303"/>
      <c r="X2" s="303"/>
      <c r="Y2" s="303"/>
      <c r="Z2" s="303"/>
      <c r="AA2" s="303"/>
      <c r="AB2" s="303"/>
      <c r="AC2" s="303"/>
      <c r="AD2" s="303"/>
      <c r="AE2" s="303"/>
      <c r="AF2" s="303"/>
      <c r="AG2" s="304"/>
      <c r="AH2" s="305" t="s">
        <v>44</v>
      </c>
      <c r="AI2" s="307" t="s">
        <v>45</v>
      </c>
      <c r="AJ2" s="309" t="s">
        <v>49</v>
      </c>
      <c r="AK2" s="75"/>
      <c r="AL2" s="305" t="s">
        <v>44</v>
      </c>
      <c r="AM2" s="307" t="s">
        <v>45</v>
      </c>
      <c r="AN2" s="307" t="s">
        <v>50</v>
      </c>
      <c r="AO2" s="309" t="s">
        <v>283</v>
      </c>
    </row>
    <row r="3" spans="1:41" ht="15" customHeight="1" thickBot="1" x14ac:dyDescent="0.35">
      <c r="A3" s="332"/>
      <c r="B3" s="334"/>
      <c r="C3" s="6">
        <v>1</v>
      </c>
      <c r="D3" s="2">
        <v>2</v>
      </c>
      <c r="E3" s="2">
        <v>3</v>
      </c>
      <c r="F3" s="2">
        <v>4</v>
      </c>
      <c r="G3" s="267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2"/>
      <c r="Q3" s="324"/>
      <c r="R3" s="324"/>
      <c r="S3" s="326"/>
      <c r="T3" s="335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29"/>
      <c r="AI3" s="330"/>
      <c r="AJ3" s="336"/>
      <c r="AK3" s="76"/>
      <c r="AL3" s="329"/>
      <c r="AM3" s="330"/>
      <c r="AN3" s="330"/>
      <c r="AO3" s="336"/>
    </row>
    <row r="4" spans="1:41" s="10" customFormat="1" ht="20.100000000000001" customHeight="1" x14ac:dyDescent="0.3">
      <c r="A4" s="177" t="s">
        <v>306</v>
      </c>
      <c r="B4" s="137">
        <v>31</v>
      </c>
      <c r="C4" s="160"/>
      <c r="D4" s="161"/>
      <c r="E4" s="161"/>
      <c r="F4" s="161"/>
      <c r="G4" s="161">
        <v>9</v>
      </c>
      <c r="H4" s="161"/>
      <c r="I4" s="161">
        <v>34</v>
      </c>
      <c r="J4" s="161">
        <v>23</v>
      </c>
      <c r="K4" s="161">
        <v>38</v>
      </c>
      <c r="L4" s="161"/>
      <c r="M4" s="161">
        <v>55</v>
      </c>
      <c r="N4" s="161"/>
      <c r="O4" s="162">
        <v>36</v>
      </c>
      <c r="P4" s="9">
        <f>SUM(C4:O4)</f>
        <v>195</v>
      </c>
      <c r="Q4" s="8">
        <f>COUNTIF(C4:O4,"&gt;0")</f>
        <v>6</v>
      </c>
      <c r="R4" s="8">
        <f>IF(P4=0," ",P4/Q4)</f>
        <v>32.5</v>
      </c>
      <c r="S4" s="94">
        <f>IF(P4=0," ",P4/(Q4*B4)*100)</f>
        <v>104.83870967741935</v>
      </c>
      <c r="T4" s="70">
        <v>31</v>
      </c>
      <c r="U4" s="160">
        <v>32</v>
      </c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32</v>
      </c>
      <c r="AI4" s="8">
        <f>COUNTIF(U4:AG4,"&gt;0")</f>
        <v>1</v>
      </c>
      <c r="AJ4" s="94">
        <f>IF(AH4=0," ",AH4/AI4)</f>
        <v>32</v>
      </c>
      <c r="AK4" s="77"/>
      <c r="AL4" s="122">
        <f t="shared" ref="AL4" si="0">P4+AH4</f>
        <v>227</v>
      </c>
      <c r="AM4" s="123">
        <f t="shared" ref="AM4" si="1">Q4+AI4</f>
        <v>7</v>
      </c>
      <c r="AN4" s="8">
        <f>IF(AL4=0," ",AL4/AM4)</f>
        <v>32.428571428571431</v>
      </c>
      <c r="AO4" s="94">
        <f>IF(AL4=0," ",AL4/(AM4*T4)*100)</f>
        <v>104.60829493087557</v>
      </c>
    </row>
    <row r="5" spans="1:41" s="10" customFormat="1" ht="20.100000000000001" customHeight="1" x14ac:dyDescent="0.3">
      <c r="A5" s="26" t="s">
        <v>63</v>
      </c>
      <c r="B5" s="70">
        <v>52</v>
      </c>
      <c r="C5" s="163"/>
      <c r="D5" s="164"/>
      <c r="E5" s="164">
        <v>54</v>
      </c>
      <c r="F5" s="164">
        <v>69</v>
      </c>
      <c r="G5" s="164"/>
      <c r="H5" s="164"/>
      <c r="I5" s="164"/>
      <c r="J5" s="164"/>
      <c r="K5" s="164">
        <v>41</v>
      </c>
      <c r="L5" s="164"/>
      <c r="M5" s="164">
        <v>55</v>
      </c>
      <c r="N5" s="164"/>
      <c r="O5" s="165"/>
      <c r="P5" s="13">
        <f t="shared" ref="P5:P18" si="2">SUM(C5:O5)</f>
        <v>219</v>
      </c>
      <c r="Q5" s="11">
        <f t="shared" ref="Q5:Q18" si="3">COUNTIF(C5:O5,"&gt;0")</f>
        <v>4</v>
      </c>
      <c r="R5" s="11">
        <f t="shared" ref="R5:R18" si="4">IF(P5=0," ",P5/Q5)</f>
        <v>54.75</v>
      </c>
      <c r="S5" s="12">
        <f t="shared" ref="S5:S18" si="5">IF(P5=0," ",P5/(Q5*B5)*100)</f>
        <v>105.28846153846155</v>
      </c>
      <c r="T5" s="70">
        <v>52</v>
      </c>
      <c r="U5" s="163">
        <v>71</v>
      </c>
      <c r="V5" s="164"/>
      <c r="W5" s="164">
        <v>71</v>
      </c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142</v>
      </c>
      <c r="AI5" s="11">
        <f t="shared" ref="AI5:AI18" si="7">COUNTIF(U5:AG5,"&gt;0")</f>
        <v>2</v>
      </c>
      <c r="AJ5" s="12">
        <f t="shared" ref="AJ5:AJ18" si="8">IF(AH5=0," ",AH5/AI5)</f>
        <v>71</v>
      </c>
      <c r="AK5" s="77"/>
      <c r="AL5" s="124">
        <f t="shared" ref="AL5:AL18" si="9">P5+AH5</f>
        <v>361</v>
      </c>
      <c r="AM5" s="95">
        <f t="shared" ref="AM5:AM18" si="10">Q5+AI5</f>
        <v>6</v>
      </c>
      <c r="AN5" s="11">
        <f t="shared" ref="AN5:AN18" si="11">IF(AL5=0," ",AL5/AM5)</f>
        <v>60.166666666666664</v>
      </c>
      <c r="AO5" s="12">
        <f t="shared" ref="AO5:AO18" si="12">IF(AL5=0," ",AL5/(AM5*T5)*100)</f>
        <v>115.70512820512822</v>
      </c>
    </row>
    <row r="6" spans="1:41" s="10" customFormat="1" ht="20.100000000000001" customHeight="1" x14ac:dyDescent="0.3">
      <c r="A6" s="26" t="s">
        <v>64</v>
      </c>
      <c r="B6" s="70">
        <v>42</v>
      </c>
      <c r="C6" s="163"/>
      <c r="D6" s="164"/>
      <c r="E6" s="164">
        <v>30</v>
      </c>
      <c r="F6" s="164"/>
      <c r="G6" s="164"/>
      <c r="H6" s="164">
        <v>45</v>
      </c>
      <c r="I6" s="164"/>
      <c r="J6" s="164"/>
      <c r="K6" s="164"/>
      <c r="L6" s="164"/>
      <c r="M6" s="164">
        <v>34</v>
      </c>
      <c r="N6" s="164"/>
      <c r="O6" s="165"/>
      <c r="P6" s="13">
        <f t="shared" si="2"/>
        <v>109</v>
      </c>
      <c r="Q6" s="11">
        <f t="shared" si="3"/>
        <v>3</v>
      </c>
      <c r="R6" s="11">
        <f t="shared" si="4"/>
        <v>36.333333333333336</v>
      </c>
      <c r="S6" s="12">
        <f t="shared" si="5"/>
        <v>86.507936507936506</v>
      </c>
      <c r="T6" s="70">
        <v>42</v>
      </c>
      <c r="U6" s="163"/>
      <c r="V6" s="164"/>
      <c r="W6" s="164">
        <v>32</v>
      </c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32</v>
      </c>
      <c r="AI6" s="11">
        <f t="shared" si="7"/>
        <v>1</v>
      </c>
      <c r="AJ6" s="12">
        <f t="shared" si="8"/>
        <v>32</v>
      </c>
      <c r="AK6" s="77"/>
      <c r="AL6" s="124">
        <f t="shared" si="9"/>
        <v>141</v>
      </c>
      <c r="AM6" s="95">
        <f t="shared" si="10"/>
        <v>4</v>
      </c>
      <c r="AN6" s="11">
        <f t="shared" si="11"/>
        <v>35.25</v>
      </c>
      <c r="AO6" s="12">
        <f t="shared" si="12"/>
        <v>83.928571428571431</v>
      </c>
    </row>
    <row r="7" spans="1:41" s="10" customFormat="1" ht="20.100000000000001" customHeight="1" x14ac:dyDescent="0.3">
      <c r="A7" s="26" t="s">
        <v>65</v>
      </c>
      <c r="B7" s="70">
        <v>18</v>
      </c>
      <c r="C7" s="163"/>
      <c r="D7" s="164"/>
      <c r="E7" s="164"/>
      <c r="F7" s="164"/>
      <c r="G7" s="164"/>
      <c r="H7" s="164">
        <v>12</v>
      </c>
      <c r="I7" s="164"/>
      <c r="J7" s="164"/>
      <c r="K7" s="164"/>
      <c r="L7" s="164"/>
      <c r="M7" s="164"/>
      <c r="N7" s="164">
        <v>20</v>
      </c>
      <c r="O7" s="165"/>
      <c r="P7" s="13">
        <f t="shared" si="2"/>
        <v>32</v>
      </c>
      <c r="Q7" s="11">
        <f t="shared" si="3"/>
        <v>2</v>
      </c>
      <c r="R7" s="11">
        <f t="shared" si="4"/>
        <v>16</v>
      </c>
      <c r="S7" s="12">
        <f t="shared" si="5"/>
        <v>88.888888888888886</v>
      </c>
      <c r="T7" s="70">
        <v>18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32</v>
      </c>
      <c r="AM7" s="95">
        <f t="shared" si="10"/>
        <v>2</v>
      </c>
      <c r="AN7" s="11">
        <f t="shared" si="11"/>
        <v>16</v>
      </c>
      <c r="AO7" s="12">
        <f t="shared" si="12"/>
        <v>88.888888888888886</v>
      </c>
    </row>
    <row r="8" spans="1:41" s="10" customFormat="1" ht="20.100000000000001" customHeight="1" x14ac:dyDescent="0.3">
      <c r="A8" s="26" t="s">
        <v>66</v>
      </c>
      <c r="B8" s="70">
        <v>25</v>
      </c>
      <c r="C8" s="163"/>
      <c r="D8" s="164"/>
      <c r="E8" s="164"/>
      <c r="F8" s="164"/>
      <c r="G8" s="164"/>
      <c r="H8" s="164"/>
      <c r="I8" s="164">
        <v>18</v>
      </c>
      <c r="J8" s="164"/>
      <c r="K8" s="164">
        <v>32</v>
      </c>
      <c r="L8" s="164">
        <v>25</v>
      </c>
      <c r="M8" s="164"/>
      <c r="N8" s="164"/>
      <c r="O8" s="165"/>
      <c r="P8" s="13">
        <f t="shared" si="2"/>
        <v>75</v>
      </c>
      <c r="Q8" s="11">
        <f t="shared" si="3"/>
        <v>3</v>
      </c>
      <c r="R8" s="11">
        <f t="shared" si="4"/>
        <v>25</v>
      </c>
      <c r="S8" s="12">
        <f t="shared" si="5"/>
        <v>100</v>
      </c>
      <c r="T8" s="70">
        <v>25</v>
      </c>
      <c r="U8" s="163"/>
      <c r="V8" s="164">
        <v>16</v>
      </c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16</v>
      </c>
      <c r="AI8" s="11">
        <f t="shared" si="7"/>
        <v>1</v>
      </c>
      <c r="AJ8" s="12">
        <f t="shared" si="8"/>
        <v>16</v>
      </c>
      <c r="AK8" s="77"/>
      <c r="AL8" s="124">
        <f t="shared" si="9"/>
        <v>91</v>
      </c>
      <c r="AM8" s="95">
        <f t="shared" si="10"/>
        <v>4</v>
      </c>
      <c r="AN8" s="11">
        <f t="shared" si="11"/>
        <v>22.75</v>
      </c>
      <c r="AO8" s="12">
        <f t="shared" si="12"/>
        <v>91</v>
      </c>
    </row>
    <row r="9" spans="1:41" s="10" customFormat="1" ht="20.100000000000001" customHeight="1" x14ac:dyDescent="0.3">
      <c r="A9" s="26" t="s">
        <v>67</v>
      </c>
      <c r="B9" s="70">
        <v>53</v>
      </c>
      <c r="C9" s="163">
        <v>44</v>
      </c>
      <c r="D9" s="164"/>
      <c r="E9" s="164">
        <v>63</v>
      </c>
      <c r="F9" s="164">
        <v>53</v>
      </c>
      <c r="G9" s="164">
        <v>44</v>
      </c>
      <c r="H9" s="164"/>
      <c r="I9" s="164">
        <v>53</v>
      </c>
      <c r="J9" s="164"/>
      <c r="K9" s="164"/>
      <c r="L9" s="164">
        <v>40</v>
      </c>
      <c r="M9" s="164">
        <v>59</v>
      </c>
      <c r="N9" s="164"/>
      <c r="O9" s="165"/>
      <c r="P9" s="13">
        <f t="shared" si="2"/>
        <v>356</v>
      </c>
      <c r="Q9" s="11">
        <f t="shared" si="3"/>
        <v>7</v>
      </c>
      <c r="R9" s="11">
        <f t="shared" si="4"/>
        <v>50.857142857142854</v>
      </c>
      <c r="S9" s="12">
        <f t="shared" si="5"/>
        <v>95.956873315363879</v>
      </c>
      <c r="T9" s="70">
        <v>53</v>
      </c>
      <c r="U9" s="163"/>
      <c r="V9" s="164">
        <v>13</v>
      </c>
      <c r="W9" s="164">
        <v>46</v>
      </c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59</v>
      </c>
      <c r="AI9" s="11">
        <f t="shared" si="7"/>
        <v>2</v>
      </c>
      <c r="AJ9" s="12">
        <f t="shared" si="8"/>
        <v>29.5</v>
      </c>
      <c r="AK9" s="77"/>
      <c r="AL9" s="124">
        <f t="shared" si="9"/>
        <v>415</v>
      </c>
      <c r="AM9" s="95">
        <f t="shared" si="10"/>
        <v>9</v>
      </c>
      <c r="AN9" s="11">
        <f t="shared" si="11"/>
        <v>46.111111111111114</v>
      </c>
      <c r="AO9" s="12">
        <f t="shared" si="12"/>
        <v>87.002096436058693</v>
      </c>
    </row>
    <row r="10" spans="1:41" s="10" customFormat="1" ht="20.100000000000001" customHeight="1" x14ac:dyDescent="0.3">
      <c r="A10" s="26" t="s">
        <v>68</v>
      </c>
      <c r="B10" s="70">
        <v>51</v>
      </c>
      <c r="C10" s="163"/>
      <c r="D10" s="164"/>
      <c r="E10" s="164"/>
      <c r="F10" s="164">
        <v>55</v>
      </c>
      <c r="G10" s="164">
        <v>57</v>
      </c>
      <c r="H10" s="164">
        <v>49</v>
      </c>
      <c r="I10" s="164"/>
      <c r="J10" s="164"/>
      <c r="K10" s="164">
        <v>33</v>
      </c>
      <c r="L10" s="164"/>
      <c r="M10" s="164"/>
      <c r="N10" s="164">
        <v>41</v>
      </c>
      <c r="O10" s="165">
        <v>29</v>
      </c>
      <c r="P10" s="13">
        <f t="shared" si="2"/>
        <v>264</v>
      </c>
      <c r="Q10" s="11">
        <f t="shared" si="3"/>
        <v>6</v>
      </c>
      <c r="R10" s="11">
        <f t="shared" si="4"/>
        <v>44</v>
      </c>
      <c r="S10" s="12">
        <f t="shared" si="5"/>
        <v>86.274509803921575</v>
      </c>
      <c r="T10" s="70">
        <v>51</v>
      </c>
      <c r="U10" s="163">
        <v>72</v>
      </c>
      <c r="V10" s="164">
        <v>44</v>
      </c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116</v>
      </c>
      <c r="AI10" s="11">
        <f t="shared" si="7"/>
        <v>2</v>
      </c>
      <c r="AJ10" s="12">
        <f t="shared" si="8"/>
        <v>58</v>
      </c>
      <c r="AK10" s="77"/>
      <c r="AL10" s="124">
        <f t="shared" si="9"/>
        <v>380</v>
      </c>
      <c r="AM10" s="95">
        <f t="shared" si="10"/>
        <v>8</v>
      </c>
      <c r="AN10" s="11">
        <f t="shared" si="11"/>
        <v>47.5</v>
      </c>
      <c r="AO10" s="12">
        <f t="shared" si="12"/>
        <v>93.137254901960787</v>
      </c>
    </row>
    <row r="11" spans="1:41" s="10" customFormat="1" ht="20.100000000000001" customHeight="1" x14ac:dyDescent="0.3">
      <c r="A11" s="26" t="s">
        <v>69</v>
      </c>
      <c r="B11" s="70">
        <v>28</v>
      </c>
      <c r="C11" s="163">
        <v>26</v>
      </c>
      <c r="D11" s="164">
        <v>20</v>
      </c>
      <c r="E11" s="164"/>
      <c r="F11" s="164"/>
      <c r="G11" s="164"/>
      <c r="H11" s="164"/>
      <c r="I11" s="164"/>
      <c r="J11" s="164">
        <v>35</v>
      </c>
      <c r="K11" s="164"/>
      <c r="L11" s="164">
        <v>13</v>
      </c>
      <c r="M11" s="164"/>
      <c r="N11" s="164"/>
      <c r="O11" s="165"/>
      <c r="P11" s="13">
        <f t="shared" si="2"/>
        <v>94</v>
      </c>
      <c r="Q11" s="11">
        <f t="shared" si="3"/>
        <v>4</v>
      </c>
      <c r="R11" s="11">
        <f t="shared" si="4"/>
        <v>23.5</v>
      </c>
      <c r="S11" s="12">
        <f t="shared" si="5"/>
        <v>83.928571428571431</v>
      </c>
      <c r="T11" s="70">
        <v>28</v>
      </c>
      <c r="U11" s="163"/>
      <c r="V11" s="164"/>
      <c r="W11" s="164">
        <v>30</v>
      </c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30</v>
      </c>
      <c r="AI11" s="11">
        <f t="shared" si="7"/>
        <v>1</v>
      </c>
      <c r="AJ11" s="12">
        <f t="shared" si="8"/>
        <v>30</v>
      </c>
      <c r="AK11" s="77"/>
      <c r="AL11" s="124">
        <f t="shared" si="9"/>
        <v>124</v>
      </c>
      <c r="AM11" s="95">
        <f t="shared" si="10"/>
        <v>5</v>
      </c>
      <c r="AN11" s="11">
        <f t="shared" si="11"/>
        <v>24.8</v>
      </c>
      <c r="AO11" s="12">
        <f t="shared" si="12"/>
        <v>88.571428571428569</v>
      </c>
    </row>
    <row r="12" spans="1:41" s="10" customFormat="1" ht="20.100000000000001" customHeight="1" x14ac:dyDescent="0.3">
      <c r="A12" s="26" t="s">
        <v>70</v>
      </c>
      <c r="B12" s="70">
        <v>90</v>
      </c>
      <c r="C12" s="163">
        <v>78</v>
      </c>
      <c r="D12" s="164">
        <v>59</v>
      </c>
      <c r="E12" s="164"/>
      <c r="F12" s="164">
        <v>70</v>
      </c>
      <c r="G12" s="164"/>
      <c r="H12" s="164">
        <v>91</v>
      </c>
      <c r="I12" s="164">
        <v>62</v>
      </c>
      <c r="J12" s="164">
        <v>78</v>
      </c>
      <c r="K12" s="164">
        <v>60</v>
      </c>
      <c r="L12" s="164">
        <v>120</v>
      </c>
      <c r="M12" s="164"/>
      <c r="N12" s="164">
        <v>38</v>
      </c>
      <c r="O12" s="165">
        <v>76</v>
      </c>
      <c r="P12" s="13">
        <f t="shared" si="2"/>
        <v>732</v>
      </c>
      <c r="Q12" s="11">
        <f t="shared" si="3"/>
        <v>10</v>
      </c>
      <c r="R12" s="11">
        <f t="shared" si="4"/>
        <v>73.2</v>
      </c>
      <c r="S12" s="12">
        <f t="shared" si="5"/>
        <v>81.333333333333329</v>
      </c>
      <c r="T12" s="70">
        <v>90</v>
      </c>
      <c r="U12" s="163"/>
      <c r="V12" s="164">
        <v>61</v>
      </c>
      <c r="W12" s="164">
        <v>110</v>
      </c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171</v>
      </c>
      <c r="AI12" s="11">
        <f t="shared" si="7"/>
        <v>2</v>
      </c>
      <c r="AJ12" s="12">
        <f t="shared" si="8"/>
        <v>85.5</v>
      </c>
      <c r="AK12" s="77"/>
      <c r="AL12" s="124">
        <f t="shared" si="9"/>
        <v>903</v>
      </c>
      <c r="AM12" s="95">
        <f t="shared" si="10"/>
        <v>12</v>
      </c>
      <c r="AN12" s="11">
        <f t="shared" si="11"/>
        <v>75.25</v>
      </c>
      <c r="AO12" s="12">
        <f t="shared" si="12"/>
        <v>83.611111111111114</v>
      </c>
    </row>
    <row r="13" spans="1:41" s="10" customFormat="1" ht="20.100000000000001" customHeight="1" x14ac:dyDescent="0.3">
      <c r="A13" s="26" t="s">
        <v>71</v>
      </c>
      <c r="B13" s="70">
        <v>26</v>
      </c>
      <c r="C13" s="163">
        <v>36</v>
      </c>
      <c r="D13" s="164"/>
      <c r="E13" s="164"/>
      <c r="F13" s="164"/>
      <c r="G13" s="164">
        <v>28</v>
      </c>
      <c r="H13" s="164">
        <v>15</v>
      </c>
      <c r="I13" s="164"/>
      <c r="J13" s="164">
        <v>36</v>
      </c>
      <c r="K13" s="164"/>
      <c r="L13" s="164">
        <v>26</v>
      </c>
      <c r="M13" s="164"/>
      <c r="N13" s="164">
        <v>23</v>
      </c>
      <c r="O13" s="165">
        <v>24</v>
      </c>
      <c r="P13" s="13">
        <f t="shared" si="2"/>
        <v>188</v>
      </c>
      <c r="Q13" s="11">
        <f t="shared" si="3"/>
        <v>7</v>
      </c>
      <c r="R13" s="11">
        <f t="shared" si="4"/>
        <v>26.857142857142858</v>
      </c>
      <c r="S13" s="12">
        <f t="shared" si="5"/>
        <v>103.29670329670331</v>
      </c>
      <c r="T13" s="70">
        <v>26</v>
      </c>
      <c r="U13" s="163"/>
      <c r="V13" s="164">
        <v>39</v>
      </c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39</v>
      </c>
      <c r="AI13" s="11">
        <f t="shared" si="7"/>
        <v>1</v>
      </c>
      <c r="AJ13" s="12">
        <f t="shared" si="8"/>
        <v>39</v>
      </c>
      <c r="AK13" s="77"/>
      <c r="AL13" s="124">
        <f t="shared" si="9"/>
        <v>227</v>
      </c>
      <c r="AM13" s="95">
        <f t="shared" si="10"/>
        <v>8</v>
      </c>
      <c r="AN13" s="11">
        <f t="shared" si="11"/>
        <v>28.375</v>
      </c>
      <c r="AO13" s="12">
        <f t="shared" si="12"/>
        <v>109.13461538461537</v>
      </c>
    </row>
    <row r="14" spans="1:41" s="10" customFormat="1" ht="20.100000000000001" customHeight="1" x14ac:dyDescent="0.3">
      <c r="A14" s="69" t="s">
        <v>72</v>
      </c>
      <c r="B14" s="70">
        <v>51</v>
      </c>
      <c r="C14" s="163">
        <v>36</v>
      </c>
      <c r="D14" s="164">
        <v>40</v>
      </c>
      <c r="E14" s="164"/>
      <c r="F14" s="164">
        <v>42</v>
      </c>
      <c r="G14" s="164">
        <v>41</v>
      </c>
      <c r="H14" s="164">
        <v>47</v>
      </c>
      <c r="I14" s="164">
        <v>34</v>
      </c>
      <c r="J14" s="164"/>
      <c r="K14" s="164">
        <v>40</v>
      </c>
      <c r="L14" s="164"/>
      <c r="M14" s="164"/>
      <c r="N14" s="164">
        <v>53</v>
      </c>
      <c r="O14" s="165">
        <v>55</v>
      </c>
      <c r="P14" s="13">
        <f t="shared" si="2"/>
        <v>388</v>
      </c>
      <c r="Q14" s="11">
        <f t="shared" si="3"/>
        <v>9</v>
      </c>
      <c r="R14" s="11">
        <f t="shared" si="4"/>
        <v>43.111111111111114</v>
      </c>
      <c r="S14" s="12">
        <f t="shared" si="5"/>
        <v>84.531590413943363</v>
      </c>
      <c r="T14" s="70">
        <v>51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388</v>
      </c>
      <c r="AM14" s="95">
        <f t="shared" si="10"/>
        <v>9</v>
      </c>
      <c r="AN14" s="11">
        <f t="shared" si="11"/>
        <v>43.111111111111114</v>
      </c>
      <c r="AO14" s="12">
        <f t="shared" si="12"/>
        <v>84.531590413943363</v>
      </c>
    </row>
    <row r="15" spans="1:41" s="10" customFormat="1" ht="20.100000000000001" customHeight="1" x14ac:dyDescent="0.3">
      <c r="A15" s="26" t="s">
        <v>73</v>
      </c>
      <c r="B15" s="70">
        <v>33</v>
      </c>
      <c r="C15" s="163">
        <v>26</v>
      </c>
      <c r="D15" s="164"/>
      <c r="E15" s="164">
        <v>15</v>
      </c>
      <c r="F15" s="164"/>
      <c r="G15" s="164">
        <v>38</v>
      </c>
      <c r="H15" s="164"/>
      <c r="I15" s="164">
        <v>36</v>
      </c>
      <c r="J15" s="164">
        <v>37</v>
      </c>
      <c r="K15" s="164"/>
      <c r="L15" s="164"/>
      <c r="M15" s="164">
        <v>38</v>
      </c>
      <c r="N15" s="164"/>
      <c r="O15" s="165"/>
      <c r="P15" s="13">
        <f t="shared" si="2"/>
        <v>190</v>
      </c>
      <c r="Q15" s="11">
        <f t="shared" si="3"/>
        <v>6</v>
      </c>
      <c r="R15" s="11">
        <f t="shared" si="4"/>
        <v>31.666666666666668</v>
      </c>
      <c r="S15" s="12">
        <f t="shared" si="5"/>
        <v>95.959595959595958</v>
      </c>
      <c r="T15" s="70">
        <v>33</v>
      </c>
      <c r="U15" s="163"/>
      <c r="V15" s="164">
        <v>30</v>
      </c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30</v>
      </c>
      <c r="AI15" s="11">
        <f t="shared" si="7"/>
        <v>1</v>
      </c>
      <c r="AJ15" s="12">
        <f t="shared" si="8"/>
        <v>30</v>
      </c>
      <c r="AK15" s="77"/>
      <c r="AL15" s="124">
        <f t="shared" si="9"/>
        <v>220</v>
      </c>
      <c r="AM15" s="95">
        <f t="shared" si="10"/>
        <v>7</v>
      </c>
      <c r="AN15" s="11">
        <f t="shared" si="11"/>
        <v>31.428571428571427</v>
      </c>
      <c r="AO15" s="12">
        <f t="shared" si="12"/>
        <v>95.238095238095227</v>
      </c>
    </row>
    <row r="16" spans="1:41" s="10" customFormat="1" ht="20.100000000000001" customHeight="1" x14ac:dyDescent="0.3">
      <c r="A16" s="271" t="s">
        <v>371</v>
      </c>
      <c r="B16" s="131">
        <v>15</v>
      </c>
      <c r="C16" s="163"/>
      <c r="D16" s="164">
        <v>16</v>
      </c>
      <c r="E16" s="164">
        <v>11</v>
      </c>
      <c r="F16" s="164"/>
      <c r="G16" s="164"/>
      <c r="H16" s="164"/>
      <c r="I16" s="164"/>
      <c r="J16" s="164"/>
      <c r="K16" s="164"/>
      <c r="L16" s="164"/>
      <c r="M16" s="164">
        <v>17</v>
      </c>
      <c r="N16" s="164"/>
      <c r="O16" s="165">
        <v>18</v>
      </c>
      <c r="P16" s="13">
        <f t="shared" si="2"/>
        <v>62</v>
      </c>
      <c r="Q16" s="11">
        <f t="shared" si="3"/>
        <v>4</v>
      </c>
      <c r="R16" s="11">
        <f t="shared" si="4"/>
        <v>15.5</v>
      </c>
      <c r="S16" s="12">
        <f t="shared" si="5"/>
        <v>103.33333333333334</v>
      </c>
      <c r="T16" s="272">
        <v>16</v>
      </c>
      <c r="U16" s="163">
        <v>19</v>
      </c>
      <c r="V16" s="164"/>
      <c r="W16" s="164">
        <v>19</v>
      </c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38</v>
      </c>
      <c r="AI16" s="11">
        <f t="shared" si="7"/>
        <v>2</v>
      </c>
      <c r="AJ16" s="12">
        <f t="shared" si="8"/>
        <v>19</v>
      </c>
      <c r="AK16" s="77"/>
      <c r="AL16" s="124">
        <f t="shared" si="9"/>
        <v>100</v>
      </c>
      <c r="AM16" s="95">
        <f t="shared" si="10"/>
        <v>6</v>
      </c>
      <c r="AN16" s="11">
        <f t="shared" si="11"/>
        <v>16.666666666666668</v>
      </c>
      <c r="AO16" s="12">
        <f t="shared" si="12"/>
        <v>104.16666666666667</v>
      </c>
    </row>
    <row r="17" spans="1:41" s="10" customFormat="1" ht="20.100000000000001" customHeight="1" x14ac:dyDescent="0.3">
      <c r="A17" s="26" t="s">
        <v>347</v>
      </c>
      <c r="B17" s="131">
        <v>52</v>
      </c>
      <c r="C17" s="163"/>
      <c r="D17" s="164">
        <v>50</v>
      </c>
      <c r="E17" s="164">
        <v>45</v>
      </c>
      <c r="F17" s="164">
        <v>61</v>
      </c>
      <c r="G17" s="164"/>
      <c r="H17" s="164"/>
      <c r="I17" s="164"/>
      <c r="J17" s="164">
        <v>52</v>
      </c>
      <c r="K17" s="164"/>
      <c r="L17" s="164">
        <v>39</v>
      </c>
      <c r="M17" s="164"/>
      <c r="N17" s="164">
        <v>58</v>
      </c>
      <c r="O17" s="165"/>
      <c r="P17" s="13">
        <f t="shared" si="2"/>
        <v>305</v>
      </c>
      <c r="Q17" s="11">
        <f t="shared" si="3"/>
        <v>6</v>
      </c>
      <c r="R17" s="11">
        <f t="shared" si="4"/>
        <v>50.833333333333336</v>
      </c>
      <c r="S17" s="12">
        <f t="shared" si="5"/>
        <v>97.756410256410248</v>
      </c>
      <c r="T17" s="272">
        <v>51</v>
      </c>
      <c r="U17" s="163">
        <v>44</v>
      </c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44</v>
      </c>
      <c r="AI17" s="11">
        <f t="shared" si="7"/>
        <v>1</v>
      </c>
      <c r="AJ17" s="12">
        <f t="shared" si="8"/>
        <v>44</v>
      </c>
      <c r="AK17" s="77"/>
      <c r="AL17" s="124">
        <f t="shared" si="9"/>
        <v>349</v>
      </c>
      <c r="AM17" s="95">
        <f t="shared" si="10"/>
        <v>7</v>
      </c>
      <c r="AN17" s="11">
        <f t="shared" si="11"/>
        <v>49.857142857142854</v>
      </c>
      <c r="AO17" s="12">
        <f t="shared" si="12"/>
        <v>97.759103641456576</v>
      </c>
    </row>
    <row r="18" spans="1:41" s="10" customFormat="1" ht="20.100000000000001" customHeight="1" thickBot="1" x14ac:dyDescent="0.35">
      <c r="A18" s="26" t="s">
        <v>74</v>
      </c>
      <c r="B18" s="70">
        <v>31</v>
      </c>
      <c r="C18" s="166"/>
      <c r="D18" s="167">
        <v>42</v>
      </c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42</v>
      </c>
      <c r="Q18" s="14">
        <f t="shared" si="3"/>
        <v>1</v>
      </c>
      <c r="R18" s="14">
        <f t="shared" si="4"/>
        <v>42</v>
      </c>
      <c r="S18" s="15">
        <f t="shared" si="5"/>
        <v>135.48387096774192</v>
      </c>
      <c r="T18" s="70">
        <v>31</v>
      </c>
      <c r="U18" s="166">
        <v>13</v>
      </c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13</v>
      </c>
      <c r="AI18" s="14">
        <f t="shared" si="7"/>
        <v>1</v>
      </c>
      <c r="AJ18" s="15">
        <f t="shared" si="8"/>
        <v>13</v>
      </c>
      <c r="AK18" s="77"/>
      <c r="AL18" s="125">
        <f t="shared" si="9"/>
        <v>55</v>
      </c>
      <c r="AM18" s="126">
        <f t="shared" si="10"/>
        <v>2</v>
      </c>
      <c r="AN18" s="14">
        <f t="shared" si="11"/>
        <v>27.5</v>
      </c>
      <c r="AO18" s="15">
        <f t="shared" si="12"/>
        <v>88.709677419354833</v>
      </c>
    </row>
    <row r="19" spans="1:41" s="25" customFormat="1" ht="20.100000000000001" customHeight="1" thickBot="1" x14ac:dyDescent="0.35">
      <c r="A19" s="135"/>
      <c r="B19" s="180">
        <f>SUM(B4:B18)</f>
        <v>598</v>
      </c>
      <c r="C19" s="21">
        <f>SUM(C4:C18)</f>
        <v>246</v>
      </c>
      <c r="D19" s="19">
        <f>SUM(D4:D18)</f>
        <v>227</v>
      </c>
      <c r="E19" s="19">
        <f t="shared" ref="E19:N19" si="13">SUM(E4:E18)</f>
        <v>218</v>
      </c>
      <c r="F19" s="19">
        <f t="shared" si="13"/>
        <v>350</v>
      </c>
      <c r="G19" s="19">
        <f t="shared" si="13"/>
        <v>217</v>
      </c>
      <c r="H19" s="19">
        <f t="shared" si="13"/>
        <v>259</v>
      </c>
      <c r="I19" s="19">
        <f t="shared" si="13"/>
        <v>237</v>
      </c>
      <c r="J19" s="19">
        <f t="shared" si="13"/>
        <v>261</v>
      </c>
      <c r="K19" s="19">
        <f t="shared" si="13"/>
        <v>244</v>
      </c>
      <c r="L19" s="19">
        <f t="shared" si="13"/>
        <v>263</v>
      </c>
      <c r="M19" s="19">
        <f t="shared" si="13"/>
        <v>258</v>
      </c>
      <c r="N19" s="19">
        <f t="shared" si="13"/>
        <v>233</v>
      </c>
      <c r="O19" s="19">
        <f>SUM(O4:O18)</f>
        <v>238</v>
      </c>
      <c r="P19" s="19">
        <f t="shared" ref="P19:Q19" si="14">SUM(P4:P17)</f>
        <v>3209</v>
      </c>
      <c r="Q19" s="19">
        <f t="shared" si="14"/>
        <v>77</v>
      </c>
      <c r="R19" s="19">
        <f>P19/Q19</f>
        <v>41.675324675324674</v>
      </c>
      <c r="S19" s="22"/>
      <c r="T19" s="179">
        <f>SUM(T4:T18)</f>
        <v>598</v>
      </c>
      <c r="U19" s="21">
        <f>SUM(U4:U18)</f>
        <v>251</v>
      </c>
      <c r="V19" s="19">
        <f>SUM(V4:V18)</f>
        <v>203</v>
      </c>
      <c r="W19" s="19">
        <f t="shared" ref="W19:AJ19" si="15">SUM(W4:W18)</f>
        <v>308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ref="AH19" si="16">SUM(AH4:AH17)</f>
        <v>749</v>
      </c>
      <c r="AI19" s="18">
        <f t="shared" si="15"/>
        <v>18</v>
      </c>
      <c r="AJ19" s="23">
        <f t="shared" si="15"/>
        <v>499</v>
      </c>
      <c r="AK19" s="78"/>
      <c r="AL19" s="24">
        <f>SUM(AL4:AL18)</f>
        <v>4013</v>
      </c>
      <c r="AM19" s="18">
        <f>SUM(AM4:AM18)</f>
        <v>96</v>
      </c>
      <c r="AN19" s="18">
        <f t="shared" ref="AN19" si="17">AL19/AM19</f>
        <v>41.802083333333336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19">
    <cfRule type="cellIs" dxfId="76" priority="1" operator="equal">
      <formula>0</formula>
    </cfRule>
    <cfRule type="containsErrors" dxfId="75" priority="2">
      <formula>ISERROR(A19)</formula>
    </cfRule>
  </conditionalFormatting>
  <conditionalFormatting sqref="B4:B19">
    <cfRule type="cellIs" dxfId="74" priority="11" operator="equal">
      <formula>0</formula>
    </cfRule>
  </conditionalFormatting>
  <conditionalFormatting sqref="C19:S19 U19:AO19">
    <cfRule type="containsErrors" dxfId="73" priority="14">
      <formula>ISERROR(C19)</formula>
    </cfRule>
  </conditionalFormatting>
  <conditionalFormatting sqref="P4:S18 C19:S19">
    <cfRule type="cellIs" dxfId="72" priority="6" operator="equal">
      <formula>0</formula>
    </cfRule>
  </conditionalFormatting>
  <conditionalFormatting sqref="T4:T19">
    <cfRule type="cellIs" dxfId="71" priority="3" operator="equal">
      <formula>0</formula>
    </cfRule>
  </conditionalFormatting>
  <conditionalFormatting sqref="AH4:AO18 U19:AO19">
    <cfRule type="cellIs" dxfId="70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4">
    <pageSetUpPr fitToPage="1"/>
  </sheetPr>
  <dimension ref="A1:AO27"/>
  <sheetViews>
    <sheetView showGridLines="0" showRowColHeaders="0" zoomScale="70" zoomScaleNormal="70" workbookViewId="0">
      <selection activeCell="X7" sqref="X7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11" t="s">
        <v>282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  <c r="X1" s="312"/>
      <c r="Y1" s="312"/>
      <c r="Z1" s="312"/>
      <c r="AA1" s="312"/>
      <c r="AB1" s="312"/>
      <c r="AC1" s="312"/>
      <c r="AD1" s="312"/>
      <c r="AE1" s="312"/>
      <c r="AF1" s="312"/>
      <c r="AG1" s="312"/>
      <c r="AH1" s="312"/>
      <c r="AI1" s="312"/>
      <c r="AJ1" s="312"/>
      <c r="AK1" s="73"/>
      <c r="AL1" s="313" t="s">
        <v>41</v>
      </c>
      <c r="AM1" s="313"/>
      <c r="AN1" s="313"/>
      <c r="AO1" s="314"/>
    </row>
    <row r="2" spans="1:41" ht="121.5" customHeight="1" thickBot="1" x14ac:dyDescent="0.35">
      <c r="A2" s="331" t="s">
        <v>75</v>
      </c>
      <c r="B2" s="317" t="s">
        <v>42</v>
      </c>
      <c r="C2" s="302" t="s">
        <v>76</v>
      </c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20"/>
      <c r="P2" s="321" t="s">
        <v>44</v>
      </c>
      <c r="Q2" s="323" t="s">
        <v>45</v>
      </c>
      <c r="R2" s="323" t="s">
        <v>46</v>
      </c>
      <c r="S2" s="325" t="s">
        <v>283</v>
      </c>
      <c r="T2" s="327" t="s">
        <v>47</v>
      </c>
      <c r="U2" s="302" t="s">
        <v>77</v>
      </c>
      <c r="V2" s="303"/>
      <c r="W2" s="303"/>
      <c r="X2" s="303"/>
      <c r="Y2" s="303"/>
      <c r="Z2" s="303"/>
      <c r="AA2" s="303"/>
      <c r="AB2" s="303"/>
      <c r="AC2" s="303"/>
      <c r="AD2" s="303"/>
      <c r="AE2" s="303"/>
      <c r="AF2" s="303"/>
      <c r="AG2" s="304"/>
      <c r="AH2" s="305" t="s">
        <v>44</v>
      </c>
      <c r="AI2" s="307" t="s">
        <v>45</v>
      </c>
      <c r="AJ2" s="309" t="s">
        <v>49</v>
      </c>
      <c r="AK2" s="75"/>
      <c r="AL2" s="305" t="s">
        <v>44</v>
      </c>
      <c r="AM2" s="307" t="s">
        <v>45</v>
      </c>
      <c r="AN2" s="307" t="s">
        <v>50</v>
      </c>
      <c r="AO2" s="309" t="s">
        <v>283</v>
      </c>
    </row>
    <row r="3" spans="1:41" ht="15" customHeight="1" thickBot="1" x14ac:dyDescent="0.35">
      <c r="A3" s="332"/>
      <c r="B3" s="318"/>
      <c r="C3" s="6">
        <v>1</v>
      </c>
      <c r="D3" s="2">
        <v>2</v>
      </c>
      <c r="E3" s="2">
        <v>3</v>
      </c>
      <c r="F3" s="2">
        <v>4</v>
      </c>
      <c r="G3" s="267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2"/>
      <c r="Q3" s="324"/>
      <c r="R3" s="324"/>
      <c r="S3" s="326"/>
      <c r="T3" s="328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6"/>
      <c r="AI3" s="308"/>
      <c r="AJ3" s="310"/>
      <c r="AK3" s="76"/>
      <c r="AL3" s="306"/>
      <c r="AM3" s="308"/>
      <c r="AN3" s="308"/>
      <c r="AO3" s="310"/>
    </row>
    <row r="4" spans="1:41" s="10" customFormat="1" ht="20.100000000000001" customHeight="1" x14ac:dyDescent="0.3">
      <c r="A4" s="177" t="s">
        <v>78</v>
      </c>
      <c r="B4" s="137">
        <v>32</v>
      </c>
      <c r="C4" s="160">
        <v>18</v>
      </c>
      <c r="D4" s="161">
        <v>33</v>
      </c>
      <c r="E4" s="161"/>
      <c r="F4" s="161">
        <v>48</v>
      </c>
      <c r="G4" s="161"/>
      <c r="H4" s="161">
        <v>26</v>
      </c>
      <c r="I4" s="161"/>
      <c r="J4" s="161">
        <v>39</v>
      </c>
      <c r="K4" s="161">
        <v>52</v>
      </c>
      <c r="L4" s="161">
        <v>33</v>
      </c>
      <c r="M4" s="161">
        <v>12</v>
      </c>
      <c r="N4" s="161"/>
      <c r="O4" s="162">
        <v>31</v>
      </c>
      <c r="P4" s="9">
        <f>SUM(C4:O4)</f>
        <v>292</v>
      </c>
      <c r="Q4" s="8">
        <f>COUNTIF(C4:O4,"&gt;0")</f>
        <v>9</v>
      </c>
      <c r="R4" s="8">
        <f>IF(P4=0," ",P4/Q4)</f>
        <v>32.444444444444443</v>
      </c>
      <c r="S4" s="94">
        <f>IF(P4=0," ",P4/(Q4*B4)*100)</f>
        <v>101.38888888888889</v>
      </c>
      <c r="T4" s="71">
        <v>32</v>
      </c>
      <c r="U4" s="160">
        <v>37</v>
      </c>
      <c r="V4" s="161">
        <v>41</v>
      </c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78</v>
      </c>
      <c r="AI4" s="8">
        <f>COUNTIF(U4:AG4,"&gt;0")</f>
        <v>2</v>
      </c>
      <c r="AJ4" s="94">
        <f>IF(AH4=0," ",AH4/AI4)</f>
        <v>39</v>
      </c>
      <c r="AK4" s="77"/>
      <c r="AL4" s="122">
        <f t="shared" ref="AL4" si="0">P4+AH4</f>
        <v>370</v>
      </c>
      <c r="AM4" s="123">
        <f t="shared" ref="AM4" si="1">Q4+AI4</f>
        <v>11</v>
      </c>
      <c r="AN4" s="8">
        <f>IF(AL4=0," ",AL4/AM4)</f>
        <v>33.636363636363633</v>
      </c>
      <c r="AO4" s="94">
        <f>IF(AL4=0," ",AL4/(AM4*T4)*100)</f>
        <v>105.11363636363636</v>
      </c>
    </row>
    <row r="5" spans="1:41" s="10" customFormat="1" ht="20.100000000000001" customHeight="1" x14ac:dyDescent="0.3">
      <c r="A5" s="26" t="s">
        <v>79</v>
      </c>
      <c r="B5" s="70">
        <v>18</v>
      </c>
      <c r="C5" s="163">
        <v>11</v>
      </c>
      <c r="D5" s="164">
        <v>11</v>
      </c>
      <c r="E5" s="164">
        <v>6</v>
      </c>
      <c r="F5" s="164"/>
      <c r="G5" s="164">
        <v>26</v>
      </c>
      <c r="H5" s="164"/>
      <c r="I5" s="164">
        <v>17</v>
      </c>
      <c r="J5" s="164">
        <v>6</v>
      </c>
      <c r="K5" s="164">
        <v>20</v>
      </c>
      <c r="L5" s="164"/>
      <c r="M5" s="164"/>
      <c r="N5" s="164">
        <v>6</v>
      </c>
      <c r="O5" s="165">
        <v>14</v>
      </c>
      <c r="P5" s="13">
        <f t="shared" ref="P5:P18" si="2">SUM(C5:O5)</f>
        <v>117</v>
      </c>
      <c r="Q5" s="11">
        <f t="shared" ref="Q5:Q18" si="3">COUNTIF(C5:O5,"&gt;0")</f>
        <v>9</v>
      </c>
      <c r="R5" s="11">
        <f t="shared" ref="R5:R18" si="4">IF(P5=0," ",P5/Q5)</f>
        <v>13</v>
      </c>
      <c r="S5" s="12">
        <f t="shared" ref="S5:S18" si="5">IF(P5=0," ",P5/(Q5*B5)*100)</f>
        <v>72.222222222222214</v>
      </c>
      <c r="T5" s="70">
        <v>18</v>
      </c>
      <c r="U5" s="163">
        <v>28</v>
      </c>
      <c r="V5" s="164">
        <v>13</v>
      </c>
      <c r="W5" s="164">
        <v>11</v>
      </c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52</v>
      </c>
      <c r="AI5" s="11">
        <f t="shared" ref="AI5:AI18" si="7">COUNTIF(U5:AG5,"&gt;0")</f>
        <v>3</v>
      </c>
      <c r="AJ5" s="12">
        <f t="shared" ref="AJ5:AJ18" si="8">IF(AH5=0," ",AH5/AI5)</f>
        <v>17.333333333333332</v>
      </c>
      <c r="AK5" s="77"/>
      <c r="AL5" s="124">
        <f t="shared" ref="AL5:AL18" si="9">P5+AH5</f>
        <v>169</v>
      </c>
      <c r="AM5" s="95">
        <f t="shared" ref="AM5:AM18" si="10">Q5+AI5</f>
        <v>12</v>
      </c>
      <c r="AN5" s="11">
        <f t="shared" ref="AN5:AN18" si="11">IF(AL5=0," ",AL5/AM5)</f>
        <v>14.083333333333334</v>
      </c>
      <c r="AO5" s="12">
        <f t="shared" ref="AO5:AO18" si="12">IF(AL5=0," ",AL5/(AM5*T5)*100)</f>
        <v>78.240740740740748</v>
      </c>
    </row>
    <row r="6" spans="1:41" s="10" customFormat="1" ht="20.100000000000001" customHeight="1" x14ac:dyDescent="0.3">
      <c r="A6" s="26" t="s">
        <v>80</v>
      </c>
      <c r="B6" s="70">
        <v>28</v>
      </c>
      <c r="C6" s="163"/>
      <c r="D6" s="164"/>
      <c r="E6" s="164">
        <v>27</v>
      </c>
      <c r="F6" s="164">
        <v>22</v>
      </c>
      <c r="G6" s="164"/>
      <c r="H6" s="164">
        <v>35</v>
      </c>
      <c r="I6" s="164">
        <v>35</v>
      </c>
      <c r="J6" s="164"/>
      <c r="K6" s="164">
        <v>26</v>
      </c>
      <c r="L6" s="164">
        <v>15</v>
      </c>
      <c r="M6" s="164"/>
      <c r="N6" s="164">
        <v>14</v>
      </c>
      <c r="O6" s="165"/>
      <c r="P6" s="13">
        <f t="shared" si="2"/>
        <v>174</v>
      </c>
      <c r="Q6" s="11">
        <f t="shared" si="3"/>
        <v>7</v>
      </c>
      <c r="R6" s="11">
        <f t="shared" si="4"/>
        <v>24.857142857142858</v>
      </c>
      <c r="S6" s="12">
        <f t="shared" si="5"/>
        <v>88.775510204081627</v>
      </c>
      <c r="T6" s="70">
        <v>28</v>
      </c>
      <c r="U6" s="163">
        <v>23</v>
      </c>
      <c r="V6" s="164">
        <v>25</v>
      </c>
      <c r="W6" s="164">
        <v>26</v>
      </c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74</v>
      </c>
      <c r="AI6" s="11">
        <f t="shared" si="7"/>
        <v>3</v>
      </c>
      <c r="AJ6" s="12">
        <f t="shared" si="8"/>
        <v>24.666666666666668</v>
      </c>
      <c r="AK6" s="77"/>
      <c r="AL6" s="124">
        <f t="shared" si="9"/>
        <v>248</v>
      </c>
      <c r="AM6" s="95">
        <f t="shared" si="10"/>
        <v>10</v>
      </c>
      <c r="AN6" s="11">
        <f t="shared" si="11"/>
        <v>24.8</v>
      </c>
      <c r="AO6" s="12">
        <f t="shared" si="12"/>
        <v>88.571428571428569</v>
      </c>
    </row>
    <row r="7" spans="1:41" s="10" customFormat="1" ht="20.100000000000001" customHeight="1" x14ac:dyDescent="0.3">
      <c r="A7" s="26" t="s">
        <v>81</v>
      </c>
      <c r="B7" s="70">
        <v>15</v>
      </c>
      <c r="C7" s="163">
        <v>4</v>
      </c>
      <c r="D7" s="164"/>
      <c r="E7" s="164">
        <v>11</v>
      </c>
      <c r="F7" s="164">
        <v>13</v>
      </c>
      <c r="G7" s="164">
        <v>10</v>
      </c>
      <c r="H7" s="164">
        <v>13</v>
      </c>
      <c r="I7" s="164"/>
      <c r="J7" s="164">
        <v>7</v>
      </c>
      <c r="K7" s="164"/>
      <c r="L7" s="164">
        <v>11</v>
      </c>
      <c r="M7" s="164">
        <v>14</v>
      </c>
      <c r="N7" s="164"/>
      <c r="O7" s="165">
        <v>12</v>
      </c>
      <c r="P7" s="13">
        <f t="shared" si="2"/>
        <v>95</v>
      </c>
      <c r="Q7" s="11">
        <f t="shared" si="3"/>
        <v>9</v>
      </c>
      <c r="R7" s="11">
        <f t="shared" si="4"/>
        <v>10.555555555555555</v>
      </c>
      <c r="S7" s="12">
        <f t="shared" si="5"/>
        <v>70.370370370370367</v>
      </c>
      <c r="T7" s="70">
        <v>15</v>
      </c>
      <c r="U7" s="163"/>
      <c r="V7" s="164">
        <v>30</v>
      </c>
      <c r="W7" s="164">
        <v>8</v>
      </c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38</v>
      </c>
      <c r="AI7" s="11">
        <f t="shared" si="7"/>
        <v>2</v>
      </c>
      <c r="AJ7" s="12">
        <f t="shared" si="8"/>
        <v>19</v>
      </c>
      <c r="AK7" s="77"/>
      <c r="AL7" s="124">
        <f t="shared" si="9"/>
        <v>133</v>
      </c>
      <c r="AM7" s="95">
        <f t="shared" si="10"/>
        <v>11</v>
      </c>
      <c r="AN7" s="11">
        <f t="shared" si="11"/>
        <v>12.090909090909092</v>
      </c>
      <c r="AO7" s="12">
        <f t="shared" si="12"/>
        <v>80.606060606060609</v>
      </c>
    </row>
    <row r="8" spans="1:41" s="10" customFormat="1" ht="20.100000000000001" customHeight="1" x14ac:dyDescent="0.3">
      <c r="A8" s="26" t="s">
        <v>345</v>
      </c>
      <c r="B8" s="70">
        <v>33</v>
      </c>
      <c r="C8" s="163"/>
      <c r="D8" s="164"/>
      <c r="E8" s="164"/>
      <c r="F8" s="164"/>
      <c r="G8" s="164"/>
      <c r="H8" s="164"/>
      <c r="I8" s="164">
        <v>28</v>
      </c>
      <c r="J8" s="164">
        <v>22</v>
      </c>
      <c r="K8" s="164"/>
      <c r="L8" s="164">
        <v>33</v>
      </c>
      <c r="M8" s="164"/>
      <c r="N8" s="164"/>
      <c r="O8" s="165"/>
      <c r="P8" s="13">
        <f t="shared" si="2"/>
        <v>83</v>
      </c>
      <c r="Q8" s="11">
        <f t="shared" si="3"/>
        <v>3</v>
      </c>
      <c r="R8" s="11">
        <f t="shared" si="4"/>
        <v>27.666666666666668</v>
      </c>
      <c r="S8" s="12">
        <f t="shared" si="5"/>
        <v>83.838383838383834</v>
      </c>
      <c r="T8" s="70">
        <v>33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83</v>
      </c>
      <c r="AM8" s="95">
        <f t="shared" si="10"/>
        <v>3</v>
      </c>
      <c r="AN8" s="11">
        <f t="shared" si="11"/>
        <v>27.666666666666668</v>
      </c>
      <c r="AO8" s="12">
        <f t="shared" si="12"/>
        <v>83.838383838383834</v>
      </c>
    </row>
    <row r="9" spans="1:41" s="10" customFormat="1" ht="20.100000000000001" customHeight="1" x14ac:dyDescent="0.3">
      <c r="A9" s="26" t="s">
        <v>82</v>
      </c>
      <c r="B9" s="70">
        <v>125</v>
      </c>
      <c r="C9" s="163"/>
      <c r="D9" s="164">
        <v>70</v>
      </c>
      <c r="E9" s="164"/>
      <c r="F9" s="164">
        <v>91</v>
      </c>
      <c r="G9" s="164"/>
      <c r="H9" s="164"/>
      <c r="I9" s="164"/>
      <c r="J9" s="164"/>
      <c r="K9" s="164"/>
      <c r="L9" s="164">
        <v>89</v>
      </c>
      <c r="M9" s="164">
        <v>143</v>
      </c>
      <c r="N9" s="164"/>
      <c r="O9" s="165"/>
      <c r="P9" s="13">
        <f t="shared" si="2"/>
        <v>393</v>
      </c>
      <c r="Q9" s="11">
        <f t="shared" si="3"/>
        <v>4</v>
      </c>
      <c r="R9" s="11">
        <f t="shared" si="4"/>
        <v>98.25</v>
      </c>
      <c r="S9" s="12">
        <f t="shared" si="5"/>
        <v>78.600000000000009</v>
      </c>
      <c r="T9" s="70">
        <v>125</v>
      </c>
      <c r="U9" s="163">
        <v>122</v>
      </c>
      <c r="V9" s="164">
        <v>274</v>
      </c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396</v>
      </c>
      <c r="AI9" s="11">
        <f t="shared" si="7"/>
        <v>2</v>
      </c>
      <c r="AJ9" s="12">
        <f t="shared" si="8"/>
        <v>198</v>
      </c>
      <c r="AK9" s="77"/>
      <c r="AL9" s="124">
        <f t="shared" si="9"/>
        <v>789</v>
      </c>
      <c r="AM9" s="95">
        <f t="shared" si="10"/>
        <v>6</v>
      </c>
      <c r="AN9" s="11">
        <f t="shared" si="11"/>
        <v>131.5</v>
      </c>
      <c r="AO9" s="12">
        <f t="shared" si="12"/>
        <v>105.2</v>
      </c>
    </row>
    <row r="10" spans="1:41" s="10" customFormat="1" ht="20.100000000000001" customHeight="1" x14ac:dyDescent="0.3">
      <c r="A10" s="26" t="s">
        <v>284</v>
      </c>
      <c r="B10" s="70">
        <v>15</v>
      </c>
      <c r="C10" s="163"/>
      <c r="D10" s="164">
        <v>25</v>
      </c>
      <c r="E10" s="164"/>
      <c r="F10" s="164">
        <v>11</v>
      </c>
      <c r="G10" s="164"/>
      <c r="H10" s="164">
        <v>11</v>
      </c>
      <c r="I10" s="164">
        <v>5</v>
      </c>
      <c r="J10" s="164"/>
      <c r="K10" s="164">
        <v>28</v>
      </c>
      <c r="L10" s="164"/>
      <c r="M10" s="164">
        <v>12</v>
      </c>
      <c r="N10" s="164">
        <v>13</v>
      </c>
      <c r="O10" s="165"/>
      <c r="P10" s="13">
        <f t="shared" si="2"/>
        <v>105</v>
      </c>
      <c r="Q10" s="11">
        <f t="shared" si="3"/>
        <v>7</v>
      </c>
      <c r="R10" s="11">
        <f t="shared" si="4"/>
        <v>15</v>
      </c>
      <c r="S10" s="12">
        <f t="shared" si="5"/>
        <v>100</v>
      </c>
      <c r="T10" s="70">
        <v>15</v>
      </c>
      <c r="U10" s="163">
        <v>22</v>
      </c>
      <c r="V10" s="164"/>
      <c r="W10" s="164">
        <v>12</v>
      </c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34</v>
      </c>
      <c r="AI10" s="11">
        <f t="shared" si="7"/>
        <v>2</v>
      </c>
      <c r="AJ10" s="12">
        <f t="shared" si="8"/>
        <v>17</v>
      </c>
      <c r="AK10" s="77"/>
      <c r="AL10" s="124">
        <f t="shared" si="9"/>
        <v>139</v>
      </c>
      <c r="AM10" s="95">
        <f t="shared" si="10"/>
        <v>9</v>
      </c>
      <c r="AN10" s="11">
        <f t="shared" si="11"/>
        <v>15.444444444444445</v>
      </c>
      <c r="AO10" s="12">
        <f t="shared" si="12"/>
        <v>102.96296296296296</v>
      </c>
    </row>
    <row r="11" spans="1:41" s="10" customFormat="1" ht="20.100000000000001" customHeight="1" x14ac:dyDescent="0.3">
      <c r="A11" s="26" t="s">
        <v>83</v>
      </c>
      <c r="B11" s="70">
        <v>36</v>
      </c>
      <c r="C11" s="163"/>
      <c r="D11" s="164">
        <v>23</v>
      </c>
      <c r="E11" s="164"/>
      <c r="F11" s="164">
        <v>34</v>
      </c>
      <c r="G11" s="164">
        <v>40</v>
      </c>
      <c r="H11" s="164"/>
      <c r="I11" s="164">
        <v>35</v>
      </c>
      <c r="J11" s="164"/>
      <c r="K11" s="164"/>
      <c r="L11" s="164"/>
      <c r="M11" s="164"/>
      <c r="N11" s="164"/>
      <c r="O11" s="165">
        <v>21</v>
      </c>
      <c r="P11" s="13">
        <f t="shared" si="2"/>
        <v>153</v>
      </c>
      <c r="Q11" s="11">
        <f t="shared" si="3"/>
        <v>5</v>
      </c>
      <c r="R11" s="11">
        <f t="shared" si="4"/>
        <v>30.6</v>
      </c>
      <c r="S11" s="12">
        <f t="shared" si="5"/>
        <v>85</v>
      </c>
      <c r="T11" s="70">
        <v>36</v>
      </c>
      <c r="U11" s="163"/>
      <c r="V11" s="164"/>
      <c r="W11" s="164">
        <v>24</v>
      </c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24</v>
      </c>
      <c r="AI11" s="11">
        <f t="shared" si="7"/>
        <v>1</v>
      </c>
      <c r="AJ11" s="12">
        <f t="shared" si="8"/>
        <v>24</v>
      </c>
      <c r="AK11" s="77"/>
      <c r="AL11" s="124">
        <f t="shared" si="9"/>
        <v>177</v>
      </c>
      <c r="AM11" s="95">
        <f t="shared" si="10"/>
        <v>6</v>
      </c>
      <c r="AN11" s="11">
        <f t="shared" si="11"/>
        <v>29.5</v>
      </c>
      <c r="AO11" s="12">
        <f t="shared" si="12"/>
        <v>81.944444444444443</v>
      </c>
    </row>
    <row r="12" spans="1:41" s="10" customFormat="1" ht="20.100000000000001" customHeight="1" x14ac:dyDescent="0.3">
      <c r="A12" s="26" t="s">
        <v>84</v>
      </c>
      <c r="B12" s="70">
        <v>16</v>
      </c>
      <c r="C12" s="163">
        <v>4</v>
      </c>
      <c r="D12" s="164"/>
      <c r="E12" s="164">
        <v>7</v>
      </c>
      <c r="F12" s="164"/>
      <c r="G12" s="164">
        <v>15</v>
      </c>
      <c r="H12" s="164"/>
      <c r="I12" s="164">
        <v>9</v>
      </c>
      <c r="J12" s="164">
        <v>12</v>
      </c>
      <c r="K12" s="164"/>
      <c r="L12" s="164">
        <v>10</v>
      </c>
      <c r="M12" s="164"/>
      <c r="N12" s="164">
        <v>18</v>
      </c>
      <c r="O12" s="165"/>
      <c r="P12" s="13">
        <f t="shared" si="2"/>
        <v>75</v>
      </c>
      <c r="Q12" s="11">
        <f t="shared" si="3"/>
        <v>7</v>
      </c>
      <c r="R12" s="11">
        <f t="shared" si="4"/>
        <v>10.714285714285714</v>
      </c>
      <c r="S12" s="12">
        <f t="shared" si="5"/>
        <v>66.964285714285708</v>
      </c>
      <c r="T12" s="70">
        <v>16</v>
      </c>
      <c r="U12" s="163">
        <v>13</v>
      </c>
      <c r="V12" s="164"/>
      <c r="W12" s="164">
        <v>10</v>
      </c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23</v>
      </c>
      <c r="AI12" s="11">
        <f t="shared" si="7"/>
        <v>2</v>
      </c>
      <c r="AJ12" s="12">
        <f t="shared" si="8"/>
        <v>11.5</v>
      </c>
      <c r="AK12" s="77"/>
      <c r="AL12" s="124">
        <f t="shared" si="9"/>
        <v>98</v>
      </c>
      <c r="AM12" s="95">
        <f t="shared" si="10"/>
        <v>9</v>
      </c>
      <c r="AN12" s="11">
        <f t="shared" si="11"/>
        <v>10.888888888888889</v>
      </c>
      <c r="AO12" s="12">
        <f t="shared" si="12"/>
        <v>68.055555555555557</v>
      </c>
    </row>
    <row r="13" spans="1:41" s="10" customFormat="1" ht="20.100000000000001" customHeight="1" x14ac:dyDescent="0.3">
      <c r="A13" s="69" t="s">
        <v>85</v>
      </c>
      <c r="B13" s="70">
        <v>16</v>
      </c>
      <c r="C13" s="163">
        <v>13</v>
      </c>
      <c r="D13" s="164"/>
      <c r="E13" s="164">
        <v>25</v>
      </c>
      <c r="F13" s="164"/>
      <c r="G13" s="164">
        <v>16</v>
      </c>
      <c r="H13" s="164">
        <v>13</v>
      </c>
      <c r="I13" s="164"/>
      <c r="J13" s="164"/>
      <c r="K13" s="164">
        <v>20</v>
      </c>
      <c r="L13" s="164"/>
      <c r="M13" s="164">
        <v>31</v>
      </c>
      <c r="N13" s="164">
        <v>7</v>
      </c>
      <c r="O13" s="165">
        <v>18</v>
      </c>
      <c r="P13" s="13">
        <f t="shared" si="2"/>
        <v>143</v>
      </c>
      <c r="Q13" s="11">
        <f t="shared" si="3"/>
        <v>8</v>
      </c>
      <c r="R13" s="11">
        <f t="shared" si="4"/>
        <v>17.875</v>
      </c>
      <c r="S13" s="12">
        <f t="shared" si="5"/>
        <v>111.71875</v>
      </c>
      <c r="T13" s="70">
        <v>16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0</v>
      </c>
      <c r="AI13" s="11">
        <f t="shared" si="7"/>
        <v>0</v>
      </c>
      <c r="AJ13" s="12" t="str">
        <f t="shared" si="8"/>
        <v xml:space="preserve"> </v>
      </c>
      <c r="AK13" s="77"/>
      <c r="AL13" s="124">
        <f t="shared" si="9"/>
        <v>143</v>
      </c>
      <c r="AM13" s="95">
        <f t="shared" si="10"/>
        <v>8</v>
      </c>
      <c r="AN13" s="11">
        <f t="shared" si="11"/>
        <v>17.875</v>
      </c>
      <c r="AO13" s="12">
        <f t="shared" si="12"/>
        <v>111.71875</v>
      </c>
    </row>
    <row r="14" spans="1:41" s="10" customFormat="1" ht="20.100000000000001" customHeight="1" x14ac:dyDescent="0.3">
      <c r="A14" s="26" t="s">
        <v>340</v>
      </c>
      <c r="B14" s="131">
        <v>15</v>
      </c>
      <c r="C14" s="163">
        <v>22</v>
      </c>
      <c r="D14" s="164">
        <v>10</v>
      </c>
      <c r="E14" s="164">
        <v>9</v>
      </c>
      <c r="F14" s="164"/>
      <c r="G14" s="164">
        <v>10</v>
      </c>
      <c r="H14" s="164">
        <v>9</v>
      </c>
      <c r="I14" s="164"/>
      <c r="J14" s="164">
        <v>14</v>
      </c>
      <c r="K14" s="164">
        <v>13</v>
      </c>
      <c r="L14" s="164"/>
      <c r="M14" s="164">
        <v>14</v>
      </c>
      <c r="N14" s="164">
        <v>16</v>
      </c>
      <c r="O14" s="165">
        <v>13</v>
      </c>
      <c r="P14" s="13">
        <f t="shared" si="2"/>
        <v>130</v>
      </c>
      <c r="Q14" s="11">
        <f t="shared" si="3"/>
        <v>10</v>
      </c>
      <c r="R14" s="11">
        <f t="shared" si="4"/>
        <v>13</v>
      </c>
      <c r="S14" s="12">
        <f t="shared" si="5"/>
        <v>86.666666666666671</v>
      </c>
      <c r="T14" s="272">
        <v>15</v>
      </c>
      <c r="U14" s="163"/>
      <c r="V14" s="164">
        <v>9</v>
      </c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9</v>
      </c>
      <c r="AI14" s="11">
        <f t="shared" si="7"/>
        <v>1</v>
      </c>
      <c r="AJ14" s="12">
        <f t="shared" si="8"/>
        <v>9</v>
      </c>
      <c r="AK14" s="77"/>
      <c r="AL14" s="124">
        <f t="shared" si="9"/>
        <v>139</v>
      </c>
      <c r="AM14" s="95">
        <f t="shared" si="10"/>
        <v>11</v>
      </c>
      <c r="AN14" s="11">
        <f t="shared" si="11"/>
        <v>12.636363636363637</v>
      </c>
      <c r="AO14" s="12">
        <f t="shared" si="12"/>
        <v>84.242424242424235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5"/>
        <v xml:space="preserve"> </v>
      </c>
      <c r="T15" s="72">
        <f t="shared" ref="T15:T18" si="13">B15</f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si="13"/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>SUM(B4:B18)</f>
        <v>349</v>
      </c>
      <c r="C19" s="21">
        <f>SUM(C4:C18)</f>
        <v>72</v>
      </c>
      <c r="D19" s="19">
        <f>SUM(D4:D18)</f>
        <v>172</v>
      </c>
      <c r="E19" s="19">
        <f>SUM(E4:E18)</f>
        <v>85</v>
      </c>
      <c r="F19" s="19">
        <f t="shared" ref="F19:N19" si="14">SUM(F4:F18)</f>
        <v>219</v>
      </c>
      <c r="G19" s="19">
        <f t="shared" si="14"/>
        <v>117</v>
      </c>
      <c r="H19" s="19">
        <f t="shared" si="14"/>
        <v>107</v>
      </c>
      <c r="I19" s="19">
        <f t="shared" si="14"/>
        <v>129</v>
      </c>
      <c r="J19" s="19">
        <f t="shared" si="14"/>
        <v>100</v>
      </c>
      <c r="K19" s="19">
        <f t="shared" si="14"/>
        <v>159</v>
      </c>
      <c r="L19" s="19">
        <f t="shared" si="14"/>
        <v>191</v>
      </c>
      <c r="M19" s="19">
        <f t="shared" si="14"/>
        <v>226</v>
      </c>
      <c r="N19" s="19">
        <f t="shared" si="14"/>
        <v>74</v>
      </c>
      <c r="O19" s="19">
        <f>SUM(O4:O18)</f>
        <v>109</v>
      </c>
      <c r="P19" s="19">
        <f>SUM(P4:P18)</f>
        <v>1760</v>
      </c>
      <c r="Q19" s="19">
        <f>SUM(Q4:Q18)</f>
        <v>78</v>
      </c>
      <c r="R19" s="19">
        <f>P19/Q19</f>
        <v>22.564102564102566</v>
      </c>
      <c r="S19" s="22"/>
      <c r="T19" s="179">
        <f>SUM(T4:T18)</f>
        <v>349</v>
      </c>
      <c r="U19" s="21">
        <f>SUM(U4:U18)</f>
        <v>245</v>
      </c>
      <c r="V19" s="19">
        <f>SUM(V4:V18)</f>
        <v>392</v>
      </c>
      <c r="W19" s="19">
        <f t="shared" ref="W19:AF19" si="15">SUM(W4:W18)</f>
        <v>91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>SUM(AH4:AH18)</f>
        <v>728</v>
      </c>
      <c r="AI19" s="18">
        <f>SUM(AI4:AI18)</f>
        <v>18</v>
      </c>
      <c r="AJ19" s="23">
        <f>AH19/AI19</f>
        <v>40.444444444444443</v>
      </c>
      <c r="AK19" s="78"/>
      <c r="AL19" s="24">
        <f>SUM(AL4:AL18)</f>
        <v>2488</v>
      </c>
      <c r="AM19" s="18">
        <f>SUM(AM4:AM18)</f>
        <v>96</v>
      </c>
      <c r="AN19" s="18">
        <f t="shared" ref="AN19" si="16">AL19/AM19</f>
        <v>25.916666666666668</v>
      </c>
      <c r="AO19" s="20"/>
    </row>
    <row r="24" spans="1:41" x14ac:dyDescent="0.3">
      <c r="A24"/>
    </row>
    <row r="27" spans="1:41" x14ac:dyDescent="0.3">
      <c r="Q27" t="s">
        <v>372</v>
      </c>
    </row>
  </sheetData>
  <sortState xmlns:xlrd2="http://schemas.microsoft.com/office/spreadsheetml/2017/richdata2" ref="A5:B17">
    <sortCondition ref="A5:A17"/>
  </sortState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69" priority="7" operator="equal">
      <formula>0</formula>
    </cfRule>
  </conditionalFormatting>
  <conditionalFormatting sqref="A19 C19:S19 U19:AO19">
    <cfRule type="containsErrors" dxfId="68" priority="9">
      <formula>ISERROR(A19)</formula>
    </cfRule>
  </conditionalFormatting>
  <conditionalFormatting sqref="B4:B19 T4:T19">
    <cfRule type="cellIs" dxfId="67" priority="6" operator="equal">
      <formula>0</formula>
    </cfRule>
  </conditionalFormatting>
  <conditionalFormatting sqref="P4:S18 C19:S19">
    <cfRule type="cellIs" dxfId="66" priority="2" operator="equal">
      <formula>0</formula>
    </cfRule>
  </conditionalFormatting>
  <conditionalFormatting sqref="AH4:AO18 U19:AO19">
    <cfRule type="cellIs" dxfId="65" priority="1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6">
    <pageSetUpPr fitToPage="1"/>
  </sheetPr>
  <dimension ref="A1:AO24"/>
  <sheetViews>
    <sheetView showGridLines="0" showRowColHeaders="0" zoomScale="80" zoomScaleNormal="80" workbookViewId="0">
      <selection activeCell="W17" sqref="W17"/>
    </sheetView>
  </sheetViews>
  <sheetFormatPr defaultRowHeight="14.4" x14ac:dyDescent="0.3"/>
  <cols>
    <col min="1" max="1" width="25.88671875" style="134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11" t="s">
        <v>282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  <c r="X1" s="312"/>
      <c r="Y1" s="312"/>
      <c r="Z1" s="312"/>
      <c r="AA1" s="312"/>
      <c r="AB1" s="312"/>
      <c r="AC1" s="312"/>
      <c r="AD1" s="312"/>
      <c r="AE1" s="312"/>
      <c r="AF1" s="312"/>
      <c r="AG1" s="312"/>
      <c r="AH1" s="312"/>
      <c r="AI1" s="312"/>
      <c r="AJ1" s="312"/>
      <c r="AK1" s="73"/>
      <c r="AL1" s="313" t="s">
        <v>41</v>
      </c>
      <c r="AM1" s="313"/>
      <c r="AN1" s="313"/>
      <c r="AO1" s="314"/>
    </row>
    <row r="2" spans="1:41" ht="121.5" customHeight="1" thickBot="1" x14ac:dyDescent="0.35">
      <c r="A2" s="331" t="s">
        <v>86</v>
      </c>
      <c r="B2" s="317" t="s">
        <v>42</v>
      </c>
      <c r="C2" s="302" t="s">
        <v>87</v>
      </c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20"/>
      <c r="P2" s="321" t="s">
        <v>44</v>
      </c>
      <c r="Q2" s="323" t="s">
        <v>45</v>
      </c>
      <c r="R2" s="323" t="s">
        <v>46</v>
      </c>
      <c r="S2" s="325" t="s">
        <v>283</v>
      </c>
      <c r="T2" s="327" t="s">
        <v>47</v>
      </c>
      <c r="U2" s="302" t="s">
        <v>88</v>
      </c>
      <c r="V2" s="303"/>
      <c r="W2" s="303"/>
      <c r="X2" s="303"/>
      <c r="Y2" s="303"/>
      <c r="Z2" s="303"/>
      <c r="AA2" s="303"/>
      <c r="AB2" s="303"/>
      <c r="AC2" s="303"/>
      <c r="AD2" s="303"/>
      <c r="AE2" s="303"/>
      <c r="AF2" s="303"/>
      <c r="AG2" s="304"/>
      <c r="AH2" s="305" t="s">
        <v>44</v>
      </c>
      <c r="AI2" s="307" t="s">
        <v>45</v>
      </c>
      <c r="AJ2" s="309" t="s">
        <v>49</v>
      </c>
      <c r="AK2" s="75"/>
      <c r="AL2" s="305" t="s">
        <v>44</v>
      </c>
      <c r="AM2" s="307" t="s">
        <v>45</v>
      </c>
      <c r="AN2" s="307" t="s">
        <v>50</v>
      </c>
      <c r="AO2" s="309" t="s">
        <v>283</v>
      </c>
    </row>
    <row r="3" spans="1:41" ht="15" customHeight="1" thickBot="1" x14ac:dyDescent="0.35">
      <c r="A3" s="332"/>
      <c r="B3" s="318"/>
      <c r="C3" s="6">
        <v>1</v>
      </c>
      <c r="D3" s="2">
        <v>2</v>
      </c>
      <c r="E3" s="2">
        <v>3</v>
      </c>
      <c r="F3" s="267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2"/>
      <c r="Q3" s="324"/>
      <c r="R3" s="324"/>
      <c r="S3" s="326"/>
      <c r="T3" s="328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6"/>
      <c r="AI3" s="308"/>
      <c r="AJ3" s="310"/>
      <c r="AK3" s="76"/>
      <c r="AL3" s="306"/>
      <c r="AM3" s="308"/>
      <c r="AN3" s="308"/>
      <c r="AO3" s="310"/>
    </row>
    <row r="4" spans="1:41" s="10" customFormat="1" ht="20.100000000000001" customHeight="1" x14ac:dyDescent="0.3">
      <c r="A4" s="177" t="s">
        <v>336</v>
      </c>
      <c r="B4" s="137">
        <v>15</v>
      </c>
      <c r="C4" s="160">
        <v>16</v>
      </c>
      <c r="D4" s="161"/>
      <c r="E4" s="161">
        <v>6</v>
      </c>
      <c r="F4" s="161"/>
      <c r="G4" s="161">
        <v>14</v>
      </c>
      <c r="H4" s="161"/>
      <c r="I4" s="161"/>
      <c r="J4" s="161"/>
      <c r="K4" s="161">
        <v>7</v>
      </c>
      <c r="L4" s="161"/>
      <c r="M4" s="161"/>
      <c r="N4" s="161">
        <v>12</v>
      </c>
      <c r="O4" s="162">
        <v>13</v>
      </c>
      <c r="P4" s="9">
        <f>SUM(C4:O4)</f>
        <v>68</v>
      </c>
      <c r="Q4" s="8">
        <f>COUNTIF(C4:O4,"&gt;0")</f>
        <v>6</v>
      </c>
      <c r="R4" s="8">
        <f>IF(P4=0," ",P4/Q4)</f>
        <v>11.333333333333334</v>
      </c>
      <c r="S4" s="94">
        <f t="shared" ref="S4" si="0">IF(P4=0," ",P4/(Q4*T4)*100)</f>
        <v>75.555555555555557</v>
      </c>
      <c r="T4" s="70">
        <v>15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68</v>
      </c>
      <c r="AM4" s="123">
        <f t="shared" ref="AM4" si="2">Q4+AI4</f>
        <v>6</v>
      </c>
      <c r="AN4" s="8">
        <f>IF(AL4=0," ",AL4/AM4)</f>
        <v>11.333333333333334</v>
      </c>
      <c r="AO4" s="94">
        <f>IF(AL4=0," ",AL4/(AM4*T4)*100)</f>
        <v>75.555555555555557</v>
      </c>
    </row>
    <row r="5" spans="1:41" s="10" customFormat="1" ht="20.100000000000001" customHeight="1" x14ac:dyDescent="0.3">
      <c r="A5" s="26" t="s">
        <v>89</v>
      </c>
      <c r="B5" s="70">
        <v>38</v>
      </c>
      <c r="C5" s="163">
        <v>38</v>
      </c>
      <c r="D5" s="164">
        <v>60</v>
      </c>
      <c r="E5" s="164">
        <v>23</v>
      </c>
      <c r="F5" s="164">
        <v>39</v>
      </c>
      <c r="G5" s="164"/>
      <c r="H5" s="164"/>
      <c r="I5" s="164">
        <v>38</v>
      </c>
      <c r="J5" s="164">
        <v>42</v>
      </c>
      <c r="K5" s="164"/>
      <c r="L5" s="164">
        <v>53</v>
      </c>
      <c r="M5" s="164">
        <v>80</v>
      </c>
      <c r="N5" s="164">
        <v>38</v>
      </c>
      <c r="O5" s="165">
        <v>44</v>
      </c>
      <c r="P5" s="13">
        <f t="shared" ref="P5:P18" si="3">SUM(C5:O5)</f>
        <v>455</v>
      </c>
      <c r="Q5" s="11">
        <f t="shared" ref="Q5:Q18" si="4">COUNTIF(C5:O5,"&gt;0")</f>
        <v>10</v>
      </c>
      <c r="R5" s="11">
        <f t="shared" ref="R5:R18" si="5">IF(P5=0," ",P5/Q5)</f>
        <v>45.5</v>
      </c>
      <c r="S5" s="12">
        <f t="shared" ref="S5:S18" si="6">IF(P5=0," ",P5/(Q5*T5)*100)</f>
        <v>119.73684210526316</v>
      </c>
      <c r="T5" s="70">
        <v>38</v>
      </c>
      <c r="U5" s="163">
        <v>54</v>
      </c>
      <c r="V5" s="164">
        <v>80</v>
      </c>
      <c r="W5" s="164">
        <v>12</v>
      </c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146</v>
      </c>
      <c r="AI5" s="11">
        <f t="shared" ref="AI5:AI18" si="8">COUNTIF(U5:AG5,"&gt;0")</f>
        <v>3</v>
      </c>
      <c r="AJ5" s="12">
        <f t="shared" ref="AJ5:AJ18" si="9">IF(AH5=0," ",AH5/AI5)</f>
        <v>48.666666666666664</v>
      </c>
      <c r="AK5" s="77"/>
      <c r="AL5" s="124">
        <f t="shared" ref="AL5:AL18" si="10">P5+AH5</f>
        <v>601</v>
      </c>
      <c r="AM5" s="95">
        <f t="shared" ref="AM5:AM18" si="11">Q5+AI5</f>
        <v>13</v>
      </c>
      <c r="AN5" s="11">
        <f t="shared" ref="AN5:AN18" si="12">IF(AL5=0," ",AL5/AM5)</f>
        <v>46.230769230769234</v>
      </c>
      <c r="AO5" s="12">
        <f t="shared" ref="AO5:AO18" si="13">IF(AL5=0," ",AL5/(AM5*T5)*100)</f>
        <v>121.65991902834008</v>
      </c>
    </row>
    <row r="6" spans="1:41" s="10" customFormat="1" ht="20.100000000000001" customHeight="1" x14ac:dyDescent="0.3">
      <c r="A6" s="69" t="s">
        <v>307</v>
      </c>
      <c r="B6" s="70">
        <v>32</v>
      </c>
      <c r="C6" s="163"/>
      <c r="D6" s="164"/>
      <c r="E6" s="164"/>
      <c r="F6" s="164">
        <v>21</v>
      </c>
      <c r="G6" s="164"/>
      <c r="H6" s="164"/>
      <c r="I6" s="164"/>
      <c r="J6" s="164"/>
      <c r="K6" s="164"/>
      <c r="L6" s="164"/>
      <c r="M6" s="164">
        <v>15</v>
      </c>
      <c r="N6" s="164"/>
      <c r="O6" s="165"/>
      <c r="P6" s="13">
        <f t="shared" si="3"/>
        <v>36</v>
      </c>
      <c r="Q6" s="11">
        <f t="shared" si="4"/>
        <v>2</v>
      </c>
      <c r="R6" s="11">
        <f t="shared" si="5"/>
        <v>18</v>
      </c>
      <c r="S6" s="12">
        <f t="shared" si="6"/>
        <v>56.25</v>
      </c>
      <c r="T6" s="70">
        <v>32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36</v>
      </c>
      <c r="AM6" s="95">
        <f t="shared" si="11"/>
        <v>2</v>
      </c>
      <c r="AN6" s="11">
        <f t="shared" si="12"/>
        <v>18</v>
      </c>
      <c r="AO6" s="12">
        <f t="shared" si="13"/>
        <v>56.25</v>
      </c>
    </row>
    <row r="7" spans="1:41" s="10" customFormat="1" ht="20.100000000000001" customHeight="1" x14ac:dyDescent="0.3">
      <c r="A7" s="26" t="s">
        <v>90</v>
      </c>
      <c r="B7" s="70">
        <v>34</v>
      </c>
      <c r="C7" s="163"/>
      <c r="D7" s="164">
        <v>35</v>
      </c>
      <c r="E7" s="164">
        <v>28</v>
      </c>
      <c r="F7" s="164">
        <v>35</v>
      </c>
      <c r="G7" s="164"/>
      <c r="H7" s="164">
        <v>29</v>
      </c>
      <c r="I7" s="164"/>
      <c r="J7" s="164">
        <v>39</v>
      </c>
      <c r="K7" s="164"/>
      <c r="L7" s="164">
        <v>40</v>
      </c>
      <c r="M7" s="164"/>
      <c r="N7" s="164">
        <v>25</v>
      </c>
      <c r="O7" s="165"/>
      <c r="P7" s="13">
        <f t="shared" si="3"/>
        <v>231</v>
      </c>
      <c r="Q7" s="11">
        <f t="shared" si="4"/>
        <v>7</v>
      </c>
      <c r="R7" s="11">
        <f t="shared" si="5"/>
        <v>33</v>
      </c>
      <c r="S7" s="12">
        <f t="shared" si="6"/>
        <v>97.058823529411768</v>
      </c>
      <c r="T7" s="70">
        <v>34</v>
      </c>
      <c r="U7" s="163">
        <v>30</v>
      </c>
      <c r="V7" s="164"/>
      <c r="W7" s="164">
        <v>40</v>
      </c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70</v>
      </c>
      <c r="AI7" s="11">
        <f t="shared" si="8"/>
        <v>2</v>
      </c>
      <c r="AJ7" s="12">
        <f t="shared" si="9"/>
        <v>35</v>
      </c>
      <c r="AK7" s="77"/>
      <c r="AL7" s="124">
        <f t="shared" si="10"/>
        <v>301</v>
      </c>
      <c r="AM7" s="95">
        <f t="shared" si="11"/>
        <v>9</v>
      </c>
      <c r="AN7" s="11">
        <f t="shared" si="12"/>
        <v>33.444444444444443</v>
      </c>
      <c r="AO7" s="12">
        <f t="shared" si="13"/>
        <v>98.366013071895424</v>
      </c>
    </row>
    <row r="8" spans="1:41" s="10" customFormat="1" ht="20.100000000000001" customHeight="1" x14ac:dyDescent="0.3">
      <c r="A8" s="26" t="s">
        <v>91</v>
      </c>
      <c r="B8" s="70">
        <v>80</v>
      </c>
      <c r="C8" s="163"/>
      <c r="D8" s="164"/>
      <c r="E8" s="164">
        <v>58</v>
      </c>
      <c r="F8" s="164"/>
      <c r="G8" s="164">
        <v>68</v>
      </c>
      <c r="H8" s="164"/>
      <c r="I8" s="164">
        <v>75</v>
      </c>
      <c r="J8" s="164"/>
      <c r="K8" s="164"/>
      <c r="L8" s="164">
        <v>48</v>
      </c>
      <c r="M8" s="164">
        <v>77</v>
      </c>
      <c r="N8" s="164"/>
      <c r="O8" s="165"/>
      <c r="P8" s="13">
        <f t="shared" si="3"/>
        <v>326</v>
      </c>
      <c r="Q8" s="11">
        <f t="shared" si="4"/>
        <v>5</v>
      </c>
      <c r="R8" s="11">
        <f t="shared" si="5"/>
        <v>65.2</v>
      </c>
      <c r="S8" s="12">
        <f t="shared" si="6"/>
        <v>81.5</v>
      </c>
      <c r="T8" s="70">
        <v>80</v>
      </c>
      <c r="U8" s="163">
        <v>57</v>
      </c>
      <c r="V8" s="164">
        <v>53</v>
      </c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110</v>
      </c>
      <c r="AI8" s="11">
        <f t="shared" si="8"/>
        <v>2</v>
      </c>
      <c r="AJ8" s="12">
        <f t="shared" si="9"/>
        <v>55</v>
      </c>
      <c r="AK8" s="77"/>
      <c r="AL8" s="124">
        <f t="shared" si="10"/>
        <v>436</v>
      </c>
      <c r="AM8" s="95">
        <f t="shared" si="11"/>
        <v>7</v>
      </c>
      <c r="AN8" s="11">
        <f t="shared" si="12"/>
        <v>62.285714285714285</v>
      </c>
      <c r="AO8" s="12">
        <f t="shared" si="13"/>
        <v>77.857142857142861</v>
      </c>
    </row>
    <row r="9" spans="1:41" s="10" customFormat="1" ht="20.100000000000001" customHeight="1" x14ac:dyDescent="0.3">
      <c r="A9" s="26" t="s">
        <v>92</v>
      </c>
      <c r="B9" s="70">
        <v>27</v>
      </c>
      <c r="C9" s="163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5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27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3">
      <c r="A10" s="26" t="s">
        <v>93</v>
      </c>
      <c r="B10" s="70">
        <v>29</v>
      </c>
      <c r="C10" s="163"/>
      <c r="D10" s="164">
        <v>38</v>
      </c>
      <c r="E10" s="164"/>
      <c r="F10" s="164"/>
      <c r="G10" s="164"/>
      <c r="H10" s="164"/>
      <c r="I10" s="164"/>
      <c r="J10" s="164">
        <v>32</v>
      </c>
      <c r="K10" s="164"/>
      <c r="L10" s="164"/>
      <c r="M10" s="164"/>
      <c r="N10" s="164"/>
      <c r="O10" s="165"/>
      <c r="P10" s="13">
        <f t="shared" si="3"/>
        <v>70</v>
      </c>
      <c r="Q10" s="11">
        <f t="shared" si="4"/>
        <v>2</v>
      </c>
      <c r="R10" s="11">
        <f t="shared" si="5"/>
        <v>35</v>
      </c>
      <c r="S10" s="12">
        <f t="shared" si="6"/>
        <v>120.68965517241379</v>
      </c>
      <c r="T10" s="70">
        <v>29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70</v>
      </c>
      <c r="AM10" s="95">
        <f t="shared" si="11"/>
        <v>2</v>
      </c>
      <c r="AN10" s="11">
        <f t="shared" si="12"/>
        <v>35</v>
      </c>
      <c r="AO10" s="12">
        <f t="shared" si="13"/>
        <v>120.68965517241379</v>
      </c>
    </row>
    <row r="11" spans="1:41" s="10" customFormat="1" ht="20.100000000000001" customHeight="1" x14ac:dyDescent="0.3">
      <c r="A11" s="26" t="s">
        <v>94</v>
      </c>
      <c r="B11" s="70">
        <v>22</v>
      </c>
      <c r="C11" s="163">
        <v>23</v>
      </c>
      <c r="D11" s="164"/>
      <c r="E11" s="164">
        <v>13</v>
      </c>
      <c r="F11" s="164"/>
      <c r="G11" s="164">
        <v>18</v>
      </c>
      <c r="H11" s="164"/>
      <c r="I11" s="164">
        <v>37</v>
      </c>
      <c r="J11" s="164">
        <v>34</v>
      </c>
      <c r="K11" s="164">
        <v>35</v>
      </c>
      <c r="L11" s="164">
        <v>13</v>
      </c>
      <c r="M11" s="164">
        <v>25</v>
      </c>
      <c r="N11" s="164"/>
      <c r="O11" s="165">
        <v>28</v>
      </c>
      <c r="P11" s="13">
        <f t="shared" si="3"/>
        <v>226</v>
      </c>
      <c r="Q11" s="11">
        <f t="shared" si="4"/>
        <v>9</v>
      </c>
      <c r="R11" s="11">
        <f t="shared" si="5"/>
        <v>25.111111111111111</v>
      </c>
      <c r="S11" s="12">
        <f t="shared" si="6"/>
        <v>114.14141414141415</v>
      </c>
      <c r="T11" s="70">
        <v>22</v>
      </c>
      <c r="U11" s="163">
        <v>25</v>
      </c>
      <c r="V11" s="164">
        <v>18</v>
      </c>
      <c r="W11" s="164">
        <v>17</v>
      </c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60</v>
      </c>
      <c r="AI11" s="11">
        <f t="shared" si="8"/>
        <v>3</v>
      </c>
      <c r="AJ11" s="12">
        <f t="shared" si="9"/>
        <v>20</v>
      </c>
      <c r="AK11" s="77"/>
      <c r="AL11" s="124">
        <f t="shared" si="10"/>
        <v>286</v>
      </c>
      <c r="AM11" s="95">
        <f t="shared" si="11"/>
        <v>12</v>
      </c>
      <c r="AN11" s="11">
        <f t="shared" si="12"/>
        <v>23.833333333333332</v>
      </c>
      <c r="AO11" s="12">
        <f t="shared" si="13"/>
        <v>108.33333333333333</v>
      </c>
    </row>
    <row r="12" spans="1:41" s="10" customFormat="1" ht="20.100000000000001" customHeight="1" x14ac:dyDescent="0.3">
      <c r="A12" s="26" t="s">
        <v>370</v>
      </c>
      <c r="B12" s="131">
        <v>22</v>
      </c>
      <c r="C12" s="163">
        <v>20</v>
      </c>
      <c r="D12" s="164"/>
      <c r="E12" s="164"/>
      <c r="F12" s="164"/>
      <c r="G12" s="164"/>
      <c r="H12" s="164">
        <v>24</v>
      </c>
      <c r="I12" s="164"/>
      <c r="J12" s="164"/>
      <c r="K12" s="164">
        <v>23</v>
      </c>
      <c r="L12" s="164"/>
      <c r="M12" s="164">
        <v>25</v>
      </c>
      <c r="N12" s="164"/>
      <c r="O12" s="165"/>
      <c r="P12" s="13">
        <f t="shared" si="3"/>
        <v>92</v>
      </c>
      <c r="Q12" s="11">
        <f t="shared" si="4"/>
        <v>4</v>
      </c>
      <c r="R12" s="11">
        <f t="shared" si="5"/>
        <v>23</v>
      </c>
      <c r="S12" s="12">
        <f t="shared" si="6"/>
        <v>100</v>
      </c>
      <c r="T12" s="272">
        <v>23</v>
      </c>
      <c r="U12" s="163"/>
      <c r="V12" s="164">
        <v>34</v>
      </c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34</v>
      </c>
      <c r="AI12" s="11">
        <f t="shared" si="8"/>
        <v>1</v>
      </c>
      <c r="AJ12" s="12">
        <f t="shared" si="9"/>
        <v>34</v>
      </c>
      <c r="AK12" s="77"/>
      <c r="AL12" s="124">
        <f t="shared" si="10"/>
        <v>126</v>
      </c>
      <c r="AM12" s="95">
        <f t="shared" si="11"/>
        <v>5</v>
      </c>
      <c r="AN12" s="11">
        <f t="shared" si="12"/>
        <v>25.2</v>
      </c>
      <c r="AO12" s="12">
        <f t="shared" si="13"/>
        <v>109.56521739130434</v>
      </c>
    </row>
    <row r="13" spans="1:41" s="10" customFormat="1" ht="20.100000000000001" customHeight="1" x14ac:dyDescent="0.3">
      <c r="A13" s="26" t="s">
        <v>95</v>
      </c>
      <c r="B13" s="70">
        <v>33</v>
      </c>
      <c r="C13" s="163">
        <v>25</v>
      </c>
      <c r="D13" s="164"/>
      <c r="E13" s="164">
        <v>35</v>
      </c>
      <c r="F13" s="164"/>
      <c r="G13" s="164">
        <v>29</v>
      </c>
      <c r="H13" s="164">
        <v>66</v>
      </c>
      <c r="I13" s="164">
        <v>37</v>
      </c>
      <c r="J13" s="164"/>
      <c r="K13" s="164">
        <v>39</v>
      </c>
      <c r="L13" s="164"/>
      <c r="M13" s="164"/>
      <c r="N13" s="164">
        <v>37</v>
      </c>
      <c r="O13" s="165">
        <v>44</v>
      </c>
      <c r="P13" s="13">
        <f t="shared" si="3"/>
        <v>312</v>
      </c>
      <c r="Q13" s="11">
        <f t="shared" si="4"/>
        <v>8</v>
      </c>
      <c r="R13" s="11">
        <f t="shared" si="5"/>
        <v>39</v>
      </c>
      <c r="S13" s="12">
        <f t="shared" si="6"/>
        <v>118.18181818181819</v>
      </c>
      <c r="T13" s="70">
        <v>33</v>
      </c>
      <c r="U13" s="163">
        <v>35</v>
      </c>
      <c r="V13" s="164">
        <v>40</v>
      </c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75</v>
      </c>
      <c r="AI13" s="11">
        <f t="shared" si="8"/>
        <v>2</v>
      </c>
      <c r="AJ13" s="12">
        <f t="shared" si="9"/>
        <v>37.5</v>
      </c>
      <c r="AK13" s="77"/>
      <c r="AL13" s="124">
        <f t="shared" si="10"/>
        <v>387</v>
      </c>
      <c r="AM13" s="95">
        <f t="shared" si="11"/>
        <v>10</v>
      </c>
      <c r="AN13" s="11">
        <f t="shared" si="12"/>
        <v>38.700000000000003</v>
      </c>
      <c r="AO13" s="12">
        <f t="shared" si="13"/>
        <v>117.27272727272727</v>
      </c>
    </row>
    <row r="14" spans="1:41" s="10" customFormat="1" ht="20.100000000000001" customHeight="1" x14ac:dyDescent="0.3">
      <c r="A14" s="26" t="s">
        <v>317</v>
      </c>
      <c r="B14" s="70">
        <v>39</v>
      </c>
      <c r="C14" s="163">
        <v>27</v>
      </c>
      <c r="D14" s="164">
        <v>44</v>
      </c>
      <c r="E14" s="164"/>
      <c r="F14" s="164">
        <v>27</v>
      </c>
      <c r="G14" s="164"/>
      <c r="H14" s="164">
        <v>43</v>
      </c>
      <c r="I14" s="164">
        <v>37</v>
      </c>
      <c r="J14" s="164">
        <v>29</v>
      </c>
      <c r="K14" s="164"/>
      <c r="L14" s="164">
        <v>23</v>
      </c>
      <c r="M14" s="164"/>
      <c r="N14" s="164">
        <v>56</v>
      </c>
      <c r="O14" s="165">
        <v>37</v>
      </c>
      <c r="P14" s="13">
        <f t="shared" si="3"/>
        <v>323</v>
      </c>
      <c r="Q14" s="11">
        <f t="shared" si="4"/>
        <v>9</v>
      </c>
      <c r="R14" s="11">
        <f t="shared" si="5"/>
        <v>35.888888888888886</v>
      </c>
      <c r="S14" s="12">
        <f t="shared" si="6"/>
        <v>92.022792022792018</v>
      </c>
      <c r="T14" s="70">
        <v>39</v>
      </c>
      <c r="U14" s="163"/>
      <c r="V14" s="164">
        <v>28</v>
      </c>
      <c r="W14" s="164">
        <v>28</v>
      </c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56</v>
      </c>
      <c r="AI14" s="11">
        <f t="shared" si="8"/>
        <v>2</v>
      </c>
      <c r="AJ14" s="12">
        <f t="shared" si="9"/>
        <v>28</v>
      </c>
      <c r="AK14" s="77"/>
      <c r="AL14" s="124">
        <f t="shared" si="10"/>
        <v>379</v>
      </c>
      <c r="AM14" s="95">
        <f t="shared" si="11"/>
        <v>11</v>
      </c>
      <c r="AN14" s="11">
        <f t="shared" si="12"/>
        <v>34.454545454545453</v>
      </c>
      <c r="AO14" s="12">
        <f t="shared" si="13"/>
        <v>88.344988344988337</v>
      </c>
    </row>
    <row r="15" spans="1:41" s="10" customFormat="1" ht="20.100000000000001" customHeight="1" x14ac:dyDescent="0.3">
      <c r="A15" s="26" t="s">
        <v>96</v>
      </c>
      <c r="B15" s="70">
        <v>59</v>
      </c>
      <c r="C15" s="163"/>
      <c r="D15" s="164">
        <v>60</v>
      </c>
      <c r="E15" s="164"/>
      <c r="F15" s="164">
        <v>66</v>
      </c>
      <c r="G15" s="164">
        <v>52</v>
      </c>
      <c r="H15" s="164">
        <v>62</v>
      </c>
      <c r="I15" s="164"/>
      <c r="J15" s="164"/>
      <c r="K15" s="164">
        <v>83</v>
      </c>
      <c r="L15" s="164">
        <v>51</v>
      </c>
      <c r="M15" s="164"/>
      <c r="N15" s="164"/>
      <c r="O15" s="165"/>
      <c r="P15" s="13">
        <f t="shared" ref="P15:P17" si="14">SUM(C15:O15)</f>
        <v>374</v>
      </c>
      <c r="Q15" s="11">
        <f t="shared" ref="Q15:Q17" si="15">COUNTIF(C15:O15,"&gt;0")</f>
        <v>6</v>
      </c>
      <c r="R15" s="11">
        <f t="shared" ref="R15:R17" si="16">IF(P15=0," ",P15/Q15)</f>
        <v>62.333333333333336</v>
      </c>
      <c r="S15" s="12">
        <f t="shared" ref="S15:S17" si="17">IF(P15=0," ",P15/(Q15*T15)*100)</f>
        <v>105.64971751412429</v>
      </c>
      <c r="T15" s="70">
        <v>59</v>
      </c>
      <c r="U15" s="163">
        <v>52</v>
      </c>
      <c r="V15" s="164"/>
      <c r="W15" s="164">
        <v>59</v>
      </c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111</v>
      </c>
      <c r="AI15" s="11">
        <f t="shared" si="8"/>
        <v>2</v>
      </c>
      <c r="AJ15" s="12">
        <f t="shared" si="9"/>
        <v>55.5</v>
      </c>
      <c r="AK15" s="77"/>
      <c r="AL15" s="124">
        <f t="shared" si="10"/>
        <v>485</v>
      </c>
      <c r="AM15" s="95">
        <f t="shared" si="11"/>
        <v>8</v>
      </c>
      <c r="AN15" s="11">
        <f t="shared" si="12"/>
        <v>60.625</v>
      </c>
      <c r="AO15" s="12">
        <f t="shared" si="13"/>
        <v>102.7542372881356</v>
      </c>
    </row>
    <row r="16" spans="1:41" s="10" customFormat="1" ht="20.100000000000001" customHeight="1" x14ac:dyDescent="0.3">
      <c r="A16" s="26" t="s">
        <v>356</v>
      </c>
      <c r="B16" s="70">
        <v>32</v>
      </c>
      <c r="C16" s="163"/>
      <c r="D16" s="164">
        <v>40</v>
      </c>
      <c r="E16" s="164"/>
      <c r="F16" s="164">
        <v>23</v>
      </c>
      <c r="G16" s="164">
        <v>39</v>
      </c>
      <c r="H16" s="164">
        <v>36</v>
      </c>
      <c r="I16" s="164">
        <v>29</v>
      </c>
      <c r="J16" s="164">
        <v>38</v>
      </c>
      <c r="K16" s="164">
        <v>29</v>
      </c>
      <c r="L16" s="164"/>
      <c r="M16" s="164">
        <v>33</v>
      </c>
      <c r="N16" s="164">
        <v>18</v>
      </c>
      <c r="O16" s="165">
        <v>32</v>
      </c>
      <c r="P16" s="13">
        <f t="shared" si="14"/>
        <v>317</v>
      </c>
      <c r="Q16" s="11">
        <f t="shared" si="15"/>
        <v>10</v>
      </c>
      <c r="R16" s="11">
        <f t="shared" si="16"/>
        <v>31.7</v>
      </c>
      <c r="S16" s="12">
        <f t="shared" si="17"/>
        <v>99.0625</v>
      </c>
      <c r="T16" s="70">
        <v>32</v>
      </c>
      <c r="U16" s="163"/>
      <c r="V16" s="164"/>
      <c r="W16" s="164">
        <v>15</v>
      </c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15</v>
      </c>
      <c r="AI16" s="11">
        <f t="shared" si="8"/>
        <v>1</v>
      </c>
      <c r="AJ16" s="12">
        <f t="shared" si="9"/>
        <v>15</v>
      </c>
      <c r="AK16" s="77"/>
      <c r="AL16" s="124">
        <f t="shared" si="10"/>
        <v>332</v>
      </c>
      <c r="AM16" s="95">
        <f t="shared" si="11"/>
        <v>11</v>
      </c>
      <c r="AN16" s="11">
        <f t="shared" si="12"/>
        <v>30.181818181818183</v>
      </c>
      <c r="AO16" s="12">
        <f t="shared" si="13"/>
        <v>94.318181818181827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14"/>
        <v>0</v>
      </c>
      <c r="Q17" s="11">
        <f t="shared" si="15"/>
        <v>0</v>
      </c>
      <c r="R17" s="11" t="str">
        <f t="shared" si="16"/>
        <v xml:space="preserve"> </v>
      </c>
      <c r="S17" s="12" t="str">
        <f t="shared" si="17"/>
        <v xml:space="preserve"> </v>
      </c>
      <c r="T17" s="70"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ref="T18" si="18">B18</f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35"/>
      <c r="B19" s="180">
        <f>SUM(T4:T17)</f>
        <v>463</v>
      </c>
      <c r="C19" s="21">
        <f>SUM(C4:C18)</f>
        <v>149</v>
      </c>
      <c r="D19" s="19">
        <f>SUM(D4:D18)</f>
        <v>277</v>
      </c>
      <c r="E19" s="19">
        <f t="shared" ref="E19:N19" si="19">SUM(E4:E18)</f>
        <v>163</v>
      </c>
      <c r="F19" s="19">
        <f t="shared" si="19"/>
        <v>211</v>
      </c>
      <c r="G19" s="19">
        <f t="shared" si="19"/>
        <v>220</v>
      </c>
      <c r="H19" s="19">
        <f t="shared" si="19"/>
        <v>260</v>
      </c>
      <c r="I19" s="19">
        <f t="shared" si="19"/>
        <v>253</v>
      </c>
      <c r="J19" s="19">
        <f t="shared" si="19"/>
        <v>214</v>
      </c>
      <c r="K19" s="19">
        <f t="shared" si="19"/>
        <v>216</v>
      </c>
      <c r="L19" s="19">
        <f t="shared" si="19"/>
        <v>228</v>
      </c>
      <c r="M19" s="19">
        <f t="shared" si="19"/>
        <v>255</v>
      </c>
      <c r="N19" s="19">
        <f t="shared" si="19"/>
        <v>186</v>
      </c>
      <c r="O19" s="19">
        <f>SUM(O4:O18)</f>
        <v>198</v>
      </c>
      <c r="P19" s="19">
        <f>SUM(P4:P18)</f>
        <v>2830</v>
      </c>
      <c r="Q19" s="19">
        <f>SUM(Q4:Q18)</f>
        <v>78</v>
      </c>
      <c r="R19" s="19">
        <f>P19/Q19</f>
        <v>36.282051282051285</v>
      </c>
      <c r="S19" s="22"/>
      <c r="T19" s="179">
        <f>SUM(T4:T18)</f>
        <v>463</v>
      </c>
      <c r="U19" s="21">
        <f>SUM(U4:U18)</f>
        <v>253</v>
      </c>
      <c r="V19" s="19">
        <f>SUM(V4:V18)</f>
        <v>253</v>
      </c>
      <c r="W19" s="19">
        <f t="shared" ref="W19:AG19" si="20">SUM(W4:W18)</f>
        <v>171</v>
      </c>
      <c r="X19" s="19">
        <f t="shared" si="20"/>
        <v>0</v>
      </c>
      <c r="Y19" s="19">
        <f t="shared" si="20"/>
        <v>0</v>
      </c>
      <c r="Z19" s="19">
        <f t="shared" si="20"/>
        <v>0</v>
      </c>
      <c r="AA19" s="19">
        <f t="shared" si="20"/>
        <v>0</v>
      </c>
      <c r="AB19" s="19">
        <f t="shared" si="20"/>
        <v>0</v>
      </c>
      <c r="AC19" s="19">
        <f t="shared" si="20"/>
        <v>0</v>
      </c>
      <c r="AD19" s="19">
        <f t="shared" si="20"/>
        <v>0</v>
      </c>
      <c r="AE19" s="19">
        <f t="shared" si="20"/>
        <v>0</v>
      </c>
      <c r="AF19" s="19">
        <f t="shared" si="20"/>
        <v>0</v>
      </c>
      <c r="AG19" s="22">
        <f t="shared" si="20"/>
        <v>0</v>
      </c>
      <c r="AH19" s="17">
        <f>SUM(AH4:AH18)</f>
        <v>677</v>
      </c>
      <c r="AI19" s="18">
        <f>SUM(V4:V18)</f>
        <v>253</v>
      </c>
      <c r="AJ19" s="23">
        <f>AH19/AH19</f>
        <v>1</v>
      </c>
      <c r="AK19" s="78"/>
      <c r="AL19" s="24">
        <f>SUM(AL4:AL18)</f>
        <v>3507</v>
      </c>
      <c r="AM19" s="18">
        <f>SUM(AM4:AM18)</f>
        <v>96</v>
      </c>
      <c r="AN19" s="18">
        <f t="shared" ref="AN19" si="21">AL19/AM19</f>
        <v>36.53125</v>
      </c>
      <c r="AO19" s="20"/>
    </row>
    <row r="24" spans="1:41" x14ac:dyDescent="0.3">
      <c r="A24"/>
    </row>
  </sheetData>
  <sortState xmlns:xlrd2="http://schemas.microsoft.com/office/spreadsheetml/2017/richdata2" ref="A4:B17">
    <sortCondition ref="A4:A17"/>
  </sortState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64" priority="10" operator="equal">
      <formula>0</formula>
    </cfRule>
  </conditionalFormatting>
  <conditionalFormatting sqref="A19 C19:S19 U19:AO19">
    <cfRule type="containsErrors" dxfId="63" priority="12">
      <formula>ISERROR(A19)</formula>
    </cfRule>
  </conditionalFormatting>
  <conditionalFormatting sqref="B4:B19">
    <cfRule type="cellIs" dxfId="62" priority="9" operator="equal">
      <formula>0</formula>
    </cfRule>
  </conditionalFormatting>
  <conditionalFormatting sqref="P4:S18 C19:S19">
    <cfRule type="cellIs" dxfId="61" priority="5" operator="equal">
      <formula>0</formula>
    </cfRule>
  </conditionalFormatting>
  <conditionalFormatting sqref="T4:T19">
    <cfRule type="cellIs" dxfId="60" priority="1" operator="equal">
      <formula>0</formula>
    </cfRule>
  </conditionalFormatting>
  <conditionalFormatting sqref="AH4:AO18 U19:AO19">
    <cfRule type="cellIs" dxfId="59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7">
    <pageSetUpPr fitToPage="1"/>
  </sheetPr>
  <dimension ref="A1:AO24"/>
  <sheetViews>
    <sheetView showGridLines="0" showRowColHeaders="0" zoomScale="70" zoomScaleNormal="70" workbookViewId="0">
      <selection activeCell="AD8" sqref="AD8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11" t="s">
        <v>282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  <c r="X1" s="312"/>
      <c r="Y1" s="312"/>
      <c r="Z1" s="312"/>
      <c r="AA1" s="312"/>
      <c r="AB1" s="312"/>
      <c r="AC1" s="312"/>
      <c r="AD1" s="312"/>
      <c r="AE1" s="312"/>
      <c r="AF1" s="312"/>
      <c r="AG1" s="312"/>
      <c r="AH1" s="312"/>
      <c r="AI1" s="312"/>
      <c r="AJ1" s="312"/>
      <c r="AK1" s="73"/>
      <c r="AL1" s="313" t="s">
        <v>41</v>
      </c>
      <c r="AM1" s="313"/>
      <c r="AN1" s="313"/>
      <c r="AO1" s="314"/>
    </row>
    <row r="2" spans="1:41" ht="121.5" customHeight="1" thickBot="1" x14ac:dyDescent="0.35">
      <c r="A2" s="331" t="s">
        <v>97</v>
      </c>
      <c r="B2" s="317" t="s">
        <v>42</v>
      </c>
      <c r="C2" s="302" t="s">
        <v>98</v>
      </c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20"/>
      <c r="P2" s="321" t="s">
        <v>44</v>
      </c>
      <c r="Q2" s="323" t="s">
        <v>45</v>
      </c>
      <c r="R2" s="323" t="s">
        <v>46</v>
      </c>
      <c r="S2" s="325" t="s">
        <v>283</v>
      </c>
      <c r="T2" s="327" t="s">
        <v>47</v>
      </c>
      <c r="U2" s="302" t="s">
        <v>99</v>
      </c>
      <c r="V2" s="303"/>
      <c r="W2" s="303"/>
      <c r="X2" s="303"/>
      <c r="Y2" s="303"/>
      <c r="Z2" s="303"/>
      <c r="AA2" s="303"/>
      <c r="AB2" s="303"/>
      <c r="AC2" s="303"/>
      <c r="AD2" s="303"/>
      <c r="AE2" s="303"/>
      <c r="AF2" s="303"/>
      <c r="AG2" s="304"/>
      <c r="AH2" s="305" t="s">
        <v>44</v>
      </c>
      <c r="AI2" s="307" t="s">
        <v>45</v>
      </c>
      <c r="AJ2" s="309" t="s">
        <v>49</v>
      </c>
      <c r="AK2" s="75"/>
      <c r="AL2" s="305" t="s">
        <v>44</v>
      </c>
      <c r="AM2" s="307" t="s">
        <v>45</v>
      </c>
      <c r="AN2" s="307" t="s">
        <v>50</v>
      </c>
      <c r="AO2" s="309" t="s">
        <v>283</v>
      </c>
    </row>
    <row r="3" spans="1:41" ht="15" customHeight="1" thickBot="1" x14ac:dyDescent="0.35">
      <c r="A3" s="332"/>
      <c r="B3" s="31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2"/>
      <c r="Q3" s="324"/>
      <c r="R3" s="324"/>
      <c r="S3" s="326"/>
      <c r="T3" s="328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6"/>
      <c r="AI3" s="308"/>
      <c r="AJ3" s="310"/>
      <c r="AK3" s="76"/>
      <c r="AL3" s="306"/>
      <c r="AM3" s="308"/>
      <c r="AN3" s="308"/>
      <c r="AO3" s="310"/>
    </row>
    <row r="4" spans="1:41" s="10" customFormat="1" ht="20.100000000000001" customHeight="1" x14ac:dyDescent="0.3">
      <c r="A4" s="177" t="s">
        <v>100</v>
      </c>
      <c r="B4" s="137">
        <v>20</v>
      </c>
      <c r="C4" s="160"/>
      <c r="D4" s="161">
        <v>21</v>
      </c>
      <c r="E4" s="161">
        <v>26</v>
      </c>
      <c r="F4" s="161">
        <v>46</v>
      </c>
      <c r="G4" s="161"/>
      <c r="H4" s="161"/>
      <c r="I4" s="161">
        <v>31</v>
      </c>
      <c r="J4" s="161">
        <v>22</v>
      </c>
      <c r="K4" s="161">
        <v>18</v>
      </c>
      <c r="L4" s="161"/>
      <c r="M4" s="161"/>
      <c r="N4" s="161"/>
      <c r="O4" s="162"/>
      <c r="P4" s="9">
        <f>SUM(C4:O4)</f>
        <v>164</v>
      </c>
      <c r="Q4" s="8">
        <f>COUNTIF(C4:O4,"&gt;0")</f>
        <v>6</v>
      </c>
      <c r="R4" s="8">
        <f>IF(P4=0," ",P4/Q4)</f>
        <v>27.333333333333332</v>
      </c>
      <c r="S4" s="94">
        <f>IF(P4=0," ",P4/(Q4*B4)*100)</f>
        <v>136.66666666666666</v>
      </c>
      <c r="T4" s="70">
        <v>20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164</v>
      </c>
      <c r="AM4" s="123">
        <f t="shared" ref="AM4" si="1">Q4+AI4</f>
        <v>6</v>
      </c>
      <c r="AN4" s="8">
        <f>IF(AL4=0," ",AL4/AM4)</f>
        <v>27.333333333333332</v>
      </c>
      <c r="AO4" s="94">
        <f>IF(AL4=0," ",AL4/(AM4*T4)*100)</f>
        <v>136.66666666666666</v>
      </c>
    </row>
    <row r="5" spans="1:41" s="10" customFormat="1" ht="20.100000000000001" customHeight="1" x14ac:dyDescent="0.3">
      <c r="A5" s="26" t="s">
        <v>101</v>
      </c>
      <c r="B5" s="70">
        <v>41</v>
      </c>
      <c r="C5" s="163"/>
      <c r="D5" s="164">
        <v>43</v>
      </c>
      <c r="E5" s="164"/>
      <c r="F5" s="164"/>
      <c r="G5" s="164">
        <v>42</v>
      </c>
      <c r="H5" s="164">
        <v>41</v>
      </c>
      <c r="I5" s="164"/>
      <c r="J5" s="164"/>
      <c r="K5" s="164"/>
      <c r="L5" s="164"/>
      <c r="M5" s="164">
        <v>33</v>
      </c>
      <c r="N5" s="164">
        <v>34</v>
      </c>
      <c r="O5" s="165">
        <v>32</v>
      </c>
      <c r="P5" s="13">
        <f t="shared" ref="P5:P18" si="2">SUM(C5:O5)</f>
        <v>225</v>
      </c>
      <c r="Q5" s="11">
        <f t="shared" ref="Q5:Q18" si="3">COUNTIF(C5:O5,"&gt;0")</f>
        <v>6</v>
      </c>
      <c r="R5" s="11">
        <f t="shared" ref="R5:R18" si="4">IF(P5=0," ",P5/Q5)</f>
        <v>37.5</v>
      </c>
      <c r="S5" s="12">
        <f t="shared" ref="S5:S18" si="5">IF(P5=0," ",P5/(Q5*B5)*100)</f>
        <v>91.463414634146346</v>
      </c>
      <c r="T5" s="70">
        <v>41</v>
      </c>
      <c r="U5" s="163"/>
      <c r="V5" s="164">
        <v>34</v>
      </c>
      <c r="W5" s="164">
        <v>27</v>
      </c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61</v>
      </c>
      <c r="AI5" s="11">
        <f t="shared" ref="AI5:AI18" si="7">COUNTIF(U5:AG5,"&gt;0")</f>
        <v>2</v>
      </c>
      <c r="AJ5" s="12">
        <f t="shared" ref="AJ5:AJ18" si="8">IF(AH5=0," ",AH5/AI5)</f>
        <v>30.5</v>
      </c>
      <c r="AK5" s="77"/>
      <c r="AL5" s="124">
        <f t="shared" ref="AL5:AL18" si="9">P5+AH5</f>
        <v>286</v>
      </c>
      <c r="AM5" s="95">
        <f t="shared" ref="AM5:AM18" si="10">Q5+AI5</f>
        <v>8</v>
      </c>
      <c r="AN5" s="11">
        <f t="shared" ref="AN5:AN18" si="11">IF(AL5=0," ",AL5/AM5)</f>
        <v>35.75</v>
      </c>
      <c r="AO5" s="12">
        <f t="shared" ref="AO5:AO18" si="12">IF(AL5=0," ",AL5/(AM5*T5)*100)</f>
        <v>87.195121951219505</v>
      </c>
    </row>
    <row r="6" spans="1:41" s="10" customFormat="1" ht="20.100000000000001" customHeight="1" x14ac:dyDescent="0.3">
      <c r="A6" s="26" t="s">
        <v>102</v>
      </c>
      <c r="B6" s="70">
        <v>38</v>
      </c>
      <c r="C6" s="163"/>
      <c r="D6" s="164"/>
      <c r="E6" s="164"/>
      <c r="F6" s="164">
        <v>39</v>
      </c>
      <c r="G6" s="164"/>
      <c r="H6" s="164"/>
      <c r="I6" s="164"/>
      <c r="J6" s="164">
        <v>40</v>
      </c>
      <c r="K6" s="164">
        <v>32</v>
      </c>
      <c r="L6" s="164">
        <v>50</v>
      </c>
      <c r="M6" s="164"/>
      <c r="N6" s="164"/>
      <c r="O6" s="165">
        <v>37</v>
      </c>
      <c r="P6" s="13">
        <f t="shared" si="2"/>
        <v>198</v>
      </c>
      <c r="Q6" s="11">
        <f t="shared" si="3"/>
        <v>5</v>
      </c>
      <c r="R6" s="11">
        <f t="shared" si="4"/>
        <v>39.6</v>
      </c>
      <c r="S6" s="12">
        <f t="shared" si="5"/>
        <v>104.21052631578947</v>
      </c>
      <c r="T6" s="70">
        <v>38</v>
      </c>
      <c r="U6" s="163"/>
      <c r="V6" s="164">
        <v>47</v>
      </c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47</v>
      </c>
      <c r="AI6" s="11">
        <f t="shared" si="7"/>
        <v>1</v>
      </c>
      <c r="AJ6" s="12">
        <f t="shared" si="8"/>
        <v>47</v>
      </c>
      <c r="AK6" s="77"/>
      <c r="AL6" s="124">
        <f t="shared" si="9"/>
        <v>245</v>
      </c>
      <c r="AM6" s="95">
        <f t="shared" si="10"/>
        <v>6</v>
      </c>
      <c r="AN6" s="11">
        <f t="shared" si="11"/>
        <v>40.833333333333336</v>
      </c>
      <c r="AO6" s="12">
        <f t="shared" si="12"/>
        <v>107.45614035087718</v>
      </c>
    </row>
    <row r="7" spans="1:41" s="10" customFormat="1" ht="20.100000000000001" customHeight="1" x14ac:dyDescent="0.3">
      <c r="A7" s="26" t="s">
        <v>103</v>
      </c>
      <c r="B7" s="70">
        <v>25</v>
      </c>
      <c r="C7" s="163">
        <v>19</v>
      </c>
      <c r="D7" s="164"/>
      <c r="E7" s="164">
        <v>24</v>
      </c>
      <c r="F7" s="164">
        <v>34</v>
      </c>
      <c r="G7" s="164">
        <v>26</v>
      </c>
      <c r="H7" s="164">
        <v>20</v>
      </c>
      <c r="I7" s="164">
        <v>39</v>
      </c>
      <c r="J7" s="164">
        <v>35</v>
      </c>
      <c r="K7" s="164"/>
      <c r="L7" s="164">
        <v>21</v>
      </c>
      <c r="M7" s="164">
        <v>27</v>
      </c>
      <c r="N7" s="164">
        <v>38</v>
      </c>
      <c r="O7" s="165">
        <v>33</v>
      </c>
      <c r="P7" s="13">
        <f t="shared" si="2"/>
        <v>316</v>
      </c>
      <c r="Q7" s="11">
        <f t="shared" si="3"/>
        <v>11</v>
      </c>
      <c r="R7" s="11">
        <f t="shared" si="4"/>
        <v>28.727272727272727</v>
      </c>
      <c r="S7" s="12">
        <f t="shared" si="5"/>
        <v>114.90909090909092</v>
      </c>
      <c r="T7" s="70">
        <v>25</v>
      </c>
      <c r="U7" s="163">
        <v>30</v>
      </c>
      <c r="V7" s="164">
        <v>30</v>
      </c>
      <c r="W7" s="164">
        <v>25</v>
      </c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85</v>
      </c>
      <c r="AI7" s="11">
        <f t="shared" si="7"/>
        <v>3</v>
      </c>
      <c r="AJ7" s="12">
        <f t="shared" si="8"/>
        <v>28.333333333333332</v>
      </c>
      <c r="AK7" s="77"/>
      <c r="AL7" s="124">
        <f t="shared" si="9"/>
        <v>401</v>
      </c>
      <c r="AM7" s="95">
        <f t="shared" si="10"/>
        <v>14</v>
      </c>
      <c r="AN7" s="11">
        <f t="shared" si="11"/>
        <v>28.642857142857142</v>
      </c>
      <c r="AO7" s="12">
        <f t="shared" si="12"/>
        <v>114.57142857142857</v>
      </c>
    </row>
    <row r="8" spans="1:41" s="10" customFormat="1" ht="20.100000000000001" customHeight="1" x14ac:dyDescent="0.3">
      <c r="A8" s="26" t="s">
        <v>104</v>
      </c>
      <c r="B8" s="70">
        <v>15</v>
      </c>
      <c r="C8" s="163">
        <v>16</v>
      </c>
      <c r="D8" s="164">
        <v>1E-4</v>
      </c>
      <c r="E8" s="164">
        <v>6</v>
      </c>
      <c r="F8" s="164"/>
      <c r="G8" s="164"/>
      <c r="H8" s="164">
        <v>7</v>
      </c>
      <c r="I8" s="164">
        <v>9</v>
      </c>
      <c r="J8" s="164">
        <v>15</v>
      </c>
      <c r="K8" s="164"/>
      <c r="L8" s="164"/>
      <c r="M8" s="164"/>
      <c r="N8" s="164">
        <v>16</v>
      </c>
      <c r="O8" s="165">
        <v>17</v>
      </c>
      <c r="P8" s="13">
        <f t="shared" si="2"/>
        <v>86.000100000000003</v>
      </c>
      <c r="Q8" s="11">
        <f t="shared" si="3"/>
        <v>8</v>
      </c>
      <c r="R8" s="11">
        <f t="shared" si="4"/>
        <v>10.7500125</v>
      </c>
      <c r="S8" s="12">
        <f t="shared" si="5"/>
        <v>71.666750000000008</v>
      </c>
      <c r="T8" s="70">
        <v>15</v>
      </c>
      <c r="U8" s="163">
        <v>11</v>
      </c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11</v>
      </c>
      <c r="AI8" s="11">
        <f t="shared" si="7"/>
        <v>1</v>
      </c>
      <c r="AJ8" s="12">
        <f t="shared" si="8"/>
        <v>11</v>
      </c>
      <c r="AK8" s="77"/>
      <c r="AL8" s="124">
        <f t="shared" si="9"/>
        <v>97.000100000000003</v>
      </c>
      <c r="AM8" s="95">
        <f t="shared" si="10"/>
        <v>9</v>
      </c>
      <c r="AN8" s="11">
        <f t="shared" si="11"/>
        <v>10.777788888888889</v>
      </c>
      <c r="AO8" s="12">
        <f t="shared" si="12"/>
        <v>71.851925925925926</v>
      </c>
    </row>
    <row r="9" spans="1:41" s="10" customFormat="1" ht="20.100000000000001" customHeight="1" x14ac:dyDescent="0.3">
      <c r="A9" s="69" t="s">
        <v>105</v>
      </c>
      <c r="B9" s="70">
        <v>39</v>
      </c>
      <c r="C9" s="163">
        <v>38</v>
      </c>
      <c r="D9" s="164"/>
      <c r="E9" s="164">
        <v>38</v>
      </c>
      <c r="F9" s="164"/>
      <c r="G9" s="164">
        <v>33</v>
      </c>
      <c r="H9" s="164">
        <v>46</v>
      </c>
      <c r="I9" s="164">
        <v>25</v>
      </c>
      <c r="J9" s="164"/>
      <c r="K9" s="164">
        <v>55</v>
      </c>
      <c r="L9" s="164">
        <v>48</v>
      </c>
      <c r="M9" s="164">
        <v>52</v>
      </c>
      <c r="N9" s="164"/>
      <c r="O9" s="165"/>
      <c r="P9" s="13">
        <f t="shared" si="2"/>
        <v>335</v>
      </c>
      <c r="Q9" s="11">
        <f t="shared" si="3"/>
        <v>8</v>
      </c>
      <c r="R9" s="11">
        <f t="shared" si="4"/>
        <v>41.875</v>
      </c>
      <c r="S9" s="12">
        <f t="shared" si="5"/>
        <v>107.37179487179486</v>
      </c>
      <c r="T9" s="70">
        <v>39</v>
      </c>
      <c r="U9" s="163">
        <v>55</v>
      </c>
      <c r="V9" s="164">
        <v>32</v>
      </c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87</v>
      </c>
      <c r="AI9" s="11">
        <f t="shared" si="7"/>
        <v>2</v>
      </c>
      <c r="AJ9" s="12">
        <f t="shared" si="8"/>
        <v>43.5</v>
      </c>
      <c r="AK9" s="77"/>
      <c r="AL9" s="124">
        <f t="shared" si="9"/>
        <v>422</v>
      </c>
      <c r="AM9" s="95">
        <f t="shared" si="10"/>
        <v>10</v>
      </c>
      <c r="AN9" s="11">
        <f t="shared" si="11"/>
        <v>42.2</v>
      </c>
      <c r="AO9" s="12">
        <f t="shared" si="12"/>
        <v>108.2051282051282</v>
      </c>
    </row>
    <row r="10" spans="1:41" s="10" customFormat="1" ht="20.100000000000001" customHeight="1" x14ac:dyDescent="0.3">
      <c r="A10" s="26" t="s">
        <v>106</v>
      </c>
      <c r="B10" s="70">
        <v>23</v>
      </c>
      <c r="C10" s="163"/>
      <c r="D10" s="164"/>
      <c r="E10" s="164"/>
      <c r="F10" s="164">
        <v>27</v>
      </c>
      <c r="G10" s="164">
        <v>16</v>
      </c>
      <c r="H10" s="164"/>
      <c r="I10" s="164"/>
      <c r="J10" s="164"/>
      <c r="K10" s="164">
        <v>26</v>
      </c>
      <c r="L10" s="164">
        <v>15</v>
      </c>
      <c r="M10" s="164">
        <v>33</v>
      </c>
      <c r="N10" s="164"/>
      <c r="O10" s="165"/>
      <c r="P10" s="13">
        <f t="shared" si="2"/>
        <v>117</v>
      </c>
      <c r="Q10" s="11">
        <f t="shared" si="3"/>
        <v>5</v>
      </c>
      <c r="R10" s="11">
        <f t="shared" si="4"/>
        <v>23.4</v>
      </c>
      <c r="S10" s="12">
        <f t="shared" si="5"/>
        <v>101.7391304347826</v>
      </c>
      <c r="T10" s="70">
        <v>23</v>
      </c>
      <c r="U10" s="163">
        <v>34</v>
      </c>
      <c r="V10" s="164">
        <v>17</v>
      </c>
      <c r="W10" s="164">
        <v>13</v>
      </c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64</v>
      </c>
      <c r="AI10" s="11">
        <f t="shared" si="7"/>
        <v>3</v>
      </c>
      <c r="AJ10" s="12">
        <f t="shared" si="8"/>
        <v>21.333333333333332</v>
      </c>
      <c r="AK10" s="77"/>
      <c r="AL10" s="124">
        <f t="shared" si="9"/>
        <v>181</v>
      </c>
      <c r="AM10" s="95">
        <f t="shared" si="10"/>
        <v>8</v>
      </c>
      <c r="AN10" s="11">
        <f t="shared" si="11"/>
        <v>22.625</v>
      </c>
      <c r="AO10" s="12">
        <f t="shared" si="12"/>
        <v>98.369565217391312</v>
      </c>
    </row>
    <row r="11" spans="1:41" s="10" customFormat="1" ht="20.100000000000001" customHeight="1" x14ac:dyDescent="0.3">
      <c r="A11" s="26" t="s">
        <v>107</v>
      </c>
      <c r="B11" s="70">
        <v>64</v>
      </c>
      <c r="C11" s="163">
        <v>65</v>
      </c>
      <c r="D11" s="164">
        <v>82</v>
      </c>
      <c r="E11" s="164"/>
      <c r="F11" s="164"/>
      <c r="G11" s="164"/>
      <c r="H11" s="164">
        <v>73</v>
      </c>
      <c r="I11" s="164">
        <v>76</v>
      </c>
      <c r="J11" s="164"/>
      <c r="K11" s="164"/>
      <c r="L11" s="164">
        <v>102</v>
      </c>
      <c r="M11" s="164">
        <v>77</v>
      </c>
      <c r="N11" s="164">
        <v>115</v>
      </c>
      <c r="O11" s="165">
        <v>67</v>
      </c>
      <c r="P11" s="13">
        <f t="shared" si="2"/>
        <v>657</v>
      </c>
      <c r="Q11" s="11">
        <f t="shared" si="3"/>
        <v>8</v>
      </c>
      <c r="R11" s="11">
        <f t="shared" si="4"/>
        <v>82.125</v>
      </c>
      <c r="S11" s="12">
        <f t="shared" si="5"/>
        <v>128.3203125</v>
      </c>
      <c r="T11" s="70">
        <v>64</v>
      </c>
      <c r="U11" s="163"/>
      <c r="V11" s="164"/>
      <c r="W11" s="164">
        <v>60</v>
      </c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60</v>
      </c>
      <c r="AI11" s="11">
        <f t="shared" si="7"/>
        <v>1</v>
      </c>
      <c r="AJ11" s="12">
        <f t="shared" si="8"/>
        <v>60</v>
      </c>
      <c r="AK11" s="77"/>
      <c r="AL11" s="124">
        <f t="shared" si="9"/>
        <v>717</v>
      </c>
      <c r="AM11" s="95">
        <f t="shared" si="10"/>
        <v>9</v>
      </c>
      <c r="AN11" s="11">
        <f t="shared" si="11"/>
        <v>79.666666666666671</v>
      </c>
      <c r="AO11" s="12">
        <f t="shared" si="12"/>
        <v>124.47916666666667</v>
      </c>
    </row>
    <row r="12" spans="1:41" s="10" customFormat="1" ht="20.100000000000001" customHeight="1" x14ac:dyDescent="0.3">
      <c r="A12" s="26" t="s">
        <v>108</v>
      </c>
      <c r="B12" s="70">
        <v>53</v>
      </c>
      <c r="C12" s="163">
        <v>33</v>
      </c>
      <c r="D12" s="164">
        <v>49</v>
      </c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5"/>
      <c r="P12" s="13">
        <f t="shared" si="2"/>
        <v>82</v>
      </c>
      <c r="Q12" s="11">
        <f t="shared" si="3"/>
        <v>2</v>
      </c>
      <c r="R12" s="11">
        <f t="shared" si="4"/>
        <v>41</v>
      </c>
      <c r="S12" s="12">
        <f t="shared" si="5"/>
        <v>77.358490566037744</v>
      </c>
      <c r="T12" s="70">
        <v>53</v>
      </c>
      <c r="U12" s="163">
        <v>41</v>
      </c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41</v>
      </c>
      <c r="AI12" s="11">
        <f t="shared" si="7"/>
        <v>1</v>
      </c>
      <c r="AJ12" s="12">
        <f t="shared" si="8"/>
        <v>41</v>
      </c>
      <c r="AK12" s="77"/>
      <c r="AL12" s="124">
        <f t="shared" si="9"/>
        <v>123</v>
      </c>
      <c r="AM12" s="95">
        <f t="shared" si="10"/>
        <v>3</v>
      </c>
      <c r="AN12" s="11">
        <f t="shared" si="11"/>
        <v>41</v>
      </c>
      <c r="AO12" s="12">
        <f t="shared" si="12"/>
        <v>77.358490566037744</v>
      </c>
    </row>
    <row r="13" spans="1:41" s="10" customFormat="1" ht="20.100000000000001" customHeight="1" x14ac:dyDescent="0.3">
      <c r="A13" s="26" t="s">
        <v>308</v>
      </c>
      <c r="B13" s="70">
        <v>27</v>
      </c>
      <c r="C13" s="163"/>
      <c r="D13" s="164"/>
      <c r="E13" s="164">
        <v>27</v>
      </c>
      <c r="F13" s="164">
        <v>21</v>
      </c>
      <c r="G13" s="164">
        <v>23</v>
      </c>
      <c r="H13" s="164"/>
      <c r="I13" s="164"/>
      <c r="J13" s="164">
        <v>18</v>
      </c>
      <c r="K13" s="164">
        <v>24</v>
      </c>
      <c r="L13" s="164">
        <v>42</v>
      </c>
      <c r="M13" s="164"/>
      <c r="N13" s="164">
        <v>14</v>
      </c>
      <c r="O13" s="165"/>
      <c r="P13" s="13">
        <f t="shared" si="2"/>
        <v>169</v>
      </c>
      <c r="Q13" s="11">
        <f t="shared" si="3"/>
        <v>7</v>
      </c>
      <c r="R13" s="11">
        <f t="shared" si="4"/>
        <v>24.142857142857142</v>
      </c>
      <c r="S13" s="12">
        <f t="shared" si="5"/>
        <v>89.417989417989418</v>
      </c>
      <c r="T13" s="70">
        <v>27</v>
      </c>
      <c r="U13" s="163">
        <v>34</v>
      </c>
      <c r="V13" s="164"/>
      <c r="W13" s="164">
        <v>23</v>
      </c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57</v>
      </c>
      <c r="AI13" s="11">
        <f t="shared" si="7"/>
        <v>2</v>
      </c>
      <c r="AJ13" s="12">
        <f t="shared" si="8"/>
        <v>28.5</v>
      </c>
      <c r="AK13" s="77"/>
      <c r="AL13" s="124">
        <f t="shared" si="9"/>
        <v>226</v>
      </c>
      <c r="AM13" s="95">
        <f t="shared" si="10"/>
        <v>9</v>
      </c>
      <c r="AN13" s="11">
        <f t="shared" si="11"/>
        <v>25.111111111111111</v>
      </c>
      <c r="AO13" s="12">
        <f t="shared" si="12"/>
        <v>93.004115226337447</v>
      </c>
    </row>
    <row r="14" spans="1:41" s="10" customFormat="1" ht="20.100000000000001" customHeight="1" x14ac:dyDescent="0.3">
      <c r="A14" s="26" t="s">
        <v>109</v>
      </c>
      <c r="B14" s="70">
        <v>30</v>
      </c>
      <c r="C14" s="163"/>
      <c r="D14" s="164"/>
      <c r="E14" s="164">
        <v>36</v>
      </c>
      <c r="F14" s="164">
        <v>25</v>
      </c>
      <c r="G14" s="164"/>
      <c r="H14" s="164"/>
      <c r="I14" s="164">
        <v>23</v>
      </c>
      <c r="J14" s="164"/>
      <c r="K14" s="164">
        <v>17</v>
      </c>
      <c r="L14" s="164"/>
      <c r="M14" s="164"/>
      <c r="N14" s="164"/>
      <c r="O14" s="165"/>
      <c r="P14" s="13">
        <f t="shared" si="2"/>
        <v>101</v>
      </c>
      <c r="Q14" s="11">
        <f t="shared" si="3"/>
        <v>4</v>
      </c>
      <c r="R14" s="11">
        <f t="shared" si="4"/>
        <v>25.25</v>
      </c>
      <c r="S14" s="12">
        <f t="shared" si="5"/>
        <v>84.166666666666671</v>
      </c>
      <c r="T14" s="70">
        <v>30</v>
      </c>
      <c r="U14" s="163"/>
      <c r="V14" s="164">
        <v>16</v>
      </c>
      <c r="W14" s="164">
        <v>21</v>
      </c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37</v>
      </c>
      <c r="AI14" s="11">
        <f t="shared" si="7"/>
        <v>2</v>
      </c>
      <c r="AJ14" s="12">
        <f t="shared" si="8"/>
        <v>18.5</v>
      </c>
      <c r="AK14" s="77"/>
      <c r="AL14" s="124">
        <f t="shared" si="9"/>
        <v>138</v>
      </c>
      <c r="AM14" s="95">
        <f t="shared" si="10"/>
        <v>6</v>
      </c>
      <c r="AN14" s="11">
        <f t="shared" si="11"/>
        <v>23</v>
      </c>
      <c r="AO14" s="12">
        <f t="shared" si="12"/>
        <v>76.666666666666671</v>
      </c>
    </row>
    <row r="15" spans="1:41" s="10" customFormat="1" ht="20.100000000000001" customHeight="1" x14ac:dyDescent="0.3">
      <c r="A15" s="26" t="s">
        <v>309</v>
      </c>
      <c r="B15" s="70">
        <v>16</v>
      </c>
      <c r="C15" s="163">
        <v>20</v>
      </c>
      <c r="D15" s="164">
        <v>17</v>
      </c>
      <c r="E15" s="164"/>
      <c r="F15" s="164"/>
      <c r="G15" s="164">
        <v>14</v>
      </c>
      <c r="H15" s="164">
        <v>19</v>
      </c>
      <c r="I15" s="164"/>
      <c r="J15" s="164">
        <v>17</v>
      </c>
      <c r="K15" s="164"/>
      <c r="L15" s="164"/>
      <c r="M15" s="164">
        <v>5</v>
      </c>
      <c r="N15" s="164">
        <v>7</v>
      </c>
      <c r="O15" s="165">
        <v>19</v>
      </c>
      <c r="P15" s="13">
        <f t="shared" si="2"/>
        <v>118</v>
      </c>
      <c r="Q15" s="11">
        <f t="shared" si="3"/>
        <v>8</v>
      </c>
      <c r="R15" s="11">
        <f t="shared" si="4"/>
        <v>14.75</v>
      </c>
      <c r="S15" s="12">
        <f t="shared" si="5"/>
        <v>92.1875</v>
      </c>
      <c r="T15" s="70">
        <v>16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118</v>
      </c>
      <c r="AM15" s="95">
        <f t="shared" si="10"/>
        <v>8</v>
      </c>
      <c r="AN15" s="11">
        <f t="shared" si="11"/>
        <v>14.75</v>
      </c>
      <c r="AO15" s="12">
        <f t="shared" si="12"/>
        <v>92.1875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>SUM(B4:B18)</f>
        <v>391</v>
      </c>
      <c r="C19" s="21">
        <f>SUM(C4:C18)</f>
        <v>191</v>
      </c>
      <c r="D19" s="19">
        <f>SUM(D4:D18)</f>
        <v>212.0001</v>
      </c>
      <c r="E19" s="19">
        <f t="shared" ref="E19:Q19" si="14">SUM(E4:E18)</f>
        <v>157</v>
      </c>
      <c r="F19" s="19">
        <f t="shared" si="14"/>
        <v>192</v>
      </c>
      <c r="G19" s="19">
        <f t="shared" si="14"/>
        <v>154</v>
      </c>
      <c r="H19" s="19">
        <f t="shared" si="14"/>
        <v>206</v>
      </c>
      <c r="I19" s="19">
        <f t="shared" si="14"/>
        <v>203</v>
      </c>
      <c r="J19" s="19">
        <f t="shared" si="14"/>
        <v>147</v>
      </c>
      <c r="K19" s="19">
        <f t="shared" si="14"/>
        <v>172</v>
      </c>
      <c r="L19" s="19">
        <f t="shared" si="14"/>
        <v>278</v>
      </c>
      <c r="M19" s="19">
        <f t="shared" si="14"/>
        <v>227</v>
      </c>
      <c r="N19" s="19">
        <f t="shared" si="14"/>
        <v>224</v>
      </c>
      <c r="O19" s="19">
        <f t="shared" si="14"/>
        <v>205</v>
      </c>
      <c r="P19" s="19">
        <f t="shared" si="14"/>
        <v>2568.0001000000002</v>
      </c>
      <c r="Q19" s="19">
        <f t="shared" si="14"/>
        <v>78</v>
      </c>
      <c r="R19" s="19">
        <f>P19/Q19</f>
        <v>32.923078205128206</v>
      </c>
      <c r="S19" s="22"/>
      <c r="T19" s="179">
        <f>SUM(T4:T18)</f>
        <v>391</v>
      </c>
      <c r="U19" s="21">
        <f>SUM(U4:U18)</f>
        <v>205</v>
      </c>
      <c r="V19" s="19">
        <f>SUM(V4:V18)</f>
        <v>176</v>
      </c>
      <c r="W19" s="19">
        <f t="shared" ref="W19:AF19" si="15">SUM(W4:W18)</f>
        <v>169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 t="shared" ref="AH19" si="16">SUM(AH4:AH18)</f>
        <v>550</v>
      </c>
      <c r="AI19" s="18">
        <f>SUM(AI4:AI18)</f>
        <v>18</v>
      </c>
      <c r="AJ19" s="23">
        <f>AH19/AI19</f>
        <v>30.555555555555557</v>
      </c>
      <c r="AK19" s="78"/>
      <c r="AL19" s="24">
        <f>SUM(AL4:AL18)</f>
        <v>3118.0001000000002</v>
      </c>
      <c r="AM19" s="18">
        <f>SUM(AM4:AM18)</f>
        <v>96</v>
      </c>
      <c r="AN19" s="18">
        <f t="shared" ref="AN19" si="17">AL19/AM19</f>
        <v>32.479167708333335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58" priority="6" operator="equal">
      <formula>0</formula>
    </cfRule>
  </conditionalFormatting>
  <conditionalFormatting sqref="A19 C19:S19 U19:AO19">
    <cfRule type="containsErrors" dxfId="57" priority="8">
      <formula>ISERROR(A19)</formula>
    </cfRule>
  </conditionalFormatting>
  <conditionalFormatting sqref="B4:B19">
    <cfRule type="cellIs" dxfId="56" priority="5" operator="equal">
      <formula>0</formula>
    </cfRule>
  </conditionalFormatting>
  <conditionalFormatting sqref="P4:S18 C19:S19">
    <cfRule type="cellIs" dxfId="55" priority="2" operator="equal">
      <formula>0</formula>
    </cfRule>
  </conditionalFormatting>
  <conditionalFormatting sqref="T4:T19">
    <cfRule type="cellIs" dxfId="54" priority="1" operator="equal">
      <formula>0</formula>
    </cfRule>
  </conditionalFormatting>
  <conditionalFormatting sqref="AH4:AO18 U19:AO19">
    <cfRule type="cellIs" dxfId="53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Blad5">
    <pageSetUpPr fitToPage="1"/>
  </sheetPr>
  <dimension ref="A1:AO24"/>
  <sheetViews>
    <sheetView showGridLines="0" showRowColHeaders="0" zoomScale="85" zoomScaleNormal="85" workbookViewId="0">
      <selection activeCell="W13" sqref="W13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11" t="s">
        <v>282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  <c r="X1" s="312"/>
      <c r="Y1" s="312"/>
      <c r="Z1" s="312"/>
      <c r="AA1" s="312"/>
      <c r="AB1" s="312"/>
      <c r="AC1" s="312"/>
      <c r="AD1" s="312"/>
      <c r="AE1" s="312"/>
      <c r="AF1" s="312"/>
      <c r="AG1" s="312"/>
      <c r="AH1" s="312"/>
      <c r="AI1" s="312"/>
      <c r="AJ1" s="312"/>
      <c r="AK1" s="73"/>
      <c r="AL1" s="313" t="s">
        <v>41</v>
      </c>
      <c r="AM1" s="313"/>
      <c r="AN1" s="313"/>
      <c r="AO1" s="314"/>
    </row>
    <row r="2" spans="1:41" ht="121.5" customHeight="1" thickBot="1" x14ac:dyDescent="0.35">
      <c r="A2" s="315" t="s">
        <v>26</v>
      </c>
      <c r="B2" s="317" t="s">
        <v>42</v>
      </c>
      <c r="C2" s="302" t="s">
        <v>43</v>
      </c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20"/>
      <c r="P2" s="321" t="s">
        <v>44</v>
      </c>
      <c r="Q2" s="323" t="s">
        <v>45</v>
      </c>
      <c r="R2" s="323" t="s">
        <v>46</v>
      </c>
      <c r="S2" s="325" t="s">
        <v>283</v>
      </c>
      <c r="T2" s="327" t="s">
        <v>47</v>
      </c>
      <c r="U2" s="302" t="s">
        <v>110</v>
      </c>
      <c r="V2" s="303"/>
      <c r="W2" s="303"/>
      <c r="X2" s="303"/>
      <c r="Y2" s="303"/>
      <c r="Z2" s="303"/>
      <c r="AA2" s="303"/>
      <c r="AB2" s="303"/>
      <c r="AC2" s="303"/>
      <c r="AD2" s="303"/>
      <c r="AE2" s="303"/>
      <c r="AF2" s="303"/>
      <c r="AG2" s="304"/>
      <c r="AH2" s="305" t="s">
        <v>44</v>
      </c>
      <c r="AI2" s="307" t="s">
        <v>45</v>
      </c>
      <c r="AJ2" s="309" t="s">
        <v>49</v>
      </c>
      <c r="AK2" s="75"/>
      <c r="AL2" s="305" t="s">
        <v>44</v>
      </c>
      <c r="AM2" s="307" t="s">
        <v>45</v>
      </c>
      <c r="AN2" s="307" t="s">
        <v>50</v>
      </c>
      <c r="AO2" s="309" t="s">
        <v>283</v>
      </c>
    </row>
    <row r="3" spans="1:41" ht="15" customHeight="1" thickBot="1" x14ac:dyDescent="0.35">
      <c r="A3" s="316"/>
      <c r="B3" s="31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2"/>
      <c r="Q3" s="324"/>
      <c r="R3" s="324"/>
      <c r="S3" s="326"/>
      <c r="T3" s="328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6"/>
      <c r="AI3" s="308"/>
      <c r="AJ3" s="310"/>
      <c r="AK3" s="76"/>
      <c r="AL3" s="306"/>
      <c r="AM3" s="308"/>
      <c r="AN3" s="308"/>
      <c r="AO3" s="310"/>
    </row>
    <row r="4" spans="1:41" s="10" customFormat="1" ht="20.100000000000001" customHeight="1" x14ac:dyDescent="0.3">
      <c r="A4" s="177" t="s">
        <v>310</v>
      </c>
      <c r="B4" s="137">
        <v>38</v>
      </c>
      <c r="C4" s="160"/>
      <c r="D4" s="161">
        <v>29</v>
      </c>
      <c r="E4" s="161"/>
      <c r="F4" s="161"/>
      <c r="G4" s="161"/>
      <c r="H4" s="161">
        <v>46</v>
      </c>
      <c r="I4" s="161">
        <v>34</v>
      </c>
      <c r="J4" s="161"/>
      <c r="K4" s="161">
        <v>33</v>
      </c>
      <c r="L4" s="161">
        <v>28</v>
      </c>
      <c r="M4" s="161"/>
      <c r="N4" s="161">
        <v>42</v>
      </c>
      <c r="O4" s="162"/>
      <c r="P4" s="9">
        <f>SUM(C4:O4)</f>
        <v>212</v>
      </c>
      <c r="Q4" s="8">
        <f>COUNTIF(C4:O4,"&gt;0")</f>
        <v>6</v>
      </c>
      <c r="R4" s="8">
        <f>IF(P4=0," ",P4/Q4)</f>
        <v>35.333333333333336</v>
      </c>
      <c r="S4" s="94">
        <f>IF(P4=0," ",P4/(Q4*B4)*100)</f>
        <v>92.982456140350877</v>
      </c>
      <c r="T4" s="70">
        <v>38</v>
      </c>
      <c r="U4" s="160"/>
      <c r="V4" s="161">
        <v>20</v>
      </c>
      <c r="W4" s="161">
        <v>27</v>
      </c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47</v>
      </c>
      <c r="AI4" s="8">
        <f>COUNTIF(U4:AG4,"&gt;0")</f>
        <v>2</v>
      </c>
      <c r="AJ4" s="94">
        <f>IF(AH4=0," ",AH4/AI4)</f>
        <v>23.5</v>
      </c>
      <c r="AK4" s="77"/>
      <c r="AL4" s="122">
        <f t="shared" ref="AL4" si="0">P4+AH4</f>
        <v>259</v>
      </c>
      <c r="AM4" s="123">
        <f t="shared" ref="AM4" si="1">Q4+AI4</f>
        <v>8</v>
      </c>
      <c r="AN4" s="8">
        <f>IF(AL4=0," ",AL4/AM4)</f>
        <v>32.375</v>
      </c>
      <c r="AO4" s="94">
        <f t="shared" ref="AO4" si="2">IF(AL4=0," ",AL4/(AM4*T4)*100)</f>
        <v>85.19736842105263</v>
      </c>
    </row>
    <row r="5" spans="1:41" s="10" customFormat="1" ht="20.100000000000001" customHeight="1" x14ac:dyDescent="0.3">
      <c r="A5" s="26" t="s">
        <v>318</v>
      </c>
      <c r="B5" s="70">
        <v>58</v>
      </c>
      <c r="C5" s="163">
        <v>58</v>
      </c>
      <c r="D5" s="164">
        <v>40</v>
      </c>
      <c r="E5" s="164"/>
      <c r="F5" s="164">
        <v>41</v>
      </c>
      <c r="G5" s="164">
        <v>58</v>
      </c>
      <c r="H5" s="164">
        <v>59</v>
      </c>
      <c r="I5" s="164">
        <v>61</v>
      </c>
      <c r="J5" s="164"/>
      <c r="K5" s="164"/>
      <c r="L5" s="164"/>
      <c r="M5" s="164">
        <v>50</v>
      </c>
      <c r="N5" s="164">
        <v>43</v>
      </c>
      <c r="O5" s="165">
        <v>94</v>
      </c>
      <c r="P5" s="13">
        <f t="shared" ref="P5:P18" si="3">SUM(C5:O5)</f>
        <v>504</v>
      </c>
      <c r="Q5" s="11">
        <f t="shared" ref="Q5:Q18" si="4">COUNTIF(C5:O5,"&gt;0")</f>
        <v>9</v>
      </c>
      <c r="R5" s="11">
        <f t="shared" ref="R5:R18" si="5">IF(P5=0," ",P5/Q5)</f>
        <v>56</v>
      </c>
      <c r="S5" s="12">
        <f t="shared" ref="S5:S18" si="6">IF(P5=0," ",P5/(Q5*B5)*100)</f>
        <v>96.551724137931032</v>
      </c>
      <c r="T5" s="70">
        <v>58</v>
      </c>
      <c r="U5" s="163">
        <v>56</v>
      </c>
      <c r="V5" s="164">
        <v>53</v>
      </c>
      <c r="W5" s="164">
        <v>68</v>
      </c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177</v>
      </c>
      <c r="AI5" s="11">
        <f t="shared" ref="AI5:AI18" si="8">COUNTIF(U5:AG5,"&gt;0")</f>
        <v>3</v>
      </c>
      <c r="AJ5" s="12">
        <f t="shared" ref="AJ5:AJ18" si="9">IF(AH5=0," ",AH5/AI5)</f>
        <v>59</v>
      </c>
      <c r="AK5" s="77"/>
      <c r="AL5" s="124">
        <f t="shared" ref="AL5:AL18" si="10">P5+AH5</f>
        <v>681</v>
      </c>
      <c r="AM5" s="95">
        <f t="shared" ref="AM5:AM18" si="11">Q5+AI5</f>
        <v>12</v>
      </c>
      <c r="AN5" s="11">
        <f t="shared" ref="AN5:AN18" si="12">IF(AL5=0," ",AL5/AM5)</f>
        <v>56.75</v>
      </c>
      <c r="AO5" s="12">
        <f t="shared" ref="AO5:AO18" si="13">IF(AL5=0," ",AL5/(AM5*T5)*100)</f>
        <v>97.84482758620689</v>
      </c>
    </row>
    <row r="6" spans="1:41" s="10" customFormat="1" ht="20.100000000000001" customHeight="1" x14ac:dyDescent="0.3">
      <c r="A6" s="69" t="s">
        <v>111</v>
      </c>
      <c r="B6" s="70">
        <v>27</v>
      </c>
      <c r="C6" s="163"/>
      <c r="D6" s="164">
        <v>26</v>
      </c>
      <c r="E6" s="164">
        <v>26</v>
      </c>
      <c r="F6" s="164"/>
      <c r="G6" s="164">
        <v>38</v>
      </c>
      <c r="H6" s="164">
        <v>19</v>
      </c>
      <c r="I6" s="164"/>
      <c r="J6" s="164">
        <v>39</v>
      </c>
      <c r="K6" s="164">
        <v>38</v>
      </c>
      <c r="L6" s="164">
        <v>26</v>
      </c>
      <c r="M6" s="164">
        <v>20</v>
      </c>
      <c r="N6" s="164">
        <v>26</v>
      </c>
      <c r="O6" s="165">
        <v>19</v>
      </c>
      <c r="P6" s="13">
        <f t="shared" si="3"/>
        <v>277</v>
      </c>
      <c r="Q6" s="11">
        <f t="shared" si="4"/>
        <v>10</v>
      </c>
      <c r="R6" s="11">
        <f t="shared" si="5"/>
        <v>27.7</v>
      </c>
      <c r="S6" s="12">
        <f t="shared" si="6"/>
        <v>102.5925925925926</v>
      </c>
      <c r="T6" s="70">
        <v>27</v>
      </c>
      <c r="U6" s="163">
        <v>29</v>
      </c>
      <c r="V6" s="164">
        <v>24</v>
      </c>
      <c r="W6" s="164">
        <v>24</v>
      </c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77</v>
      </c>
      <c r="AI6" s="11">
        <f t="shared" si="8"/>
        <v>3</v>
      </c>
      <c r="AJ6" s="12">
        <f t="shared" si="9"/>
        <v>25.666666666666668</v>
      </c>
      <c r="AK6" s="77"/>
      <c r="AL6" s="124">
        <f t="shared" si="10"/>
        <v>354</v>
      </c>
      <c r="AM6" s="95">
        <f t="shared" si="11"/>
        <v>13</v>
      </c>
      <c r="AN6" s="11">
        <f t="shared" si="12"/>
        <v>27.23076923076923</v>
      </c>
      <c r="AO6" s="12">
        <f t="shared" si="13"/>
        <v>100.85470085470085</v>
      </c>
    </row>
    <row r="7" spans="1:41" s="10" customFormat="1" ht="20.100000000000001" customHeight="1" x14ac:dyDescent="0.3">
      <c r="A7" s="26" t="s">
        <v>112</v>
      </c>
      <c r="B7" s="70">
        <v>30</v>
      </c>
      <c r="C7" s="163">
        <v>28</v>
      </c>
      <c r="D7" s="164"/>
      <c r="E7" s="164">
        <v>44</v>
      </c>
      <c r="F7" s="164">
        <v>48</v>
      </c>
      <c r="G7" s="164"/>
      <c r="H7" s="164">
        <v>35</v>
      </c>
      <c r="I7" s="164">
        <v>26</v>
      </c>
      <c r="J7" s="164">
        <v>32</v>
      </c>
      <c r="K7" s="164"/>
      <c r="L7" s="164">
        <v>36</v>
      </c>
      <c r="M7" s="164">
        <v>39</v>
      </c>
      <c r="N7" s="164"/>
      <c r="O7" s="165">
        <v>27</v>
      </c>
      <c r="P7" s="13">
        <f t="shared" si="3"/>
        <v>315</v>
      </c>
      <c r="Q7" s="11">
        <f t="shared" si="4"/>
        <v>9</v>
      </c>
      <c r="R7" s="11">
        <f t="shared" si="5"/>
        <v>35</v>
      </c>
      <c r="S7" s="12">
        <f t="shared" si="6"/>
        <v>116.66666666666667</v>
      </c>
      <c r="T7" s="70">
        <v>30</v>
      </c>
      <c r="U7" s="163">
        <v>38</v>
      </c>
      <c r="V7" s="164">
        <v>31</v>
      </c>
      <c r="W7" s="164">
        <v>39</v>
      </c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108</v>
      </c>
      <c r="AI7" s="11">
        <f t="shared" si="8"/>
        <v>3</v>
      </c>
      <c r="AJ7" s="12">
        <f t="shared" si="9"/>
        <v>36</v>
      </c>
      <c r="AK7" s="77"/>
      <c r="AL7" s="124">
        <f t="shared" si="10"/>
        <v>423</v>
      </c>
      <c r="AM7" s="95">
        <f t="shared" si="11"/>
        <v>12</v>
      </c>
      <c r="AN7" s="11">
        <f t="shared" si="12"/>
        <v>35.25</v>
      </c>
      <c r="AO7" s="12">
        <f t="shared" si="13"/>
        <v>117.5</v>
      </c>
    </row>
    <row r="8" spans="1:41" s="10" customFormat="1" ht="20.100000000000001" customHeight="1" x14ac:dyDescent="0.3">
      <c r="A8" s="26" t="s">
        <v>113</v>
      </c>
      <c r="B8" s="70">
        <v>53</v>
      </c>
      <c r="C8" s="163"/>
      <c r="D8" s="164">
        <v>73</v>
      </c>
      <c r="E8" s="164">
        <v>41</v>
      </c>
      <c r="F8" s="164"/>
      <c r="G8" s="164">
        <v>51</v>
      </c>
      <c r="H8" s="164">
        <v>32</v>
      </c>
      <c r="I8" s="164"/>
      <c r="J8" s="164">
        <v>58</v>
      </c>
      <c r="K8" s="164">
        <v>58</v>
      </c>
      <c r="L8" s="164"/>
      <c r="M8" s="164">
        <v>64</v>
      </c>
      <c r="N8" s="164">
        <v>42</v>
      </c>
      <c r="O8" s="165"/>
      <c r="P8" s="13">
        <f t="shared" si="3"/>
        <v>419</v>
      </c>
      <c r="Q8" s="11">
        <f t="shared" si="4"/>
        <v>8</v>
      </c>
      <c r="R8" s="11">
        <f t="shared" si="5"/>
        <v>52.375</v>
      </c>
      <c r="S8" s="12">
        <f t="shared" si="6"/>
        <v>98.820754716981128</v>
      </c>
      <c r="T8" s="70">
        <v>53</v>
      </c>
      <c r="U8" s="163">
        <v>77</v>
      </c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77</v>
      </c>
      <c r="AI8" s="11">
        <f t="shared" si="8"/>
        <v>1</v>
      </c>
      <c r="AJ8" s="12">
        <f t="shared" si="9"/>
        <v>77</v>
      </c>
      <c r="AK8" s="77"/>
      <c r="AL8" s="124">
        <f t="shared" si="10"/>
        <v>496</v>
      </c>
      <c r="AM8" s="95">
        <f t="shared" si="11"/>
        <v>9</v>
      </c>
      <c r="AN8" s="11">
        <f t="shared" si="12"/>
        <v>55.111111111111114</v>
      </c>
      <c r="AO8" s="12">
        <f t="shared" si="13"/>
        <v>103.98322851153038</v>
      </c>
    </row>
    <row r="9" spans="1:41" s="10" customFormat="1" ht="20.100000000000001" customHeight="1" x14ac:dyDescent="0.3">
      <c r="A9" s="26" t="s">
        <v>114</v>
      </c>
      <c r="B9" s="70">
        <v>24</v>
      </c>
      <c r="C9" s="163">
        <v>16</v>
      </c>
      <c r="D9" s="164"/>
      <c r="E9" s="164">
        <v>33</v>
      </c>
      <c r="F9" s="164">
        <v>17</v>
      </c>
      <c r="G9" s="164"/>
      <c r="H9" s="164"/>
      <c r="I9" s="164">
        <v>14</v>
      </c>
      <c r="J9" s="164">
        <v>13</v>
      </c>
      <c r="K9" s="164"/>
      <c r="L9" s="164">
        <v>7</v>
      </c>
      <c r="M9" s="164"/>
      <c r="N9" s="164"/>
      <c r="O9" s="165">
        <v>47</v>
      </c>
      <c r="P9" s="13">
        <f t="shared" si="3"/>
        <v>147</v>
      </c>
      <c r="Q9" s="11">
        <f t="shared" si="4"/>
        <v>7</v>
      </c>
      <c r="R9" s="11">
        <f t="shared" si="5"/>
        <v>21</v>
      </c>
      <c r="S9" s="12">
        <f t="shared" si="6"/>
        <v>87.5</v>
      </c>
      <c r="T9" s="70">
        <v>24</v>
      </c>
      <c r="U9" s="163">
        <v>26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26</v>
      </c>
      <c r="AI9" s="11">
        <f t="shared" si="8"/>
        <v>1</v>
      </c>
      <c r="AJ9" s="12">
        <f t="shared" si="9"/>
        <v>26</v>
      </c>
      <c r="AK9" s="77"/>
      <c r="AL9" s="124">
        <f t="shared" si="10"/>
        <v>173</v>
      </c>
      <c r="AM9" s="95">
        <f t="shared" si="11"/>
        <v>8</v>
      </c>
      <c r="AN9" s="11">
        <f t="shared" si="12"/>
        <v>21.625</v>
      </c>
      <c r="AO9" s="12">
        <f t="shared" si="13"/>
        <v>90.104166666666657</v>
      </c>
    </row>
    <row r="10" spans="1:41" s="10" customFormat="1" ht="20.100000000000001" customHeight="1" x14ac:dyDescent="0.3">
      <c r="A10" s="26" t="s">
        <v>115</v>
      </c>
      <c r="B10" s="70">
        <v>24</v>
      </c>
      <c r="C10" s="163">
        <v>36</v>
      </c>
      <c r="D10" s="164">
        <v>19</v>
      </c>
      <c r="E10" s="164">
        <v>27</v>
      </c>
      <c r="F10" s="164">
        <v>26</v>
      </c>
      <c r="G10" s="164">
        <v>29</v>
      </c>
      <c r="H10" s="164"/>
      <c r="I10" s="164">
        <v>15</v>
      </c>
      <c r="J10" s="164">
        <v>19</v>
      </c>
      <c r="K10" s="164">
        <v>18</v>
      </c>
      <c r="L10" s="164"/>
      <c r="M10" s="164"/>
      <c r="N10" s="164"/>
      <c r="O10" s="165"/>
      <c r="P10" s="13">
        <f t="shared" si="3"/>
        <v>189</v>
      </c>
      <c r="Q10" s="11">
        <f t="shared" si="4"/>
        <v>8</v>
      </c>
      <c r="R10" s="11">
        <f t="shared" si="5"/>
        <v>23.625</v>
      </c>
      <c r="S10" s="12">
        <f t="shared" si="6"/>
        <v>98.4375</v>
      </c>
      <c r="T10" s="70">
        <v>24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189</v>
      </c>
      <c r="AM10" s="95">
        <f t="shared" si="11"/>
        <v>8</v>
      </c>
      <c r="AN10" s="11">
        <f t="shared" si="12"/>
        <v>23.625</v>
      </c>
      <c r="AO10" s="12">
        <f t="shared" si="13"/>
        <v>98.4375</v>
      </c>
    </row>
    <row r="11" spans="1:41" s="10" customFormat="1" ht="20.100000000000001" customHeight="1" x14ac:dyDescent="0.3">
      <c r="A11" s="26" t="s">
        <v>116</v>
      </c>
      <c r="B11" s="70">
        <v>54</v>
      </c>
      <c r="C11" s="163">
        <v>49</v>
      </c>
      <c r="D11" s="164">
        <v>52</v>
      </c>
      <c r="E11" s="164"/>
      <c r="F11" s="164">
        <v>47</v>
      </c>
      <c r="G11" s="164">
        <v>35</v>
      </c>
      <c r="H11" s="164">
        <v>30</v>
      </c>
      <c r="I11" s="164"/>
      <c r="J11" s="164">
        <v>62</v>
      </c>
      <c r="K11" s="164">
        <v>82</v>
      </c>
      <c r="L11" s="164">
        <v>57</v>
      </c>
      <c r="M11" s="164">
        <v>68</v>
      </c>
      <c r="N11" s="164">
        <v>65</v>
      </c>
      <c r="O11" s="165">
        <v>103</v>
      </c>
      <c r="P11" s="13">
        <f t="shared" si="3"/>
        <v>650</v>
      </c>
      <c r="Q11" s="11">
        <f t="shared" si="4"/>
        <v>11</v>
      </c>
      <c r="R11" s="11">
        <f t="shared" si="5"/>
        <v>59.090909090909093</v>
      </c>
      <c r="S11" s="12">
        <f t="shared" si="6"/>
        <v>109.42760942760943</v>
      </c>
      <c r="T11" s="70">
        <v>54</v>
      </c>
      <c r="U11" s="163">
        <v>56</v>
      </c>
      <c r="V11" s="164">
        <v>99</v>
      </c>
      <c r="W11" s="164">
        <v>75</v>
      </c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230</v>
      </c>
      <c r="AI11" s="11">
        <f t="shared" si="8"/>
        <v>3</v>
      </c>
      <c r="AJ11" s="12">
        <f t="shared" si="9"/>
        <v>76.666666666666671</v>
      </c>
      <c r="AK11" s="77"/>
      <c r="AL11" s="124">
        <f t="shared" si="10"/>
        <v>880</v>
      </c>
      <c r="AM11" s="95">
        <f t="shared" si="11"/>
        <v>14</v>
      </c>
      <c r="AN11" s="11">
        <f t="shared" si="12"/>
        <v>62.857142857142854</v>
      </c>
      <c r="AO11" s="12">
        <f t="shared" si="13"/>
        <v>116.40211640211639</v>
      </c>
    </row>
    <row r="12" spans="1:41" s="10" customFormat="1" ht="20.100000000000001" customHeight="1" x14ac:dyDescent="0.3">
      <c r="A12" s="26" t="s">
        <v>117</v>
      </c>
      <c r="B12" s="70">
        <v>37</v>
      </c>
      <c r="C12" s="163">
        <v>38</v>
      </c>
      <c r="D12" s="164"/>
      <c r="E12" s="164">
        <v>35</v>
      </c>
      <c r="F12" s="164">
        <v>26</v>
      </c>
      <c r="G12" s="164">
        <v>30</v>
      </c>
      <c r="H12" s="164"/>
      <c r="I12" s="164">
        <v>27</v>
      </c>
      <c r="J12" s="164"/>
      <c r="K12" s="164">
        <v>34</v>
      </c>
      <c r="L12" s="164">
        <v>37</v>
      </c>
      <c r="M12" s="164">
        <v>48</v>
      </c>
      <c r="N12" s="164">
        <v>43</v>
      </c>
      <c r="O12" s="165">
        <v>41</v>
      </c>
      <c r="P12" s="13">
        <f t="shared" si="3"/>
        <v>359</v>
      </c>
      <c r="Q12" s="11">
        <f t="shared" si="4"/>
        <v>10</v>
      </c>
      <c r="R12" s="11">
        <f t="shared" si="5"/>
        <v>35.9</v>
      </c>
      <c r="S12" s="12">
        <f t="shared" si="6"/>
        <v>97.027027027027017</v>
      </c>
      <c r="T12" s="70">
        <v>37</v>
      </c>
      <c r="U12" s="163"/>
      <c r="V12" s="164">
        <v>47</v>
      </c>
      <c r="W12" s="164">
        <v>30</v>
      </c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77</v>
      </c>
      <c r="AI12" s="11">
        <f t="shared" si="8"/>
        <v>2</v>
      </c>
      <c r="AJ12" s="12">
        <f t="shared" si="9"/>
        <v>38.5</v>
      </c>
      <c r="AK12" s="77"/>
      <c r="AL12" s="124">
        <f t="shared" si="10"/>
        <v>436</v>
      </c>
      <c r="AM12" s="95">
        <f t="shared" si="11"/>
        <v>12</v>
      </c>
      <c r="AN12" s="11">
        <f t="shared" si="12"/>
        <v>36.333333333333336</v>
      </c>
      <c r="AO12" s="12">
        <f t="shared" si="13"/>
        <v>98.198198198198199</v>
      </c>
    </row>
    <row r="13" spans="1:41" s="10" customFormat="1" ht="20.100000000000001" customHeight="1" x14ac:dyDescent="0.3">
      <c r="A13" s="26">
        <v>0</v>
      </c>
      <c r="B13" s="70">
        <v>0</v>
      </c>
      <c r="C13" s="163"/>
      <c r="D13" s="164"/>
      <c r="E13" s="164"/>
      <c r="F13" s="164"/>
      <c r="G13" s="164"/>
      <c r="H13" s="164"/>
      <c r="I13" s="164"/>
      <c r="J13" s="164"/>
      <c r="K13" s="164"/>
      <c r="L13" s="164"/>
      <c r="M13" s="164"/>
      <c r="N13" s="164"/>
      <c r="O13" s="165"/>
      <c r="P13" s="13">
        <f t="shared" si="3"/>
        <v>0</v>
      </c>
      <c r="Q13" s="11">
        <f t="shared" si="4"/>
        <v>0</v>
      </c>
      <c r="R13" s="11" t="str">
        <f t="shared" si="5"/>
        <v xml:space="preserve"> </v>
      </c>
      <c r="S13" s="12" t="str">
        <f t="shared" si="6"/>
        <v xml:space="preserve"> </v>
      </c>
      <c r="T13" s="70">
        <v>0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0</v>
      </c>
      <c r="AM13" s="95">
        <f t="shared" si="11"/>
        <v>0</v>
      </c>
      <c r="AN13" s="11" t="str">
        <f t="shared" si="12"/>
        <v xml:space="preserve"> </v>
      </c>
      <c r="AO13" s="12" t="str">
        <f t="shared" si="13"/>
        <v xml:space="preserve"> 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0"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3">
      <c r="A15" s="26">
        <v>0</v>
      </c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0"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ref="T17:T18" si="14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59">
        <f>COUNT(B1:B18)</f>
        <v>15</v>
      </c>
      <c r="B19" s="180">
        <f>SUM(B4:B18)</f>
        <v>345</v>
      </c>
      <c r="C19" s="21">
        <f>SUM(C4:C18)</f>
        <v>225</v>
      </c>
      <c r="D19" s="19">
        <f>SUM(D4:D18)</f>
        <v>239</v>
      </c>
      <c r="E19" s="19">
        <f t="shared" ref="E19:Q19" si="15">SUM(E4:E18)</f>
        <v>206</v>
      </c>
      <c r="F19" s="19">
        <f t="shared" si="15"/>
        <v>205</v>
      </c>
      <c r="G19" s="19">
        <f t="shared" si="15"/>
        <v>241</v>
      </c>
      <c r="H19" s="19">
        <f t="shared" si="15"/>
        <v>221</v>
      </c>
      <c r="I19" s="19">
        <f>SUM(I4:I18)</f>
        <v>177</v>
      </c>
      <c r="J19" s="19">
        <f>SUM(J4:J18)</f>
        <v>223</v>
      </c>
      <c r="K19" s="19">
        <f t="shared" si="15"/>
        <v>263</v>
      </c>
      <c r="L19" s="19">
        <f t="shared" si="15"/>
        <v>191</v>
      </c>
      <c r="M19" s="19">
        <f t="shared" si="15"/>
        <v>289</v>
      </c>
      <c r="N19" s="19">
        <f t="shared" si="15"/>
        <v>261</v>
      </c>
      <c r="O19" s="19">
        <f t="shared" si="15"/>
        <v>331</v>
      </c>
      <c r="P19" s="19">
        <f t="shared" si="15"/>
        <v>3072</v>
      </c>
      <c r="Q19" s="19">
        <f t="shared" si="15"/>
        <v>78</v>
      </c>
      <c r="R19" s="19">
        <f>P19/Q19</f>
        <v>39.384615384615387</v>
      </c>
      <c r="S19" s="22"/>
      <c r="T19" s="179">
        <f>SUM(T4:T18)</f>
        <v>345</v>
      </c>
      <c r="U19" s="21">
        <f>SUM(U4:U18)</f>
        <v>282</v>
      </c>
      <c r="V19" s="19">
        <f>SUM(V4:V18)</f>
        <v>274</v>
      </c>
      <c r="W19" s="19">
        <f t="shared" ref="W19:AF19" si="16">SUM(W4:W18)</f>
        <v>263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819</v>
      </c>
      <c r="AI19" s="18">
        <f>SUM(AI4:AI18)</f>
        <v>18</v>
      </c>
      <c r="AJ19" s="23">
        <f>AH19/AI19</f>
        <v>45.5</v>
      </c>
      <c r="AK19" s="78"/>
      <c r="AL19" s="24">
        <f>SUM(AL4:AL18)</f>
        <v>3891</v>
      </c>
      <c r="AM19" s="18">
        <f>SUM(AM4:AM18)</f>
        <v>96</v>
      </c>
      <c r="AN19" s="18">
        <f t="shared" ref="AN19" si="18">AL19/AM19</f>
        <v>40.53125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52" priority="15" operator="equal">
      <formula>0</formula>
    </cfRule>
  </conditionalFormatting>
  <conditionalFormatting sqref="A19 C19:S19 U19:AO19">
    <cfRule type="containsErrors" dxfId="51" priority="17">
      <formula>ISERROR(A19)</formula>
    </cfRule>
  </conditionalFormatting>
  <conditionalFormatting sqref="B4:B19">
    <cfRule type="cellIs" dxfId="50" priority="14" operator="equal">
      <formula>0</formula>
    </cfRule>
  </conditionalFormatting>
  <conditionalFormatting sqref="P4:S18 C19:S19">
    <cfRule type="cellIs" dxfId="49" priority="6" operator="equal">
      <formula>0</formula>
    </cfRule>
  </conditionalFormatting>
  <conditionalFormatting sqref="T4:T19">
    <cfRule type="cellIs" dxfId="48" priority="1" operator="equal">
      <formula>0</formula>
    </cfRule>
  </conditionalFormatting>
  <conditionalFormatting sqref="AH4:AO18 U19:AO19">
    <cfRule type="cellIs" dxfId="4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Blad13">
    <pageSetUpPr fitToPage="1"/>
  </sheetPr>
  <dimension ref="A1:AO19"/>
  <sheetViews>
    <sheetView showGridLines="0" showRowColHeaders="0" zoomScale="70" zoomScaleNormal="70" workbookViewId="0">
      <selection activeCell="AV14" sqref="AV14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11" t="s">
        <v>282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  <c r="X1" s="312"/>
      <c r="Y1" s="312"/>
      <c r="Z1" s="312"/>
      <c r="AA1" s="312"/>
      <c r="AB1" s="312"/>
      <c r="AC1" s="312"/>
      <c r="AD1" s="312"/>
      <c r="AE1" s="312"/>
      <c r="AF1" s="312"/>
      <c r="AG1" s="312"/>
      <c r="AH1" s="312"/>
      <c r="AI1" s="312"/>
      <c r="AJ1" s="312"/>
      <c r="AK1" s="73"/>
      <c r="AL1" s="313" t="s">
        <v>41</v>
      </c>
      <c r="AM1" s="313"/>
      <c r="AN1" s="313"/>
      <c r="AO1" s="314"/>
    </row>
    <row r="2" spans="1:41" ht="121.5" customHeight="1" thickBot="1" x14ac:dyDescent="0.35">
      <c r="A2" s="331" t="s">
        <v>333</v>
      </c>
      <c r="B2" s="317" t="s">
        <v>42</v>
      </c>
      <c r="C2" s="302" t="s">
        <v>43</v>
      </c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20"/>
      <c r="P2" s="321" t="s">
        <v>44</v>
      </c>
      <c r="Q2" s="323" t="s">
        <v>45</v>
      </c>
      <c r="R2" s="323" t="s">
        <v>46</v>
      </c>
      <c r="S2" s="325" t="s">
        <v>283</v>
      </c>
      <c r="T2" s="327" t="s">
        <v>47</v>
      </c>
      <c r="U2" s="302" t="s">
        <v>118</v>
      </c>
      <c r="V2" s="303"/>
      <c r="W2" s="303"/>
      <c r="X2" s="303"/>
      <c r="Y2" s="303"/>
      <c r="Z2" s="303"/>
      <c r="AA2" s="303"/>
      <c r="AB2" s="303"/>
      <c r="AC2" s="303"/>
      <c r="AD2" s="303"/>
      <c r="AE2" s="303"/>
      <c r="AF2" s="303"/>
      <c r="AG2" s="304"/>
      <c r="AH2" s="305" t="s">
        <v>44</v>
      </c>
      <c r="AI2" s="307" t="s">
        <v>45</v>
      </c>
      <c r="AJ2" s="309" t="s">
        <v>49</v>
      </c>
      <c r="AK2" s="75"/>
      <c r="AL2" s="305" t="s">
        <v>44</v>
      </c>
      <c r="AM2" s="307" t="s">
        <v>45</v>
      </c>
      <c r="AN2" s="307" t="s">
        <v>50</v>
      </c>
      <c r="AO2" s="309" t="s">
        <v>283</v>
      </c>
    </row>
    <row r="3" spans="1:41" ht="15" customHeight="1" thickBot="1" x14ac:dyDescent="0.35">
      <c r="A3" s="332"/>
      <c r="B3" s="318"/>
      <c r="C3" s="6">
        <v>1</v>
      </c>
      <c r="D3" s="2">
        <v>2</v>
      </c>
      <c r="E3" s="2">
        <v>3</v>
      </c>
      <c r="F3" s="266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2"/>
      <c r="Q3" s="324"/>
      <c r="R3" s="324"/>
      <c r="S3" s="326"/>
      <c r="T3" s="328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6"/>
      <c r="AI3" s="308"/>
      <c r="AJ3" s="310"/>
      <c r="AK3" s="76"/>
      <c r="AL3" s="306"/>
      <c r="AM3" s="308"/>
      <c r="AN3" s="308"/>
      <c r="AO3" s="310"/>
    </row>
    <row r="4" spans="1:41" s="10" customFormat="1" ht="20.100000000000001" customHeight="1" x14ac:dyDescent="0.3">
      <c r="A4" s="177" t="s">
        <v>119</v>
      </c>
      <c r="B4" s="137">
        <v>31</v>
      </c>
      <c r="C4" s="160"/>
      <c r="D4" s="161">
        <v>37</v>
      </c>
      <c r="E4" s="161">
        <v>35</v>
      </c>
      <c r="F4" s="161">
        <v>31</v>
      </c>
      <c r="G4" s="161">
        <v>34</v>
      </c>
      <c r="H4" s="161">
        <v>36</v>
      </c>
      <c r="I4" s="161">
        <v>23</v>
      </c>
      <c r="J4" s="161">
        <v>30</v>
      </c>
      <c r="K4" s="161">
        <v>33</v>
      </c>
      <c r="L4" s="270">
        <v>38</v>
      </c>
      <c r="M4" s="161">
        <v>34</v>
      </c>
      <c r="N4" s="161">
        <v>23</v>
      </c>
      <c r="O4" s="162">
        <v>27</v>
      </c>
      <c r="P4" s="9">
        <f>SUM(C4:O4)</f>
        <v>381</v>
      </c>
      <c r="Q4" s="8">
        <f>COUNTIF(C4:O4,"&gt;0")</f>
        <v>12</v>
      </c>
      <c r="R4" s="8">
        <f>IF(P4=0," ",P4/Q4)</f>
        <v>31.75</v>
      </c>
      <c r="S4" s="94">
        <f>IF(P4=0," ",P4/(Q4*B4)*100)</f>
        <v>102.41935483870968</v>
      </c>
      <c r="T4" s="70">
        <v>31</v>
      </c>
      <c r="U4" s="160">
        <v>22</v>
      </c>
      <c r="V4" s="161">
        <v>27</v>
      </c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49</v>
      </c>
      <c r="AI4" s="8">
        <f>COUNTIF(U4:AG4,"&gt;0")</f>
        <v>2</v>
      </c>
      <c r="AJ4" s="94">
        <f>IF(AH4=0," ",AH4/AI4)</f>
        <v>24.5</v>
      </c>
      <c r="AK4" s="77"/>
      <c r="AL4" s="122">
        <f t="shared" ref="AL4" si="0">P4+AH4</f>
        <v>430</v>
      </c>
      <c r="AM4" s="123">
        <f t="shared" ref="AM4" si="1">Q4+AI4</f>
        <v>14</v>
      </c>
      <c r="AN4" s="8">
        <f>IF(AL4=0," ",AL4/AM4)</f>
        <v>30.714285714285715</v>
      </c>
      <c r="AO4" s="94">
        <f>IF(AL4=0," ",AL4/(AM4*T4)*100)</f>
        <v>99.078341013824883</v>
      </c>
    </row>
    <row r="5" spans="1:41" s="10" customFormat="1" ht="20.100000000000001" customHeight="1" x14ac:dyDescent="0.3">
      <c r="A5" s="26" t="s">
        <v>120</v>
      </c>
      <c r="B5" s="70">
        <v>24</v>
      </c>
      <c r="C5" s="163">
        <v>33</v>
      </c>
      <c r="D5" s="164"/>
      <c r="E5" s="164">
        <v>10</v>
      </c>
      <c r="F5" s="164">
        <v>21</v>
      </c>
      <c r="G5" s="164">
        <v>21</v>
      </c>
      <c r="H5" s="164"/>
      <c r="I5" s="164"/>
      <c r="J5" s="164">
        <v>18</v>
      </c>
      <c r="K5" s="164">
        <v>28</v>
      </c>
      <c r="L5" s="269">
        <v>17</v>
      </c>
      <c r="M5" s="164">
        <v>14</v>
      </c>
      <c r="N5" s="164"/>
      <c r="O5" s="165">
        <v>13</v>
      </c>
      <c r="P5" s="13">
        <f t="shared" ref="P5:P18" si="2">SUM(C5:O5)</f>
        <v>175</v>
      </c>
      <c r="Q5" s="11">
        <f t="shared" ref="Q5:Q18" si="3">COUNTIF(C5:O5,"&gt;0")</f>
        <v>9</v>
      </c>
      <c r="R5" s="11">
        <f t="shared" ref="R5:R18" si="4">IF(P5=0," ",P5/Q5)</f>
        <v>19.444444444444443</v>
      </c>
      <c r="S5" s="12">
        <f t="shared" ref="S5:S18" si="5">IF(P5=0," ",P5/(Q5*B5)*100)</f>
        <v>81.018518518518519</v>
      </c>
      <c r="T5" s="70">
        <v>24</v>
      </c>
      <c r="U5" s="163"/>
      <c r="V5" s="164">
        <v>21</v>
      </c>
      <c r="W5" s="164">
        <v>31</v>
      </c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52</v>
      </c>
      <c r="AI5" s="11">
        <f t="shared" ref="AI5:AI18" si="7">COUNTIF(U5:AG5,"&gt;0")</f>
        <v>2</v>
      </c>
      <c r="AJ5" s="12">
        <f t="shared" ref="AJ5:AJ18" si="8">IF(AH5=0," ",AH5/AI5)</f>
        <v>26</v>
      </c>
      <c r="AK5" s="77"/>
      <c r="AL5" s="124">
        <f t="shared" ref="AL5:AL18" si="9">P5+AH5</f>
        <v>227</v>
      </c>
      <c r="AM5" s="95">
        <f t="shared" ref="AM5:AM18" si="10">Q5+AI5</f>
        <v>11</v>
      </c>
      <c r="AN5" s="11">
        <f t="shared" ref="AN5:AN18" si="11">IF(AL5=0," ",AL5/AM5)</f>
        <v>20.636363636363637</v>
      </c>
      <c r="AO5" s="12">
        <f t="shared" ref="AO5:AO18" si="12">IF(AL5=0," ",AL5/(AM5*T5)*100)</f>
        <v>85.984848484848484</v>
      </c>
    </row>
    <row r="6" spans="1:41" s="10" customFormat="1" ht="20.100000000000001" customHeight="1" x14ac:dyDescent="0.3">
      <c r="A6" s="26" t="s">
        <v>121</v>
      </c>
      <c r="B6" s="70">
        <v>68</v>
      </c>
      <c r="C6" s="163">
        <v>56</v>
      </c>
      <c r="D6" s="164">
        <v>133</v>
      </c>
      <c r="E6" s="164">
        <v>44</v>
      </c>
      <c r="F6" s="164">
        <v>56</v>
      </c>
      <c r="G6" s="164">
        <v>57</v>
      </c>
      <c r="H6" s="164">
        <v>67</v>
      </c>
      <c r="I6" s="164">
        <v>54</v>
      </c>
      <c r="J6" s="164">
        <v>87</v>
      </c>
      <c r="K6" s="164">
        <v>64</v>
      </c>
      <c r="L6" s="164"/>
      <c r="M6" s="164">
        <v>88</v>
      </c>
      <c r="N6" s="164">
        <v>86</v>
      </c>
      <c r="O6" s="165">
        <v>105</v>
      </c>
      <c r="P6" s="13">
        <f t="shared" si="2"/>
        <v>897</v>
      </c>
      <c r="Q6" s="11">
        <f t="shared" si="3"/>
        <v>12</v>
      </c>
      <c r="R6" s="11">
        <f t="shared" si="4"/>
        <v>74.75</v>
      </c>
      <c r="S6" s="12">
        <f t="shared" si="5"/>
        <v>109.9264705882353</v>
      </c>
      <c r="T6" s="70">
        <v>68</v>
      </c>
      <c r="U6" s="163">
        <v>85</v>
      </c>
      <c r="V6" s="164">
        <v>93</v>
      </c>
      <c r="W6" s="164">
        <v>66</v>
      </c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244</v>
      </c>
      <c r="AI6" s="11">
        <f t="shared" si="7"/>
        <v>3</v>
      </c>
      <c r="AJ6" s="12">
        <f t="shared" si="8"/>
        <v>81.333333333333329</v>
      </c>
      <c r="AK6" s="77"/>
      <c r="AL6" s="124">
        <f t="shared" si="9"/>
        <v>1141</v>
      </c>
      <c r="AM6" s="95">
        <f t="shared" si="10"/>
        <v>15</v>
      </c>
      <c r="AN6" s="11">
        <f t="shared" si="11"/>
        <v>76.066666666666663</v>
      </c>
      <c r="AO6" s="12">
        <f t="shared" si="12"/>
        <v>111.86274509803921</v>
      </c>
    </row>
    <row r="7" spans="1:41" s="10" customFormat="1" ht="20.100000000000001" customHeight="1" x14ac:dyDescent="0.3">
      <c r="A7" s="69" t="s">
        <v>122</v>
      </c>
      <c r="B7" s="70">
        <v>35</v>
      </c>
      <c r="C7" s="163">
        <v>41</v>
      </c>
      <c r="D7" s="164">
        <v>43</v>
      </c>
      <c r="E7" s="164">
        <v>38</v>
      </c>
      <c r="F7" s="164"/>
      <c r="G7" s="164"/>
      <c r="H7" s="164"/>
      <c r="I7" s="164"/>
      <c r="J7" s="164"/>
      <c r="K7" s="164"/>
      <c r="L7" s="164"/>
      <c r="M7" s="164">
        <v>34</v>
      </c>
      <c r="N7" s="164">
        <v>22</v>
      </c>
      <c r="O7" s="165">
        <v>35</v>
      </c>
      <c r="P7" s="13">
        <f t="shared" si="2"/>
        <v>213</v>
      </c>
      <c r="Q7" s="11">
        <f t="shared" si="3"/>
        <v>6</v>
      </c>
      <c r="R7" s="11">
        <f t="shared" si="4"/>
        <v>35.5</v>
      </c>
      <c r="S7" s="12">
        <f t="shared" si="5"/>
        <v>101.42857142857142</v>
      </c>
      <c r="T7" s="70">
        <v>35</v>
      </c>
      <c r="U7" s="163">
        <v>48</v>
      </c>
      <c r="V7" s="164">
        <v>21</v>
      </c>
      <c r="W7" s="164">
        <v>30</v>
      </c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99</v>
      </c>
      <c r="AI7" s="11">
        <f t="shared" si="7"/>
        <v>3</v>
      </c>
      <c r="AJ7" s="12">
        <f t="shared" si="8"/>
        <v>33</v>
      </c>
      <c r="AK7" s="77"/>
      <c r="AL7" s="124">
        <f t="shared" si="9"/>
        <v>312</v>
      </c>
      <c r="AM7" s="95">
        <f t="shared" si="10"/>
        <v>9</v>
      </c>
      <c r="AN7" s="11">
        <f t="shared" si="11"/>
        <v>34.666666666666664</v>
      </c>
      <c r="AO7" s="12">
        <f t="shared" si="12"/>
        <v>99.047619047619051</v>
      </c>
    </row>
    <row r="8" spans="1:41" s="10" customFormat="1" ht="20.100000000000001" customHeight="1" x14ac:dyDescent="0.3">
      <c r="A8" s="26" t="s">
        <v>123</v>
      </c>
      <c r="B8" s="70">
        <v>35</v>
      </c>
      <c r="C8" s="163">
        <v>35</v>
      </c>
      <c r="D8" s="164">
        <v>22</v>
      </c>
      <c r="E8" s="164"/>
      <c r="F8" s="164"/>
      <c r="G8" s="164"/>
      <c r="H8" s="164"/>
      <c r="I8" s="164">
        <v>35</v>
      </c>
      <c r="J8" s="269">
        <v>17</v>
      </c>
      <c r="K8" s="164">
        <v>46</v>
      </c>
      <c r="L8" s="269">
        <v>45</v>
      </c>
      <c r="M8" s="164"/>
      <c r="N8" s="164">
        <v>25</v>
      </c>
      <c r="O8" s="165">
        <v>23</v>
      </c>
      <c r="P8" s="13">
        <f t="shared" si="2"/>
        <v>248</v>
      </c>
      <c r="Q8" s="11">
        <f t="shared" si="3"/>
        <v>8</v>
      </c>
      <c r="R8" s="11">
        <f t="shared" si="4"/>
        <v>31</v>
      </c>
      <c r="S8" s="12">
        <f t="shared" si="5"/>
        <v>88.571428571428569</v>
      </c>
      <c r="T8" s="70">
        <v>35</v>
      </c>
      <c r="U8" s="163">
        <v>55</v>
      </c>
      <c r="V8" s="164"/>
      <c r="W8" s="164">
        <v>35</v>
      </c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90</v>
      </c>
      <c r="AI8" s="11">
        <f t="shared" si="7"/>
        <v>2</v>
      </c>
      <c r="AJ8" s="12">
        <f t="shared" si="8"/>
        <v>45</v>
      </c>
      <c r="AK8" s="77"/>
      <c r="AL8" s="124">
        <f t="shared" si="9"/>
        <v>338</v>
      </c>
      <c r="AM8" s="95">
        <f t="shared" si="10"/>
        <v>10</v>
      </c>
      <c r="AN8" s="11">
        <f t="shared" si="11"/>
        <v>33.799999999999997</v>
      </c>
      <c r="AO8" s="12">
        <f t="shared" si="12"/>
        <v>96.571428571428569</v>
      </c>
    </row>
    <row r="9" spans="1:41" s="10" customFormat="1" ht="20.100000000000001" customHeight="1" x14ac:dyDescent="0.3">
      <c r="A9" s="26" t="s">
        <v>358</v>
      </c>
      <c r="B9" s="131">
        <v>20</v>
      </c>
      <c r="C9" s="163"/>
      <c r="D9" s="164"/>
      <c r="E9" s="164">
        <v>24</v>
      </c>
      <c r="F9" s="164">
        <v>22</v>
      </c>
      <c r="G9" s="164"/>
      <c r="H9" s="164">
        <v>13</v>
      </c>
      <c r="I9" s="164">
        <v>22</v>
      </c>
      <c r="J9" s="164"/>
      <c r="K9" s="164"/>
      <c r="L9" s="164"/>
      <c r="M9" s="164"/>
      <c r="N9" s="164"/>
      <c r="O9" s="165"/>
      <c r="P9" s="13">
        <f t="shared" si="2"/>
        <v>81</v>
      </c>
      <c r="Q9" s="11">
        <f t="shared" si="3"/>
        <v>4</v>
      </c>
      <c r="R9" s="11">
        <f t="shared" si="4"/>
        <v>20.25</v>
      </c>
      <c r="S9" s="12">
        <f t="shared" si="5"/>
        <v>101.25</v>
      </c>
      <c r="T9" s="272">
        <v>20</v>
      </c>
      <c r="U9" s="163">
        <v>5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5</v>
      </c>
      <c r="AI9" s="11">
        <f t="shared" si="7"/>
        <v>1</v>
      </c>
      <c r="AJ9" s="12">
        <f t="shared" si="8"/>
        <v>5</v>
      </c>
      <c r="AK9" s="77"/>
      <c r="AL9" s="124">
        <f t="shared" si="9"/>
        <v>86</v>
      </c>
      <c r="AM9" s="95">
        <f t="shared" si="10"/>
        <v>5</v>
      </c>
      <c r="AN9" s="11">
        <f t="shared" si="11"/>
        <v>17.2</v>
      </c>
      <c r="AO9" s="12">
        <f t="shared" si="12"/>
        <v>86</v>
      </c>
    </row>
    <row r="10" spans="1:41" s="10" customFormat="1" ht="20.100000000000001" customHeight="1" x14ac:dyDescent="0.3">
      <c r="A10" s="26" t="s">
        <v>359</v>
      </c>
      <c r="B10" s="70">
        <v>15</v>
      </c>
      <c r="C10" s="163">
        <v>17</v>
      </c>
      <c r="D10" s="164">
        <v>17</v>
      </c>
      <c r="E10" s="164"/>
      <c r="F10" s="164">
        <v>21</v>
      </c>
      <c r="G10" s="164">
        <v>9</v>
      </c>
      <c r="H10" s="164">
        <v>21</v>
      </c>
      <c r="I10" s="164"/>
      <c r="J10" s="164">
        <v>9</v>
      </c>
      <c r="K10" s="164">
        <v>17</v>
      </c>
      <c r="L10" s="269">
        <v>26</v>
      </c>
      <c r="M10" s="164">
        <v>10</v>
      </c>
      <c r="N10" s="164">
        <v>11</v>
      </c>
      <c r="O10" s="165">
        <v>15</v>
      </c>
      <c r="P10" s="13">
        <f t="shared" si="2"/>
        <v>173</v>
      </c>
      <c r="Q10" s="11">
        <f t="shared" si="3"/>
        <v>11</v>
      </c>
      <c r="R10" s="11">
        <f t="shared" si="4"/>
        <v>15.727272727272727</v>
      </c>
      <c r="S10" s="12">
        <f t="shared" si="5"/>
        <v>104.84848484848486</v>
      </c>
      <c r="T10" s="70">
        <v>15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0</v>
      </c>
      <c r="AI10" s="11">
        <f t="shared" si="7"/>
        <v>0</v>
      </c>
      <c r="AJ10" s="12" t="str">
        <f t="shared" si="8"/>
        <v xml:space="preserve"> </v>
      </c>
      <c r="AK10" s="77"/>
      <c r="AL10" s="124">
        <f t="shared" si="9"/>
        <v>173</v>
      </c>
      <c r="AM10" s="95">
        <f t="shared" si="10"/>
        <v>11</v>
      </c>
      <c r="AN10" s="11">
        <f t="shared" si="11"/>
        <v>15.727272727272727</v>
      </c>
      <c r="AO10" s="12">
        <f t="shared" si="12"/>
        <v>104.84848484848486</v>
      </c>
    </row>
    <row r="11" spans="1:41" s="10" customFormat="1" ht="20.100000000000001" customHeight="1" x14ac:dyDescent="0.3">
      <c r="A11" s="26" t="s">
        <v>124</v>
      </c>
      <c r="B11" s="70">
        <v>21</v>
      </c>
      <c r="C11" s="163"/>
      <c r="D11" s="164"/>
      <c r="E11" s="164"/>
      <c r="F11" s="164"/>
      <c r="G11" s="164">
        <v>20</v>
      </c>
      <c r="H11" s="164"/>
      <c r="I11" s="164"/>
      <c r="J11" s="164">
        <v>20</v>
      </c>
      <c r="K11" s="164"/>
      <c r="L11" s="164"/>
      <c r="M11" s="164"/>
      <c r="N11" s="164"/>
      <c r="O11" s="165"/>
      <c r="P11" s="13">
        <f t="shared" si="2"/>
        <v>40</v>
      </c>
      <c r="Q11" s="11">
        <f t="shared" si="3"/>
        <v>2</v>
      </c>
      <c r="R11" s="11">
        <f t="shared" si="4"/>
        <v>20</v>
      </c>
      <c r="S11" s="12">
        <f t="shared" si="5"/>
        <v>95.238095238095227</v>
      </c>
      <c r="T11" s="70">
        <v>21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40</v>
      </c>
      <c r="AM11" s="95">
        <f t="shared" si="10"/>
        <v>2</v>
      </c>
      <c r="AN11" s="11">
        <f t="shared" si="11"/>
        <v>20</v>
      </c>
      <c r="AO11" s="12">
        <f t="shared" si="12"/>
        <v>95.238095238095227</v>
      </c>
    </row>
    <row r="12" spans="1:41" s="10" customFormat="1" ht="20.100000000000001" customHeight="1" x14ac:dyDescent="0.3">
      <c r="A12" s="26" t="s">
        <v>125</v>
      </c>
      <c r="B12" s="70">
        <v>19</v>
      </c>
      <c r="C12" s="163"/>
      <c r="D12" s="164">
        <v>18</v>
      </c>
      <c r="E12" s="164">
        <v>15</v>
      </c>
      <c r="F12" s="164"/>
      <c r="G12" s="164"/>
      <c r="H12" s="164">
        <v>24</v>
      </c>
      <c r="I12" s="164">
        <v>16</v>
      </c>
      <c r="J12" s="164">
        <v>15</v>
      </c>
      <c r="K12" s="164"/>
      <c r="L12" s="164"/>
      <c r="M12" s="164"/>
      <c r="N12" s="164">
        <v>10</v>
      </c>
      <c r="O12" s="165"/>
      <c r="P12" s="13">
        <f t="shared" si="2"/>
        <v>98</v>
      </c>
      <c r="Q12" s="11">
        <f t="shared" si="3"/>
        <v>6</v>
      </c>
      <c r="R12" s="11">
        <f t="shared" si="4"/>
        <v>16.333333333333332</v>
      </c>
      <c r="S12" s="12">
        <f t="shared" si="5"/>
        <v>85.964912280701753</v>
      </c>
      <c r="T12" s="70">
        <v>19</v>
      </c>
      <c r="U12" s="163"/>
      <c r="V12" s="164">
        <v>17</v>
      </c>
      <c r="W12" s="164">
        <v>24</v>
      </c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41</v>
      </c>
      <c r="AI12" s="11">
        <f t="shared" si="7"/>
        <v>2</v>
      </c>
      <c r="AJ12" s="12">
        <f t="shared" si="8"/>
        <v>20.5</v>
      </c>
      <c r="AK12" s="77"/>
      <c r="AL12" s="124">
        <f t="shared" si="9"/>
        <v>139</v>
      </c>
      <c r="AM12" s="95">
        <f t="shared" si="10"/>
        <v>8</v>
      </c>
      <c r="AN12" s="11">
        <f t="shared" si="11"/>
        <v>17.375</v>
      </c>
      <c r="AO12" s="12">
        <f t="shared" si="12"/>
        <v>91.44736842105263</v>
      </c>
    </row>
    <row r="13" spans="1:41" s="10" customFormat="1" ht="20.100000000000001" customHeight="1" x14ac:dyDescent="0.3">
      <c r="A13" s="26" t="s">
        <v>126</v>
      </c>
      <c r="B13" s="70">
        <v>23</v>
      </c>
      <c r="C13" s="163">
        <v>31</v>
      </c>
      <c r="D13" s="164"/>
      <c r="E13" s="164"/>
      <c r="F13" s="164">
        <v>28</v>
      </c>
      <c r="G13" s="164">
        <v>22</v>
      </c>
      <c r="H13" s="164">
        <v>20</v>
      </c>
      <c r="I13" s="164">
        <v>14</v>
      </c>
      <c r="J13" s="164"/>
      <c r="K13" s="164">
        <v>22</v>
      </c>
      <c r="L13" s="269">
        <v>20</v>
      </c>
      <c r="M13" s="164">
        <v>26</v>
      </c>
      <c r="N13" s="164"/>
      <c r="O13" s="165"/>
      <c r="P13" s="13">
        <f t="shared" si="2"/>
        <v>183</v>
      </c>
      <c r="Q13" s="11">
        <f t="shared" si="3"/>
        <v>8</v>
      </c>
      <c r="R13" s="11">
        <f t="shared" si="4"/>
        <v>22.875</v>
      </c>
      <c r="S13" s="12">
        <f t="shared" si="5"/>
        <v>99.456521739130437</v>
      </c>
      <c r="T13" s="70">
        <v>23</v>
      </c>
      <c r="U13" s="163">
        <v>28</v>
      </c>
      <c r="V13" s="164">
        <v>24</v>
      </c>
      <c r="W13" s="164">
        <v>24</v>
      </c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76</v>
      </c>
      <c r="AI13" s="11">
        <f t="shared" si="7"/>
        <v>3</v>
      </c>
      <c r="AJ13" s="12">
        <f t="shared" si="8"/>
        <v>25.333333333333332</v>
      </c>
      <c r="AK13" s="77"/>
      <c r="AL13" s="124">
        <f t="shared" si="9"/>
        <v>259</v>
      </c>
      <c r="AM13" s="95">
        <f t="shared" si="10"/>
        <v>11</v>
      </c>
      <c r="AN13" s="11">
        <f t="shared" si="11"/>
        <v>23.545454545454547</v>
      </c>
      <c r="AO13" s="12">
        <f t="shared" si="12"/>
        <v>102.3715415019763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>
        <v>0</v>
      </c>
      <c r="T14" s="70"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0</v>
      </c>
      <c r="AM14" s="95">
        <f t="shared" si="10"/>
        <v>0</v>
      </c>
      <c r="AN14" s="11" t="str">
        <f t="shared" si="11"/>
        <v xml:space="preserve"> </v>
      </c>
      <c r="AO14" s="12" t="str">
        <f t="shared" si="12"/>
        <v xml:space="preserve"> </v>
      </c>
    </row>
    <row r="15" spans="1:41" s="10" customFormat="1" ht="20.100000000000001" customHeight="1" x14ac:dyDescent="0.3">
      <c r="A15" s="26">
        <v>0</v>
      </c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>
        <v>0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11" t="str">
        <f t="shared" si="11"/>
        <v xml:space="preserve"> </v>
      </c>
      <c r="AO15" s="12" t="str">
        <f t="shared" si="12"/>
        <v xml:space="preserve"> </v>
      </c>
    </row>
    <row r="16" spans="1:41" s="10" customFormat="1" ht="20.100000000000001" customHeight="1" x14ac:dyDescent="0.3">
      <c r="A16" s="26">
        <v>0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>
        <v>0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11" t="str">
        <f t="shared" si="11"/>
        <v xml:space="preserve"> </v>
      </c>
      <c r="AO16" s="12" t="str">
        <f t="shared" si="12"/>
        <v xml:space="preserve"> </v>
      </c>
    </row>
    <row r="17" spans="1:41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>
        <v>0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>
        <v>0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35"/>
      <c r="B19" s="180">
        <f t="shared" ref="B19:N19" si="14">SUM(B4:B18)</f>
        <v>291</v>
      </c>
      <c r="C19" s="21">
        <f t="shared" si="14"/>
        <v>213</v>
      </c>
      <c r="D19" s="19">
        <f t="shared" si="14"/>
        <v>270</v>
      </c>
      <c r="E19" s="19">
        <f t="shared" si="14"/>
        <v>166</v>
      </c>
      <c r="F19" s="19">
        <f t="shared" si="14"/>
        <v>179</v>
      </c>
      <c r="G19" s="19">
        <f t="shared" si="14"/>
        <v>163</v>
      </c>
      <c r="H19" s="19">
        <f t="shared" si="14"/>
        <v>181</v>
      </c>
      <c r="I19" s="19">
        <f t="shared" si="14"/>
        <v>164</v>
      </c>
      <c r="J19" s="19">
        <f>SUM(J4:J18)-J8</f>
        <v>179</v>
      </c>
      <c r="K19" s="19">
        <f t="shared" si="14"/>
        <v>210</v>
      </c>
      <c r="L19" s="19">
        <f>SUM(L4:L18)+J8</f>
        <v>163</v>
      </c>
      <c r="M19" s="19">
        <f t="shared" si="14"/>
        <v>206</v>
      </c>
      <c r="N19" s="19">
        <f t="shared" si="14"/>
        <v>177</v>
      </c>
      <c r="O19" s="19">
        <f t="shared" ref="O19:Q19" si="15">SUM(O4:O18)</f>
        <v>218</v>
      </c>
      <c r="P19" s="19">
        <f t="shared" si="15"/>
        <v>2489</v>
      </c>
      <c r="Q19" s="19">
        <f t="shared" si="15"/>
        <v>78</v>
      </c>
      <c r="R19" s="19">
        <f>P19/Q19</f>
        <v>31.910256410256409</v>
      </c>
      <c r="S19" s="22"/>
      <c r="T19" s="179">
        <f>SUM(T4:T18)</f>
        <v>291</v>
      </c>
      <c r="U19" s="21">
        <f>SUM(U4:U18)</f>
        <v>243</v>
      </c>
      <c r="V19" s="19">
        <f>SUM(V4:V18)</f>
        <v>203</v>
      </c>
      <c r="W19" s="19">
        <f t="shared" ref="W19:AF19" si="16">SUM(W4:W18)</f>
        <v>210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656</v>
      </c>
      <c r="AI19" s="18">
        <f>SUM(AI4:AI18)</f>
        <v>18</v>
      </c>
      <c r="AJ19" s="23">
        <f>AH19/AI19</f>
        <v>36.444444444444443</v>
      </c>
      <c r="AK19" s="78"/>
      <c r="AL19" s="24">
        <f>SUM(AL4:AL18)</f>
        <v>3145</v>
      </c>
      <c r="AM19" s="18">
        <f>SUM(AM4:AM18)</f>
        <v>96</v>
      </c>
      <c r="AN19" s="18">
        <f t="shared" ref="AN19" si="18">AL19/AM19</f>
        <v>32.760416666666664</v>
      </c>
      <c r="AO19" s="20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46" priority="12" operator="equal">
      <formula>0</formula>
    </cfRule>
  </conditionalFormatting>
  <conditionalFormatting sqref="A19 C19:S19 U19:AO19">
    <cfRule type="containsErrors" dxfId="45" priority="14">
      <formula>ISERROR(A19)</formula>
    </cfRule>
  </conditionalFormatting>
  <conditionalFormatting sqref="B4:B19">
    <cfRule type="cellIs" dxfId="44" priority="11" operator="equal">
      <formula>0</formula>
    </cfRule>
  </conditionalFormatting>
  <conditionalFormatting sqref="P4:S18 C19:S19">
    <cfRule type="cellIs" dxfId="43" priority="5" operator="equal">
      <formula>0</formula>
    </cfRule>
  </conditionalFormatting>
  <conditionalFormatting sqref="T4:T19">
    <cfRule type="cellIs" dxfId="42" priority="1" operator="equal">
      <formula>0</formula>
    </cfRule>
  </conditionalFormatting>
  <conditionalFormatting sqref="AH4:AO18 U19:AO19">
    <cfRule type="cellIs" dxfId="41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2">
    <pageSetUpPr fitToPage="1"/>
  </sheetPr>
  <dimension ref="A1:AO24"/>
  <sheetViews>
    <sheetView showGridLines="0" showRowColHeaders="0" zoomScale="85" zoomScaleNormal="85" workbookViewId="0">
      <selection activeCell="W12" sqref="W12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5" width="4.5546875" customWidth="1"/>
    <col min="36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11" t="s">
        <v>282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  <c r="X1" s="312"/>
      <c r="Y1" s="312"/>
      <c r="Z1" s="312"/>
      <c r="AA1" s="312"/>
      <c r="AB1" s="312"/>
      <c r="AC1" s="312"/>
      <c r="AD1" s="312"/>
      <c r="AE1" s="312"/>
      <c r="AF1" s="312"/>
      <c r="AG1" s="312"/>
      <c r="AH1" s="312"/>
      <c r="AI1" s="312"/>
      <c r="AJ1" s="312"/>
      <c r="AK1" s="73"/>
      <c r="AL1" s="313" t="s">
        <v>41</v>
      </c>
      <c r="AM1" s="313"/>
      <c r="AN1" s="313"/>
      <c r="AO1" s="314"/>
    </row>
    <row r="2" spans="1:41" ht="121.5" customHeight="1" thickBot="1" x14ac:dyDescent="0.35">
      <c r="A2" s="315" t="s">
        <v>28</v>
      </c>
      <c r="B2" s="317" t="s">
        <v>42</v>
      </c>
      <c r="C2" s="302" t="s">
        <v>43</v>
      </c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20"/>
      <c r="P2" s="321" t="s">
        <v>44</v>
      </c>
      <c r="Q2" s="323" t="s">
        <v>45</v>
      </c>
      <c r="R2" s="323" t="s">
        <v>46</v>
      </c>
      <c r="S2" s="325" t="s">
        <v>283</v>
      </c>
      <c r="T2" s="327" t="s">
        <v>47</v>
      </c>
      <c r="U2" s="302" t="s">
        <v>128</v>
      </c>
      <c r="V2" s="303"/>
      <c r="W2" s="303"/>
      <c r="X2" s="303"/>
      <c r="Y2" s="303"/>
      <c r="Z2" s="303"/>
      <c r="AA2" s="303"/>
      <c r="AB2" s="303"/>
      <c r="AC2" s="303"/>
      <c r="AD2" s="303"/>
      <c r="AE2" s="303"/>
      <c r="AF2" s="303"/>
      <c r="AG2" s="304"/>
      <c r="AH2" s="305" t="s">
        <v>44</v>
      </c>
      <c r="AI2" s="307" t="s">
        <v>45</v>
      </c>
      <c r="AJ2" s="309" t="s">
        <v>49</v>
      </c>
      <c r="AK2" s="75"/>
      <c r="AL2" s="305" t="s">
        <v>44</v>
      </c>
      <c r="AM2" s="307" t="s">
        <v>45</v>
      </c>
      <c r="AN2" s="307" t="s">
        <v>50</v>
      </c>
      <c r="AO2" s="309" t="s">
        <v>283</v>
      </c>
    </row>
    <row r="3" spans="1:41" ht="15" customHeight="1" thickBot="1" x14ac:dyDescent="0.35">
      <c r="A3" s="316"/>
      <c r="B3" s="31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2"/>
      <c r="Q3" s="324"/>
      <c r="R3" s="324"/>
      <c r="S3" s="326"/>
      <c r="T3" s="328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6"/>
      <c r="AI3" s="308"/>
      <c r="AJ3" s="310"/>
      <c r="AK3" s="76"/>
      <c r="AL3" s="306"/>
      <c r="AM3" s="308"/>
      <c r="AN3" s="308"/>
      <c r="AO3" s="310"/>
    </row>
    <row r="4" spans="1:41" s="10" customFormat="1" ht="20.100000000000001" customHeight="1" x14ac:dyDescent="0.3">
      <c r="A4" s="177" t="s">
        <v>129</v>
      </c>
      <c r="B4" s="137">
        <v>24</v>
      </c>
      <c r="C4" s="160">
        <v>28</v>
      </c>
      <c r="D4" s="161"/>
      <c r="E4" s="161">
        <v>33</v>
      </c>
      <c r="F4" s="161"/>
      <c r="G4" s="161"/>
      <c r="H4" s="161"/>
      <c r="I4" s="161">
        <v>16</v>
      </c>
      <c r="J4" s="161">
        <v>36</v>
      </c>
      <c r="K4" s="161">
        <v>40</v>
      </c>
      <c r="L4" s="161">
        <v>23</v>
      </c>
      <c r="M4" s="161">
        <v>34</v>
      </c>
      <c r="N4" s="161"/>
      <c r="O4" s="162"/>
      <c r="P4" s="9">
        <f>SUM(C4:O4)</f>
        <v>210</v>
      </c>
      <c r="Q4" s="8">
        <f>COUNTIF(C4:O4,"&gt;0")</f>
        <v>7</v>
      </c>
      <c r="R4" s="8">
        <f>IF(P4=0," ",P4/Q4)</f>
        <v>30</v>
      </c>
      <c r="S4" s="94">
        <f>IF(P4=0," ",P4/(Q4*B4)*100)</f>
        <v>125</v>
      </c>
      <c r="T4" s="70">
        <v>24</v>
      </c>
      <c r="U4" s="160"/>
      <c r="V4" s="161">
        <v>17</v>
      </c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17</v>
      </c>
      <c r="AI4" s="8">
        <f>COUNTIF(U4:AG4,"&gt;0")</f>
        <v>1</v>
      </c>
      <c r="AJ4" s="94">
        <f>IF(AH4=0," ",AH4/AI4)</f>
        <v>17</v>
      </c>
      <c r="AK4" s="77"/>
      <c r="AL4" s="122">
        <f t="shared" ref="AL4" si="0">P4+AH4</f>
        <v>227</v>
      </c>
      <c r="AM4" s="123">
        <f t="shared" ref="AM4" si="1">Q4+AI4</f>
        <v>8</v>
      </c>
      <c r="AN4" s="8">
        <f>IF(AL4=0," ",AL4/AM4)</f>
        <v>28.375</v>
      </c>
      <c r="AO4" s="94">
        <f>IF(AL4=0," ",AL4/(AM4*T4)*100)</f>
        <v>118.22916666666667</v>
      </c>
    </row>
    <row r="5" spans="1:41" s="10" customFormat="1" ht="20.100000000000001" customHeight="1" x14ac:dyDescent="0.3">
      <c r="A5" s="26" t="s">
        <v>130</v>
      </c>
      <c r="B5" s="70">
        <v>27</v>
      </c>
      <c r="C5" s="163">
        <v>22</v>
      </c>
      <c r="D5" s="164"/>
      <c r="E5" s="164">
        <v>29</v>
      </c>
      <c r="F5" s="164"/>
      <c r="G5" s="164"/>
      <c r="H5" s="164"/>
      <c r="I5" s="164"/>
      <c r="J5" s="164"/>
      <c r="K5" s="164">
        <v>34</v>
      </c>
      <c r="L5" s="164">
        <v>28</v>
      </c>
      <c r="M5" s="164"/>
      <c r="N5" s="164"/>
      <c r="O5" s="165">
        <v>42</v>
      </c>
      <c r="P5" s="13">
        <f t="shared" ref="P5:P18" si="2">SUM(C5:O5)</f>
        <v>155</v>
      </c>
      <c r="Q5" s="11">
        <f t="shared" ref="Q5:Q18" si="3">COUNTIF(C5:O5,"&gt;0")</f>
        <v>5</v>
      </c>
      <c r="R5" s="11">
        <f t="shared" ref="R5:R18" si="4">IF(P5=0," ",P5/Q5)</f>
        <v>31</v>
      </c>
      <c r="S5" s="12">
        <f t="shared" ref="S5:S18" si="5">IF(P5=0," ",P5/(Q5*B5)*100)</f>
        <v>114.81481481481481</v>
      </c>
      <c r="T5" s="70">
        <v>27</v>
      </c>
      <c r="U5" s="163"/>
      <c r="V5" s="164">
        <v>14</v>
      </c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14</v>
      </c>
      <c r="AI5" s="11">
        <f t="shared" ref="AI5:AI18" si="7">COUNTIF(U5:AG5,"&gt;0")</f>
        <v>1</v>
      </c>
      <c r="AJ5" s="12">
        <f t="shared" ref="AJ5:AJ18" si="8">IF(AH5=0," ",AH5/AI5)</f>
        <v>14</v>
      </c>
      <c r="AK5" s="77"/>
      <c r="AL5" s="124">
        <f t="shared" ref="AL5:AL18" si="9">P5+AH5</f>
        <v>169</v>
      </c>
      <c r="AM5" s="95">
        <f t="shared" ref="AM5:AM18" si="10">Q5+AI5</f>
        <v>6</v>
      </c>
      <c r="AN5" s="11">
        <f t="shared" ref="AN5:AN18" si="11">IF(AL5=0," ",AL5/AM5)</f>
        <v>28.166666666666668</v>
      </c>
      <c r="AO5" s="12">
        <f t="shared" ref="AO5:AO18" si="12">IF(AL5=0," ",AL5/(AM5*T5)*100)</f>
        <v>104.32098765432099</v>
      </c>
    </row>
    <row r="6" spans="1:41" s="10" customFormat="1" ht="20.100000000000001" customHeight="1" x14ac:dyDescent="0.3">
      <c r="A6" s="69" t="s">
        <v>131</v>
      </c>
      <c r="B6" s="70">
        <v>69</v>
      </c>
      <c r="C6" s="163"/>
      <c r="D6" s="164">
        <v>68</v>
      </c>
      <c r="E6" s="164"/>
      <c r="F6" s="164"/>
      <c r="G6" s="164"/>
      <c r="H6" s="164"/>
      <c r="I6" s="164">
        <v>58</v>
      </c>
      <c r="J6" s="164">
        <v>59</v>
      </c>
      <c r="K6" s="164"/>
      <c r="L6" s="164"/>
      <c r="M6" s="164"/>
      <c r="N6" s="164"/>
      <c r="O6" s="165"/>
      <c r="P6" s="13">
        <f t="shared" si="2"/>
        <v>185</v>
      </c>
      <c r="Q6" s="11">
        <f t="shared" si="3"/>
        <v>3</v>
      </c>
      <c r="R6" s="11">
        <f t="shared" si="4"/>
        <v>61.666666666666664</v>
      </c>
      <c r="S6" s="12">
        <f t="shared" si="5"/>
        <v>89.371980676328505</v>
      </c>
      <c r="T6" s="70">
        <v>69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185</v>
      </c>
      <c r="AM6" s="95">
        <f t="shared" si="10"/>
        <v>3</v>
      </c>
      <c r="AN6" s="11">
        <f t="shared" si="11"/>
        <v>61.666666666666664</v>
      </c>
      <c r="AO6" s="12">
        <f t="shared" si="12"/>
        <v>89.371980676328505</v>
      </c>
    </row>
    <row r="7" spans="1:41" s="10" customFormat="1" ht="20.100000000000001" customHeight="1" x14ac:dyDescent="0.3">
      <c r="A7" s="26" t="s">
        <v>132</v>
      </c>
      <c r="B7" s="70">
        <v>29</v>
      </c>
      <c r="C7" s="163">
        <v>22</v>
      </c>
      <c r="D7" s="164"/>
      <c r="E7" s="164">
        <v>39</v>
      </c>
      <c r="F7" s="164">
        <v>25</v>
      </c>
      <c r="G7" s="164">
        <v>24</v>
      </c>
      <c r="H7" s="164"/>
      <c r="I7" s="164"/>
      <c r="J7" s="164"/>
      <c r="K7" s="164">
        <v>19</v>
      </c>
      <c r="L7" s="164">
        <v>46</v>
      </c>
      <c r="M7" s="164">
        <v>33</v>
      </c>
      <c r="N7" s="164">
        <v>38</v>
      </c>
      <c r="O7" s="165"/>
      <c r="P7" s="13">
        <f t="shared" si="2"/>
        <v>246</v>
      </c>
      <c r="Q7" s="11">
        <f t="shared" si="3"/>
        <v>8</v>
      </c>
      <c r="R7" s="11">
        <f t="shared" si="4"/>
        <v>30.75</v>
      </c>
      <c r="S7" s="12">
        <f t="shared" si="5"/>
        <v>106.03448275862068</v>
      </c>
      <c r="T7" s="70">
        <v>29</v>
      </c>
      <c r="U7" s="163">
        <v>44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44</v>
      </c>
      <c r="AI7" s="11">
        <f t="shared" si="7"/>
        <v>1</v>
      </c>
      <c r="AJ7" s="12">
        <f t="shared" si="8"/>
        <v>44</v>
      </c>
      <c r="AK7" s="77"/>
      <c r="AL7" s="124">
        <f t="shared" si="9"/>
        <v>290</v>
      </c>
      <c r="AM7" s="95">
        <f t="shared" si="10"/>
        <v>9</v>
      </c>
      <c r="AN7" s="11">
        <f t="shared" si="11"/>
        <v>32.222222222222221</v>
      </c>
      <c r="AO7" s="12">
        <f t="shared" si="12"/>
        <v>111.11111111111111</v>
      </c>
    </row>
    <row r="8" spans="1:41" s="10" customFormat="1" ht="20.100000000000001" customHeight="1" x14ac:dyDescent="0.3">
      <c r="A8" s="26" t="s">
        <v>133</v>
      </c>
      <c r="B8" s="70">
        <v>17</v>
      </c>
      <c r="C8" s="163"/>
      <c r="D8" s="164"/>
      <c r="E8" s="164"/>
      <c r="F8" s="164">
        <v>13</v>
      </c>
      <c r="G8" s="164"/>
      <c r="H8" s="164">
        <v>14</v>
      </c>
      <c r="I8" s="164"/>
      <c r="J8" s="164"/>
      <c r="K8" s="164"/>
      <c r="L8" s="164"/>
      <c r="M8" s="164">
        <v>18</v>
      </c>
      <c r="N8" s="164">
        <v>15</v>
      </c>
      <c r="O8" s="165"/>
      <c r="P8" s="13">
        <f t="shared" si="2"/>
        <v>60</v>
      </c>
      <c r="Q8" s="11">
        <f t="shared" si="3"/>
        <v>4</v>
      </c>
      <c r="R8" s="11">
        <f t="shared" si="4"/>
        <v>15</v>
      </c>
      <c r="S8" s="12">
        <f t="shared" si="5"/>
        <v>88.235294117647058</v>
      </c>
      <c r="T8" s="70">
        <v>17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60</v>
      </c>
      <c r="AM8" s="95">
        <f t="shared" si="10"/>
        <v>4</v>
      </c>
      <c r="AN8" s="11">
        <f t="shared" si="11"/>
        <v>15</v>
      </c>
      <c r="AO8" s="12">
        <f t="shared" si="12"/>
        <v>88.235294117647058</v>
      </c>
    </row>
    <row r="9" spans="1:41" s="10" customFormat="1" ht="20.100000000000001" customHeight="1" x14ac:dyDescent="0.3">
      <c r="A9" s="26" t="s">
        <v>134</v>
      </c>
      <c r="B9" s="70">
        <v>18</v>
      </c>
      <c r="C9" s="163"/>
      <c r="D9" s="164">
        <v>19</v>
      </c>
      <c r="E9" s="164">
        <v>15</v>
      </c>
      <c r="F9" s="164"/>
      <c r="G9" s="164">
        <v>10</v>
      </c>
      <c r="H9" s="164">
        <v>19</v>
      </c>
      <c r="I9" s="164">
        <v>23</v>
      </c>
      <c r="J9" s="164">
        <v>13</v>
      </c>
      <c r="K9" s="164"/>
      <c r="L9" s="164"/>
      <c r="M9" s="164"/>
      <c r="N9" s="164"/>
      <c r="O9" s="165">
        <v>29</v>
      </c>
      <c r="P9" s="13">
        <f t="shared" si="2"/>
        <v>128</v>
      </c>
      <c r="Q9" s="11">
        <f t="shared" si="3"/>
        <v>7</v>
      </c>
      <c r="R9" s="11">
        <f t="shared" si="4"/>
        <v>18.285714285714285</v>
      </c>
      <c r="S9" s="12">
        <f t="shared" si="5"/>
        <v>101.58730158730158</v>
      </c>
      <c r="T9" s="70">
        <v>18</v>
      </c>
      <c r="U9" s="163">
        <v>11</v>
      </c>
      <c r="V9" s="164"/>
      <c r="W9" s="164">
        <v>5</v>
      </c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16</v>
      </c>
      <c r="AI9" s="11">
        <f t="shared" si="7"/>
        <v>2</v>
      </c>
      <c r="AJ9" s="12">
        <f t="shared" si="8"/>
        <v>8</v>
      </c>
      <c r="AK9" s="77"/>
      <c r="AL9" s="124">
        <f t="shared" si="9"/>
        <v>144</v>
      </c>
      <c r="AM9" s="95">
        <f t="shared" si="10"/>
        <v>9</v>
      </c>
      <c r="AN9" s="11">
        <f t="shared" si="11"/>
        <v>16</v>
      </c>
      <c r="AO9" s="12">
        <f t="shared" si="12"/>
        <v>88.888888888888886</v>
      </c>
    </row>
    <row r="10" spans="1:41" s="10" customFormat="1" ht="20.100000000000001" customHeight="1" x14ac:dyDescent="0.3">
      <c r="A10" s="26" t="s">
        <v>135</v>
      </c>
      <c r="B10" s="70">
        <v>28</v>
      </c>
      <c r="C10" s="163">
        <v>21</v>
      </c>
      <c r="D10" s="164"/>
      <c r="E10" s="164"/>
      <c r="F10" s="164"/>
      <c r="G10" s="164"/>
      <c r="H10" s="164"/>
      <c r="I10" s="164">
        <v>19</v>
      </c>
      <c r="J10" s="164">
        <v>17</v>
      </c>
      <c r="K10" s="164">
        <v>28</v>
      </c>
      <c r="L10" s="164">
        <v>15</v>
      </c>
      <c r="M10" s="164"/>
      <c r="N10" s="164"/>
      <c r="O10" s="165">
        <v>27</v>
      </c>
      <c r="P10" s="13">
        <f t="shared" si="2"/>
        <v>127</v>
      </c>
      <c r="Q10" s="11">
        <f t="shared" si="3"/>
        <v>6</v>
      </c>
      <c r="R10" s="11">
        <f t="shared" si="4"/>
        <v>21.166666666666668</v>
      </c>
      <c r="S10" s="12">
        <f t="shared" si="5"/>
        <v>75.595238095238088</v>
      </c>
      <c r="T10" s="70">
        <v>28</v>
      </c>
      <c r="U10" s="163"/>
      <c r="V10" s="164">
        <v>22</v>
      </c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22</v>
      </c>
      <c r="AI10" s="11">
        <f t="shared" si="7"/>
        <v>1</v>
      </c>
      <c r="AJ10" s="12">
        <f t="shared" si="8"/>
        <v>22</v>
      </c>
      <c r="AK10" s="77"/>
      <c r="AL10" s="124">
        <f t="shared" si="9"/>
        <v>149</v>
      </c>
      <c r="AM10" s="95">
        <f t="shared" si="10"/>
        <v>7</v>
      </c>
      <c r="AN10" s="11">
        <f t="shared" si="11"/>
        <v>21.285714285714285</v>
      </c>
      <c r="AO10" s="12">
        <f t="shared" si="12"/>
        <v>76.020408163265301</v>
      </c>
    </row>
    <row r="11" spans="1:41" s="10" customFormat="1" ht="20.100000000000001" customHeight="1" x14ac:dyDescent="0.3">
      <c r="A11" s="26" t="s">
        <v>136</v>
      </c>
      <c r="B11" s="70">
        <v>62</v>
      </c>
      <c r="C11" s="163"/>
      <c r="D11" s="164">
        <v>76</v>
      </c>
      <c r="E11" s="164"/>
      <c r="F11" s="164">
        <v>63</v>
      </c>
      <c r="G11" s="164">
        <v>94</v>
      </c>
      <c r="H11" s="164">
        <v>43</v>
      </c>
      <c r="I11" s="164"/>
      <c r="J11" s="164"/>
      <c r="K11" s="164"/>
      <c r="L11" s="164"/>
      <c r="M11" s="164"/>
      <c r="N11" s="164">
        <v>39</v>
      </c>
      <c r="O11" s="165"/>
      <c r="P11" s="13">
        <f t="shared" si="2"/>
        <v>315</v>
      </c>
      <c r="Q11" s="11">
        <f t="shared" si="3"/>
        <v>5</v>
      </c>
      <c r="R11" s="11">
        <f t="shared" si="4"/>
        <v>63</v>
      </c>
      <c r="S11" s="12">
        <f t="shared" si="5"/>
        <v>101.61290322580645</v>
      </c>
      <c r="T11" s="70">
        <v>62</v>
      </c>
      <c r="U11" s="163">
        <v>52</v>
      </c>
      <c r="V11" s="164"/>
      <c r="W11" s="164">
        <v>50</v>
      </c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102</v>
      </c>
      <c r="AI11" s="11">
        <f t="shared" si="7"/>
        <v>2</v>
      </c>
      <c r="AJ11" s="12">
        <f t="shared" si="8"/>
        <v>51</v>
      </c>
      <c r="AK11" s="77"/>
      <c r="AL11" s="124">
        <f t="shared" si="9"/>
        <v>417</v>
      </c>
      <c r="AM11" s="95">
        <f t="shared" si="10"/>
        <v>7</v>
      </c>
      <c r="AN11" s="11">
        <f t="shared" si="11"/>
        <v>59.571428571428569</v>
      </c>
      <c r="AO11" s="12">
        <f t="shared" si="12"/>
        <v>96.082949308755758</v>
      </c>
    </row>
    <row r="12" spans="1:41" s="10" customFormat="1" ht="20.100000000000001" customHeight="1" x14ac:dyDescent="0.3">
      <c r="A12" s="26" t="s">
        <v>137</v>
      </c>
      <c r="B12" s="70">
        <v>25</v>
      </c>
      <c r="C12" s="163"/>
      <c r="D12" s="164"/>
      <c r="E12" s="164">
        <v>15</v>
      </c>
      <c r="F12" s="164">
        <v>29</v>
      </c>
      <c r="G12" s="164">
        <v>44</v>
      </c>
      <c r="H12" s="164">
        <v>26</v>
      </c>
      <c r="I12" s="164"/>
      <c r="J12" s="164"/>
      <c r="K12" s="164"/>
      <c r="L12" s="164"/>
      <c r="M12" s="164">
        <v>25</v>
      </c>
      <c r="N12" s="164"/>
      <c r="O12" s="165"/>
      <c r="P12" s="13">
        <f t="shared" si="2"/>
        <v>139</v>
      </c>
      <c r="Q12" s="11">
        <f t="shared" si="3"/>
        <v>5</v>
      </c>
      <c r="R12" s="11">
        <f t="shared" si="4"/>
        <v>27.8</v>
      </c>
      <c r="S12" s="12">
        <f t="shared" si="5"/>
        <v>111.20000000000002</v>
      </c>
      <c r="T12" s="70">
        <v>25</v>
      </c>
      <c r="U12" s="163">
        <v>38</v>
      </c>
      <c r="V12" s="164"/>
      <c r="W12" s="164">
        <v>26</v>
      </c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64</v>
      </c>
      <c r="AI12" s="11">
        <f t="shared" si="7"/>
        <v>2</v>
      </c>
      <c r="AJ12" s="12">
        <f t="shared" si="8"/>
        <v>32</v>
      </c>
      <c r="AK12" s="77"/>
      <c r="AL12" s="124">
        <f t="shared" si="9"/>
        <v>203</v>
      </c>
      <c r="AM12" s="95">
        <f t="shared" si="10"/>
        <v>7</v>
      </c>
      <c r="AN12" s="11">
        <f t="shared" si="11"/>
        <v>29</v>
      </c>
      <c r="AO12" s="12">
        <f t="shared" si="12"/>
        <v>115.99999999999999</v>
      </c>
    </row>
    <row r="13" spans="1:41" s="10" customFormat="1" ht="20.100000000000001" customHeight="1" x14ac:dyDescent="0.3">
      <c r="A13" s="26" t="s">
        <v>369</v>
      </c>
      <c r="B13" s="131">
        <v>26</v>
      </c>
      <c r="C13" s="163">
        <v>33</v>
      </c>
      <c r="D13" s="164"/>
      <c r="E13" s="164"/>
      <c r="F13" s="164"/>
      <c r="G13" s="164"/>
      <c r="H13" s="164"/>
      <c r="I13" s="164"/>
      <c r="J13" s="164">
        <v>20</v>
      </c>
      <c r="K13" s="164">
        <v>24</v>
      </c>
      <c r="L13" s="164">
        <v>29</v>
      </c>
      <c r="M13" s="164"/>
      <c r="N13" s="164">
        <v>21</v>
      </c>
      <c r="O13" s="165"/>
      <c r="P13" s="13">
        <f t="shared" si="2"/>
        <v>127</v>
      </c>
      <c r="Q13" s="11">
        <f t="shared" si="3"/>
        <v>5</v>
      </c>
      <c r="R13" s="11">
        <f t="shared" si="4"/>
        <v>25.4</v>
      </c>
      <c r="S13" s="12">
        <f t="shared" si="5"/>
        <v>97.692307692307693</v>
      </c>
      <c r="T13" s="272">
        <v>25</v>
      </c>
      <c r="U13" s="163"/>
      <c r="V13" s="164">
        <v>24</v>
      </c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24</v>
      </c>
      <c r="AI13" s="11">
        <f t="shared" si="7"/>
        <v>1</v>
      </c>
      <c r="AJ13" s="12">
        <f t="shared" si="8"/>
        <v>24</v>
      </c>
      <c r="AK13" s="77"/>
      <c r="AL13" s="124">
        <f t="shared" si="9"/>
        <v>151</v>
      </c>
      <c r="AM13" s="95">
        <f t="shared" si="10"/>
        <v>6</v>
      </c>
      <c r="AN13" s="11">
        <f t="shared" si="11"/>
        <v>25.166666666666668</v>
      </c>
      <c r="AO13" s="12">
        <f t="shared" si="12"/>
        <v>100.66666666666666</v>
      </c>
    </row>
    <row r="14" spans="1:41" s="10" customFormat="1" ht="20.100000000000001" customHeight="1" x14ac:dyDescent="0.3">
      <c r="A14" s="26" t="s">
        <v>138</v>
      </c>
      <c r="B14" s="70">
        <v>34</v>
      </c>
      <c r="C14" s="163">
        <v>22</v>
      </c>
      <c r="D14" s="164"/>
      <c r="E14" s="164">
        <v>22</v>
      </c>
      <c r="F14" s="164">
        <v>37</v>
      </c>
      <c r="G14" s="164"/>
      <c r="H14" s="164"/>
      <c r="I14" s="164"/>
      <c r="J14" s="164"/>
      <c r="K14" s="164">
        <v>17</v>
      </c>
      <c r="L14" s="164">
        <v>36</v>
      </c>
      <c r="M14" s="164"/>
      <c r="N14" s="164">
        <v>17</v>
      </c>
      <c r="O14" s="165">
        <v>49</v>
      </c>
      <c r="P14" s="13">
        <f t="shared" si="2"/>
        <v>200</v>
      </c>
      <c r="Q14" s="11">
        <f t="shared" si="3"/>
        <v>7</v>
      </c>
      <c r="R14" s="11">
        <f t="shared" si="4"/>
        <v>28.571428571428573</v>
      </c>
      <c r="S14" s="12">
        <f t="shared" si="5"/>
        <v>84.033613445378151</v>
      </c>
      <c r="T14" s="70">
        <v>34</v>
      </c>
      <c r="U14" s="163">
        <v>18</v>
      </c>
      <c r="V14" s="164">
        <v>34</v>
      </c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52</v>
      </c>
      <c r="AI14" s="11">
        <f t="shared" si="7"/>
        <v>2</v>
      </c>
      <c r="AJ14" s="12">
        <f t="shared" si="8"/>
        <v>26</v>
      </c>
      <c r="AK14" s="77"/>
      <c r="AL14" s="124">
        <f t="shared" si="9"/>
        <v>252</v>
      </c>
      <c r="AM14" s="95">
        <f t="shared" si="10"/>
        <v>9</v>
      </c>
      <c r="AN14" s="11">
        <f t="shared" si="11"/>
        <v>28</v>
      </c>
      <c r="AO14" s="12">
        <f t="shared" si="12"/>
        <v>82.35294117647058</v>
      </c>
    </row>
    <row r="15" spans="1:41" s="10" customFormat="1" ht="20.100000000000001" customHeight="1" x14ac:dyDescent="0.3">
      <c r="A15" s="26" t="s">
        <v>139</v>
      </c>
      <c r="B15" s="70">
        <v>17</v>
      </c>
      <c r="C15" s="163"/>
      <c r="D15" s="164">
        <v>9</v>
      </c>
      <c r="E15" s="164"/>
      <c r="F15" s="164">
        <v>13</v>
      </c>
      <c r="G15" s="164">
        <v>21</v>
      </c>
      <c r="H15" s="164">
        <v>27</v>
      </c>
      <c r="I15" s="164"/>
      <c r="J15" s="164"/>
      <c r="K15" s="164"/>
      <c r="L15" s="164"/>
      <c r="M15" s="164">
        <v>18</v>
      </c>
      <c r="N15" s="164">
        <v>21</v>
      </c>
      <c r="O15" s="165">
        <v>11</v>
      </c>
      <c r="P15" s="13">
        <f t="shared" si="2"/>
        <v>120</v>
      </c>
      <c r="Q15" s="11">
        <f t="shared" si="3"/>
        <v>7</v>
      </c>
      <c r="R15" s="11">
        <f t="shared" si="4"/>
        <v>17.142857142857142</v>
      </c>
      <c r="S15" s="12">
        <f t="shared" si="5"/>
        <v>100.84033613445378</v>
      </c>
      <c r="T15" s="70">
        <v>17</v>
      </c>
      <c r="U15" s="163">
        <v>22</v>
      </c>
      <c r="V15" s="164"/>
      <c r="W15" s="164">
        <v>19</v>
      </c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41</v>
      </c>
      <c r="AI15" s="11">
        <f t="shared" si="7"/>
        <v>2</v>
      </c>
      <c r="AJ15" s="12">
        <f t="shared" si="8"/>
        <v>20.5</v>
      </c>
      <c r="AK15" s="77"/>
      <c r="AL15" s="124">
        <f t="shared" si="9"/>
        <v>161</v>
      </c>
      <c r="AM15" s="95">
        <f t="shared" si="10"/>
        <v>9</v>
      </c>
      <c r="AN15" s="11">
        <f t="shared" si="11"/>
        <v>17.888888888888889</v>
      </c>
      <c r="AO15" s="12">
        <f t="shared" si="12"/>
        <v>105.22875816993465</v>
      </c>
    </row>
    <row r="16" spans="1:41" s="10" customFormat="1" ht="20.100000000000001" customHeight="1" x14ac:dyDescent="0.3">
      <c r="A16" s="26" t="s">
        <v>140</v>
      </c>
      <c r="B16" s="70">
        <v>43</v>
      </c>
      <c r="C16" s="163"/>
      <c r="D16" s="164">
        <v>20</v>
      </c>
      <c r="E16" s="164"/>
      <c r="F16" s="164"/>
      <c r="G16" s="164">
        <v>63</v>
      </c>
      <c r="H16" s="164"/>
      <c r="I16" s="164">
        <v>38</v>
      </c>
      <c r="J16" s="164"/>
      <c r="K16" s="164"/>
      <c r="L16" s="164"/>
      <c r="M16" s="164"/>
      <c r="N16" s="164"/>
      <c r="O16" s="165"/>
      <c r="P16" s="13">
        <f t="shared" si="2"/>
        <v>121</v>
      </c>
      <c r="Q16" s="11">
        <f t="shared" si="3"/>
        <v>3</v>
      </c>
      <c r="R16" s="11">
        <f t="shared" si="4"/>
        <v>40.333333333333336</v>
      </c>
      <c r="S16" s="12">
        <f t="shared" si="5"/>
        <v>93.798449612403104</v>
      </c>
      <c r="T16" s="70">
        <v>43</v>
      </c>
      <c r="U16" s="163"/>
      <c r="V16" s="164"/>
      <c r="W16" s="164">
        <v>28</v>
      </c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28</v>
      </c>
      <c r="AI16" s="11">
        <f t="shared" si="7"/>
        <v>1</v>
      </c>
      <c r="AJ16" s="12">
        <f t="shared" si="8"/>
        <v>28</v>
      </c>
      <c r="AK16" s="77"/>
      <c r="AL16" s="124">
        <f t="shared" si="9"/>
        <v>149</v>
      </c>
      <c r="AM16" s="95">
        <f t="shared" si="10"/>
        <v>4</v>
      </c>
      <c r="AN16" s="11">
        <f t="shared" si="11"/>
        <v>37.25</v>
      </c>
      <c r="AO16" s="12">
        <f t="shared" si="12"/>
        <v>86.627906976744185</v>
      </c>
    </row>
    <row r="17" spans="1:41" s="10" customFormat="1" ht="20.100000000000001" customHeight="1" x14ac:dyDescent="0.3">
      <c r="A17" s="26" t="s">
        <v>141</v>
      </c>
      <c r="B17" s="70">
        <v>37</v>
      </c>
      <c r="C17" s="163"/>
      <c r="D17" s="164">
        <v>30</v>
      </c>
      <c r="E17" s="164"/>
      <c r="F17" s="164"/>
      <c r="G17" s="164"/>
      <c r="H17" s="164">
        <v>80</v>
      </c>
      <c r="I17" s="164">
        <v>26</v>
      </c>
      <c r="J17" s="164">
        <v>43</v>
      </c>
      <c r="K17" s="164"/>
      <c r="L17" s="164"/>
      <c r="M17" s="164">
        <v>40</v>
      </c>
      <c r="N17" s="164"/>
      <c r="O17" s="165">
        <v>41</v>
      </c>
      <c r="P17" s="13">
        <f t="shared" si="2"/>
        <v>260</v>
      </c>
      <c r="Q17" s="11">
        <f t="shared" si="3"/>
        <v>6</v>
      </c>
      <c r="R17" s="11">
        <f t="shared" si="4"/>
        <v>43.333333333333336</v>
      </c>
      <c r="S17" s="12">
        <f t="shared" si="5"/>
        <v>117.11711711711712</v>
      </c>
      <c r="T17" s="70">
        <v>37</v>
      </c>
      <c r="U17" s="163"/>
      <c r="V17" s="164">
        <v>41</v>
      </c>
      <c r="W17" s="164">
        <v>46</v>
      </c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87</v>
      </c>
      <c r="AI17" s="11">
        <f t="shared" si="7"/>
        <v>2</v>
      </c>
      <c r="AJ17" s="12">
        <f t="shared" si="8"/>
        <v>43.5</v>
      </c>
      <c r="AK17" s="77"/>
      <c r="AL17" s="124">
        <f t="shared" si="9"/>
        <v>347</v>
      </c>
      <c r="AM17" s="95">
        <f t="shared" si="10"/>
        <v>8</v>
      </c>
      <c r="AN17" s="11">
        <f t="shared" si="11"/>
        <v>43.375</v>
      </c>
      <c r="AO17" s="12">
        <f t="shared" si="12"/>
        <v>117.22972972972974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10" customFormat="1" ht="20.100000000000001" customHeight="1" thickBot="1" x14ac:dyDescent="0.35">
      <c r="A19" s="159">
        <f>COUNT(B3:B18)</f>
        <v>15</v>
      </c>
      <c r="B19" s="180">
        <f t="shared" ref="B19:P19" si="13">SUM(B4:B18)</f>
        <v>456</v>
      </c>
      <c r="C19" s="21">
        <f t="shared" si="13"/>
        <v>148</v>
      </c>
      <c r="D19" s="19">
        <f t="shared" si="13"/>
        <v>222</v>
      </c>
      <c r="E19" s="19">
        <f t="shared" si="13"/>
        <v>153</v>
      </c>
      <c r="F19" s="19">
        <f t="shared" si="13"/>
        <v>180</v>
      </c>
      <c r="G19" s="19">
        <f t="shared" si="13"/>
        <v>256</v>
      </c>
      <c r="H19" s="19">
        <f t="shared" si="13"/>
        <v>209</v>
      </c>
      <c r="I19" s="19">
        <f t="shared" si="13"/>
        <v>180</v>
      </c>
      <c r="J19" s="19">
        <f t="shared" si="13"/>
        <v>188</v>
      </c>
      <c r="K19" s="19">
        <f t="shared" si="13"/>
        <v>162</v>
      </c>
      <c r="L19" s="19">
        <f t="shared" si="13"/>
        <v>177</v>
      </c>
      <c r="M19" s="19">
        <f t="shared" si="13"/>
        <v>168</v>
      </c>
      <c r="N19" s="19">
        <f t="shared" si="13"/>
        <v>151</v>
      </c>
      <c r="O19" s="19">
        <f t="shared" si="13"/>
        <v>199</v>
      </c>
      <c r="P19" s="19">
        <f t="shared" si="13"/>
        <v>2393</v>
      </c>
      <c r="Q19" s="19">
        <f>SUM(Q4:Q15)</f>
        <v>69</v>
      </c>
      <c r="R19" s="19">
        <f>P19/Q19</f>
        <v>34.681159420289852</v>
      </c>
      <c r="S19" s="22"/>
      <c r="T19" s="179">
        <f>SUM(T4:T18)</f>
        <v>455</v>
      </c>
      <c r="U19" s="21">
        <f t="shared" ref="U19:AI19" si="14">SUM(U4:U18)</f>
        <v>185</v>
      </c>
      <c r="V19" s="19">
        <f t="shared" si="14"/>
        <v>152</v>
      </c>
      <c r="W19" s="19">
        <f t="shared" si="14"/>
        <v>174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 t="shared" si="14"/>
        <v>0</v>
      </c>
      <c r="AH19" s="17">
        <f t="shared" ref="AH19" si="15">SUM(AH4:AH18)</f>
        <v>511</v>
      </c>
      <c r="AI19" s="18">
        <f t="shared" si="14"/>
        <v>18</v>
      </c>
      <c r="AJ19" s="23">
        <f>AH19/AI19</f>
        <v>28.388888888888889</v>
      </c>
      <c r="AK19" s="78"/>
      <c r="AL19" s="24">
        <f>SUM(AL4:AL18)</f>
        <v>2904</v>
      </c>
      <c r="AM19" s="18">
        <f>SUM(AM4:AM18)</f>
        <v>96</v>
      </c>
      <c r="AN19" s="18">
        <f t="shared" ref="AN19" si="16">AL19/AM19</f>
        <v>30.25</v>
      </c>
      <c r="AO19" s="20"/>
    </row>
    <row r="24" spans="1:41" x14ac:dyDescent="0.3">
      <c r="A24"/>
    </row>
  </sheetData>
  <mergeCells count="18"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</mergeCells>
  <conditionalFormatting sqref="A4:A19">
    <cfRule type="cellIs" dxfId="40" priority="14" operator="equal">
      <formula>0</formula>
    </cfRule>
  </conditionalFormatting>
  <conditionalFormatting sqref="A19 C19:S19 U19:AO19">
    <cfRule type="containsErrors" dxfId="39" priority="16">
      <formula>ISERROR(A19)</formula>
    </cfRule>
  </conditionalFormatting>
  <conditionalFormatting sqref="B4:B19">
    <cfRule type="cellIs" dxfId="38" priority="13" operator="equal">
      <formula>0</formula>
    </cfRule>
  </conditionalFormatting>
  <conditionalFormatting sqref="P4:S18 C19:S19">
    <cfRule type="cellIs" dxfId="37" priority="5" operator="equal">
      <formula>0</formula>
    </cfRule>
  </conditionalFormatting>
  <conditionalFormatting sqref="T4:T19">
    <cfRule type="cellIs" dxfId="36" priority="1" operator="equal">
      <formula>0</formula>
    </cfRule>
  </conditionalFormatting>
  <conditionalFormatting sqref="AH4:AO18 U19:AO19">
    <cfRule type="cellIs" dxfId="35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0">
    <pageSetUpPr fitToPage="1"/>
  </sheetPr>
  <dimension ref="A1:AS24"/>
  <sheetViews>
    <sheetView showGridLines="0" showRowColHeaders="0" topLeftCell="B1" zoomScaleNormal="100" workbookViewId="0">
      <selection activeCell="W8" sqref="W8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5" ht="30" customHeight="1" thickBot="1" x14ac:dyDescent="0.35">
      <c r="A1" s="311" t="s">
        <v>282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  <c r="X1" s="312"/>
      <c r="Y1" s="312"/>
      <c r="Z1" s="312"/>
      <c r="AA1" s="312"/>
      <c r="AB1" s="312"/>
      <c r="AC1" s="312"/>
      <c r="AD1" s="312"/>
      <c r="AE1" s="312"/>
      <c r="AF1" s="312"/>
      <c r="AG1" s="312"/>
      <c r="AH1" s="312"/>
      <c r="AI1" s="312"/>
      <c r="AJ1" s="312"/>
      <c r="AK1" s="73"/>
      <c r="AL1" s="313" t="s">
        <v>41</v>
      </c>
      <c r="AM1" s="313"/>
      <c r="AN1" s="313"/>
      <c r="AO1" s="314"/>
    </row>
    <row r="2" spans="1:45" ht="121.5" customHeight="1" thickBot="1" x14ac:dyDescent="0.35">
      <c r="A2" s="331" t="s">
        <v>142</v>
      </c>
      <c r="B2" s="317" t="s">
        <v>42</v>
      </c>
      <c r="C2" s="302" t="s">
        <v>98</v>
      </c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20"/>
      <c r="P2" s="321" t="s">
        <v>44</v>
      </c>
      <c r="Q2" s="323" t="s">
        <v>45</v>
      </c>
      <c r="R2" s="323" t="s">
        <v>46</v>
      </c>
      <c r="S2" s="325" t="s">
        <v>283</v>
      </c>
      <c r="T2" s="327" t="s">
        <v>47</v>
      </c>
      <c r="U2" s="302" t="s">
        <v>99</v>
      </c>
      <c r="V2" s="303"/>
      <c r="W2" s="303"/>
      <c r="X2" s="303"/>
      <c r="Y2" s="303"/>
      <c r="Z2" s="303"/>
      <c r="AA2" s="303"/>
      <c r="AB2" s="303"/>
      <c r="AC2" s="303"/>
      <c r="AD2" s="303"/>
      <c r="AE2" s="303"/>
      <c r="AF2" s="303"/>
      <c r="AG2" s="304"/>
      <c r="AH2" s="305" t="s">
        <v>44</v>
      </c>
      <c r="AI2" s="307" t="s">
        <v>45</v>
      </c>
      <c r="AJ2" s="309" t="s">
        <v>49</v>
      </c>
      <c r="AK2" s="75"/>
      <c r="AL2" s="305" t="s">
        <v>44</v>
      </c>
      <c r="AM2" s="307" t="s">
        <v>45</v>
      </c>
      <c r="AN2" s="307" t="s">
        <v>50</v>
      </c>
      <c r="AO2" s="309" t="s">
        <v>283</v>
      </c>
    </row>
    <row r="3" spans="1:45" ht="15" customHeight="1" thickBot="1" x14ac:dyDescent="0.35">
      <c r="A3" s="332"/>
      <c r="B3" s="31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2"/>
      <c r="Q3" s="324"/>
      <c r="R3" s="324"/>
      <c r="S3" s="326"/>
      <c r="T3" s="328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6"/>
      <c r="AI3" s="308"/>
      <c r="AJ3" s="310"/>
      <c r="AK3" s="76"/>
      <c r="AL3" s="306"/>
      <c r="AM3" s="308"/>
      <c r="AN3" s="308"/>
      <c r="AO3" s="310"/>
    </row>
    <row r="4" spans="1:45" s="10" customFormat="1" ht="20.100000000000001" customHeight="1" x14ac:dyDescent="0.2">
      <c r="A4" s="177" t="s">
        <v>143</v>
      </c>
      <c r="B4" s="137">
        <v>38</v>
      </c>
      <c r="C4" s="160">
        <v>65</v>
      </c>
      <c r="D4" s="161">
        <v>38</v>
      </c>
      <c r="E4" s="161">
        <v>31</v>
      </c>
      <c r="F4" s="161"/>
      <c r="G4" s="161">
        <v>30</v>
      </c>
      <c r="H4" s="161">
        <v>30</v>
      </c>
      <c r="I4" s="161"/>
      <c r="J4" s="161"/>
      <c r="K4" s="161">
        <v>46</v>
      </c>
      <c r="L4" s="161">
        <v>51</v>
      </c>
      <c r="M4" s="161"/>
      <c r="N4" s="161">
        <v>49</v>
      </c>
      <c r="O4" s="162">
        <v>23</v>
      </c>
      <c r="P4" s="9">
        <f>SUM(C4:O4)</f>
        <v>363</v>
      </c>
      <c r="Q4" s="8">
        <f>COUNTIF(C4:O4,"&gt;0")</f>
        <v>9</v>
      </c>
      <c r="R4" s="8">
        <f>IF(P4=0," ",P4/Q4)</f>
        <v>40.333333333333336</v>
      </c>
      <c r="S4" s="94">
        <f>IF(P4=0," ",P4/(Q4*B4)*100)</f>
        <v>106.14035087719299</v>
      </c>
      <c r="T4" s="70">
        <v>38</v>
      </c>
      <c r="U4" s="160">
        <v>36</v>
      </c>
      <c r="V4" s="161">
        <v>43</v>
      </c>
      <c r="W4" s="161">
        <v>35</v>
      </c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114</v>
      </c>
      <c r="AI4" s="8">
        <f>COUNTIF(U4:AG4,"&gt;0")</f>
        <v>3</v>
      </c>
      <c r="AJ4" s="94">
        <f>IF(AH4=0," ",AH4/AI4)</f>
        <v>38</v>
      </c>
      <c r="AK4" s="77"/>
      <c r="AL4" s="122">
        <f t="shared" ref="AL4" si="0">P4+AH4</f>
        <v>477</v>
      </c>
      <c r="AM4" s="123">
        <f t="shared" ref="AM4" si="1">Q4+AI4</f>
        <v>12</v>
      </c>
      <c r="AN4" s="8">
        <f>IF(AL4=0," ",AL4/AM4)</f>
        <v>39.75</v>
      </c>
      <c r="AO4" s="94">
        <f>IF(AL4=0," ",AL4/(AM4*T4)*100)</f>
        <v>104.60526315789474</v>
      </c>
      <c r="AS4" s="225"/>
    </row>
    <row r="5" spans="1:45" s="10" customFormat="1" ht="20.100000000000001" customHeight="1" x14ac:dyDescent="0.3">
      <c r="A5" s="26" t="s">
        <v>144</v>
      </c>
      <c r="B5" s="70">
        <v>20</v>
      </c>
      <c r="C5" s="163"/>
      <c r="D5" s="164">
        <v>23</v>
      </c>
      <c r="E5" s="164"/>
      <c r="F5" s="164">
        <v>16</v>
      </c>
      <c r="G5" s="164"/>
      <c r="H5" s="164">
        <v>15</v>
      </c>
      <c r="I5" s="164"/>
      <c r="J5" s="164">
        <v>25</v>
      </c>
      <c r="K5" s="164"/>
      <c r="L5" s="164">
        <v>12</v>
      </c>
      <c r="M5" s="164">
        <v>14</v>
      </c>
      <c r="N5" s="164"/>
      <c r="O5" s="165">
        <v>27</v>
      </c>
      <c r="P5" s="13">
        <f t="shared" ref="P5:P18" si="2">SUM(C5:O5)</f>
        <v>132</v>
      </c>
      <c r="Q5" s="11">
        <f t="shared" ref="Q5:Q18" si="3">COUNTIF(C5:O5,"&gt;0")</f>
        <v>7</v>
      </c>
      <c r="R5" s="11">
        <f t="shared" ref="R5:R18" si="4">IF(P5=0," ",P5/Q5)</f>
        <v>18.857142857142858</v>
      </c>
      <c r="S5" s="12">
        <f t="shared" ref="S5:S18" si="5">IF(P5=0," ",P5/(Q5*B5)*100)</f>
        <v>94.285714285714278</v>
      </c>
      <c r="T5" s="70">
        <v>20</v>
      </c>
      <c r="U5" s="163"/>
      <c r="V5" s="164">
        <v>10</v>
      </c>
      <c r="W5" s="164">
        <v>23</v>
      </c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33</v>
      </c>
      <c r="AI5" s="11">
        <f t="shared" ref="AI5:AI18" si="7">COUNTIF(U5:AG5,"&gt;0")</f>
        <v>2</v>
      </c>
      <c r="AJ5" s="12">
        <f t="shared" ref="AJ5:AJ18" si="8">IF(AH5=0," ",AH5/AI5)</f>
        <v>16.5</v>
      </c>
      <c r="AK5" s="77"/>
      <c r="AL5" s="124">
        <f t="shared" ref="AL5:AL18" si="9">P5+AH5</f>
        <v>165</v>
      </c>
      <c r="AM5" s="95">
        <f t="shared" ref="AM5:AM18" si="10">Q5+AI5</f>
        <v>9</v>
      </c>
      <c r="AN5" s="11">
        <f t="shared" ref="AN5:AN18" si="11">IF(AL5=0," ",AL5/AM5)</f>
        <v>18.333333333333332</v>
      </c>
      <c r="AO5" s="12">
        <f t="shared" ref="AO5:AO18" si="12">IF(AL5=0," ",AL5/(AM5*T5)*100)</f>
        <v>91.666666666666657</v>
      </c>
    </row>
    <row r="6" spans="1:45" s="10" customFormat="1" ht="20.100000000000001" customHeight="1" x14ac:dyDescent="0.3">
      <c r="A6" s="26" t="s">
        <v>145</v>
      </c>
      <c r="B6" s="70">
        <v>15</v>
      </c>
      <c r="C6" s="163">
        <v>13</v>
      </c>
      <c r="D6" s="164">
        <v>13</v>
      </c>
      <c r="E6" s="164"/>
      <c r="F6" s="164">
        <v>14</v>
      </c>
      <c r="G6" s="164">
        <v>12</v>
      </c>
      <c r="H6" s="164">
        <v>8</v>
      </c>
      <c r="I6" s="164">
        <v>13</v>
      </c>
      <c r="J6" s="164"/>
      <c r="K6" s="164">
        <v>14</v>
      </c>
      <c r="L6" s="164">
        <v>13</v>
      </c>
      <c r="M6" s="164"/>
      <c r="N6" s="164">
        <v>9</v>
      </c>
      <c r="O6" s="165"/>
      <c r="P6" s="13">
        <f t="shared" si="2"/>
        <v>109</v>
      </c>
      <c r="Q6" s="11">
        <f t="shared" si="3"/>
        <v>9</v>
      </c>
      <c r="R6" s="11">
        <f t="shared" si="4"/>
        <v>12.111111111111111</v>
      </c>
      <c r="S6" s="12">
        <f t="shared" si="5"/>
        <v>80.740740740740748</v>
      </c>
      <c r="T6" s="70">
        <v>15</v>
      </c>
      <c r="U6" s="163">
        <v>16</v>
      </c>
      <c r="V6" s="164"/>
      <c r="W6" s="164">
        <v>12</v>
      </c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28</v>
      </c>
      <c r="AI6" s="11">
        <f t="shared" si="7"/>
        <v>2</v>
      </c>
      <c r="AJ6" s="12">
        <f t="shared" si="8"/>
        <v>14</v>
      </c>
      <c r="AK6" s="77"/>
      <c r="AL6" s="124">
        <f t="shared" si="9"/>
        <v>137</v>
      </c>
      <c r="AM6" s="95">
        <f t="shared" si="10"/>
        <v>11</v>
      </c>
      <c r="AN6" s="11">
        <f t="shared" si="11"/>
        <v>12.454545454545455</v>
      </c>
      <c r="AO6" s="12">
        <f t="shared" si="12"/>
        <v>83.030303030303031</v>
      </c>
    </row>
    <row r="7" spans="1:45" s="10" customFormat="1" ht="20.100000000000001" customHeight="1" x14ac:dyDescent="0.3">
      <c r="A7" s="26" t="s">
        <v>146</v>
      </c>
      <c r="B7" s="70">
        <v>79</v>
      </c>
      <c r="C7" s="163">
        <v>73</v>
      </c>
      <c r="D7" s="164">
        <v>51</v>
      </c>
      <c r="E7" s="164">
        <v>99</v>
      </c>
      <c r="F7" s="164">
        <v>57</v>
      </c>
      <c r="G7" s="164">
        <v>93</v>
      </c>
      <c r="H7" s="164">
        <v>78</v>
      </c>
      <c r="I7" s="164">
        <v>65</v>
      </c>
      <c r="J7" s="164">
        <v>68</v>
      </c>
      <c r="K7" s="164"/>
      <c r="L7" s="164">
        <v>90</v>
      </c>
      <c r="M7" s="164">
        <v>64</v>
      </c>
      <c r="N7" s="164"/>
      <c r="O7" s="165"/>
      <c r="P7" s="13">
        <f t="shared" si="2"/>
        <v>738</v>
      </c>
      <c r="Q7" s="11">
        <f t="shared" si="3"/>
        <v>10</v>
      </c>
      <c r="R7" s="11">
        <f t="shared" si="4"/>
        <v>73.8</v>
      </c>
      <c r="S7" s="12">
        <f t="shared" si="5"/>
        <v>93.417721518987335</v>
      </c>
      <c r="T7" s="70">
        <v>79</v>
      </c>
      <c r="U7" s="163"/>
      <c r="V7" s="164">
        <v>93</v>
      </c>
      <c r="W7" s="164">
        <v>63</v>
      </c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156</v>
      </c>
      <c r="AI7" s="11">
        <f t="shared" si="7"/>
        <v>2</v>
      </c>
      <c r="AJ7" s="12">
        <f t="shared" si="8"/>
        <v>78</v>
      </c>
      <c r="AK7" s="77"/>
      <c r="AL7" s="124">
        <f t="shared" si="9"/>
        <v>894</v>
      </c>
      <c r="AM7" s="95">
        <f t="shared" si="10"/>
        <v>12</v>
      </c>
      <c r="AN7" s="11">
        <f t="shared" si="11"/>
        <v>74.5</v>
      </c>
      <c r="AO7" s="12">
        <f t="shared" si="12"/>
        <v>94.303797468354432</v>
      </c>
    </row>
    <row r="8" spans="1:45" s="10" customFormat="1" ht="20.100000000000001" customHeight="1" x14ac:dyDescent="0.3">
      <c r="A8" s="26" t="s">
        <v>311</v>
      </c>
      <c r="B8" s="70">
        <v>51</v>
      </c>
      <c r="C8" s="163"/>
      <c r="D8" s="164"/>
      <c r="E8" s="164"/>
      <c r="F8" s="164"/>
      <c r="G8" s="164"/>
      <c r="H8" s="164"/>
      <c r="I8" s="164"/>
      <c r="J8" s="164"/>
      <c r="K8" s="164"/>
      <c r="L8" s="164"/>
      <c r="M8" s="164"/>
      <c r="N8" s="164"/>
      <c r="O8" s="165"/>
      <c r="P8" s="13">
        <f t="shared" si="2"/>
        <v>0</v>
      </c>
      <c r="Q8" s="11">
        <f t="shared" si="3"/>
        <v>0</v>
      </c>
      <c r="R8" s="11" t="str">
        <f t="shared" si="4"/>
        <v xml:space="preserve"> </v>
      </c>
      <c r="S8" s="12" t="str">
        <f t="shared" si="5"/>
        <v xml:space="preserve"> </v>
      </c>
      <c r="T8" s="70">
        <v>51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0</v>
      </c>
      <c r="AM8" s="95">
        <f t="shared" si="10"/>
        <v>0</v>
      </c>
      <c r="AN8" s="11" t="str">
        <f t="shared" si="11"/>
        <v xml:space="preserve"> </v>
      </c>
      <c r="AO8" s="12" t="str">
        <f t="shared" si="12"/>
        <v xml:space="preserve"> </v>
      </c>
    </row>
    <row r="9" spans="1:45" s="10" customFormat="1" ht="20.100000000000001" customHeight="1" x14ac:dyDescent="0.3">
      <c r="A9" s="26" t="s">
        <v>147</v>
      </c>
      <c r="B9" s="70">
        <v>37</v>
      </c>
      <c r="C9" s="163">
        <v>55</v>
      </c>
      <c r="D9" s="164">
        <v>34</v>
      </c>
      <c r="E9" s="164">
        <v>50</v>
      </c>
      <c r="F9" s="164">
        <v>54</v>
      </c>
      <c r="G9" s="164">
        <v>32</v>
      </c>
      <c r="H9" s="164"/>
      <c r="I9" s="164">
        <v>33</v>
      </c>
      <c r="J9" s="164"/>
      <c r="K9" s="164">
        <v>55</v>
      </c>
      <c r="L9" s="164">
        <v>38</v>
      </c>
      <c r="M9" s="164">
        <v>55</v>
      </c>
      <c r="N9" s="164">
        <v>51</v>
      </c>
      <c r="O9" s="165">
        <v>27</v>
      </c>
      <c r="P9" s="13">
        <f t="shared" si="2"/>
        <v>484</v>
      </c>
      <c r="Q9" s="11">
        <f t="shared" si="3"/>
        <v>11</v>
      </c>
      <c r="R9" s="11">
        <f t="shared" si="4"/>
        <v>44</v>
      </c>
      <c r="S9" s="12">
        <f t="shared" si="5"/>
        <v>118.91891891891892</v>
      </c>
      <c r="T9" s="70">
        <v>37</v>
      </c>
      <c r="U9" s="163">
        <v>20</v>
      </c>
      <c r="V9" s="164">
        <v>29</v>
      </c>
      <c r="W9" s="164">
        <v>19</v>
      </c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68</v>
      </c>
      <c r="AI9" s="11">
        <f t="shared" si="7"/>
        <v>3</v>
      </c>
      <c r="AJ9" s="12">
        <f t="shared" si="8"/>
        <v>22.666666666666668</v>
      </c>
      <c r="AK9" s="77"/>
      <c r="AL9" s="124">
        <f t="shared" si="9"/>
        <v>552</v>
      </c>
      <c r="AM9" s="95">
        <f t="shared" si="10"/>
        <v>14</v>
      </c>
      <c r="AN9" s="11">
        <f t="shared" si="11"/>
        <v>39.428571428571431</v>
      </c>
      <c r="AO9" s="224">
        <f t="shared" si="12"/>
        <v>106.56370656370657</v>
      </c>
    </row>
    <row r="10" spans="1:45" s="10" customFormat="1" ht="20.100000000000001" customHeight="1" x14ac:dyDescent="0.3">
      <c r="A10" s="26" t="s">
        <v>148</v>
      </c>
      <c r="B10" s="70">
        <v>20</v>
      </c>
      <c r="C10" s="163"/>
      <c r="D10" s="164"/>
      <c r="E10" s="164"/>
      <c r="F10" s="164"/>
      <c r="G10" s="164">
        <v>22</v>
      </c>
      <c r="H10" s="164"/>
      <c r="I10" s="164">
        <v>40</v>
      </c>
      <c r="J10" s="164">
        <v>27</v>
      </c>
      <c r="K10" s="164">
        <v>21</v>
      </c>
      <c r="L10" s="164">
        <v>20</v>
      </c>
      <c r="M10" s="164">
        <v>16</v>
      </c>
      <c r="N10" s="164"/>
      <c r="O10" s="165"/>
      <c r="P10" s="13">
        <f t="shared" si="2"/>
        <v>146</v>
      </c>
      <c r="Q10" s="11">
        <f t="shared" si="3"/>
        <v>6</v>
      </c>
      <c r="R10" s="11">
        <f t="shared" si="4"/>
        <v>24.333333333333332</v>
      </c>
      <c r="S10" s="12">
        <f t="shared" si="5"/>
        <v>121.66666666666666</v>
      </c>
      <c r="T10" s="70">
        <v>20</v>
      </c>
      <c r="U10" s="163">
        <v>15</v>
      </c>
      <c r="V10" s="164">
        <v>28</v>
      </c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43</v>
      </c>
      <c r="AI10" s="11">
        <f t="shared" si="7"/>
        <v>2</v>
      </c>
      <c r="AJ10" s="12">
        <f t="shared" si="8"/>
        <v>21.5</v>
      </c>
      <c r="AK10" s="77"/>
      <c r="AL10" s="124">
        <f t="shared" si="9"/>
        <v>189</v>
      </c>
      <c r="AM10" s="95">
        <f t="shared" si="10"/>
        <v>8</v>
      </c>
      <c r="AN10" s="11">
        <f t="shared" si="11"/>
        <v>23.625</v>
      </c>
      <c r="AO10" s="12">
        <f t="shared" si="12"/>
        <v>118.12499999999999</v>
      </c>
    </row>
    <row r="11" spans="1:45" s="10" customFormat="1" ht="20.100000000000001" customHeight="1" x14ac:dyDescent="0.3">
      <c r="A11" s="26" t="s">
        <v>149</v>
      </c>
      <c r="B11" s="70">
        <v>22</v>
      </c>
      <c r="C11" s="163"/>
      <c r="D11" s="164">
        <v>30</v>
      </c>
      <c r="E11" s="164">
        <v>23</v>
      </c>
      <c r="F11" s="164"/>
      <c r="G11" s="164"/>
      <c r="H11" s="164">
        <v>28</v>
      </c>
      <c r="I11" s="164">
        <v>26</v>
      </c>
      <c r="J11" s="164">
        <v>26</v>
      </c>
      <c r="K11" s="164">
        <v>31</v>
      </c>
      <c r="L11" s="164"/>
      <c r="M11" s="164"/>
      <c r="N11" s="164"/>
      <c r="O11" s="165"/>
      <c r="P11" s="13">
        <f t="shared" si="2"/>
        <v>164</v>
      </c>
      <c r="Q11" s="11">
        <f t="shared" si="3"/>
        <v>6</v>
      </c>
      <c r="R11" s="11">
        <f t="shared" si="4"/>
        <v>27.333333333333332</v>
      </c>
      <c r="S11" s="12">
        <f t="shared" si="5"/>
        <v>124.24242424242425</v>
      </c>
      <c r="T11" s="70">
        <v>22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164</v>
      </c>
      <c r="AM11" s="95">
        <f t="shared" si="10"/>
        <v>6</v>
      </c>
      <c r="AN11" s="11">
        <f t="shared" si="11"/>
        <v>27.333333333333332</v>
      </c>
      <c r="AO11" s="12">
        <f t="shared" si="12"/>
        <v>124.24242424242425</v>
      </c>
    </row>
    <row r="12" spans="1:45" s="10" customFormat="1" ht="20.100000000000001" customHeight="1" x14ac:dyDescent="0.3">
      <c r="A12" s="69" t="s">
        <v>150</v>
      </c>
      <c r="B12" s="70">
        <v>64</v>
      </c>
      <c r="C12" s="163"/>
      <c r="D12" s="164"/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5"/>
      <c r="P12" s="13">
        <f t="shared" si="2"/>
        <v>0</v>
      </c>
      <c r="Q12" s="11">
        <f t="shared" si="3"/>
        <v>0</v>
      </c>
      <c r="R12" s="11" t="str">
        <f t="shared" si="4"/>
        <v xml:space="preserve"> </v>
      </c>
      <c r="S12" s="12" t="str">
        <f t="shared" si="5"/>
        <v xml:space="preserve"> </v>
      </c>
      <c r="T12" s="70">
        <v>64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0</v>
      </c>
      <c r="AM12" s="95">
        <f t="shared" si="10"/>
        <v>0</v>
      </c>
      <c r="AN12" s="11" t="str">
        <f t="shared" si="11"/>
        <v xml:space="preserve"> </v>
      </c>
      <c r="AO12" s="12" t="str">
        <f t="shared" si="12"/>
        <v xml:space="preserve"> </v>
      </c>
    </row>
    <row r="13" spans="1:45" s="10" customFormat="1" ht="20.100000000000001" customHeight="1" x14ac:dyDescent="0.3">
      <c r="A13" s="26" t="s">
        <v>151</v>
      </c>
      <c r="B13" s="70">
        <v>24</v>
      </c>
      <c r="C13" s="163">
        <v>35</v>
      </c>
      <c r="D13" s="164"/>
      <c r="E13" s="164">
        <v>30</v>
      </c>
      <c r="F13" s="164">
        <v>19</v>
      </c>
      <c r="G13" s="164"/>
      <c r="H13" s="164">
        <v>28</v>
      </c>
      <c r="I13" s="164"/>
      <c r="J13" s="164">
        <v>18</v>
      </c>
      <c r="K13" s="164"/>
      <c r="L13" s="164"/>
      <c r="M13" s="164">
        <v>27</v>
      </c>
      <c r="N13" s="164">
        <v>38</v>
      </c>
      <c r="O13" s="165">
        <v>16</v>
      </c>
      <c r="P13" s="13">
        <f t="shared" si="2"/>
        <v>211</v>
      </c>
      <c r="Q13" s="11">
        <f t="shared" si="3"/>
        <v>8</v>
      </c>
      <c r="R13" s="11">
        <f t="shared" si="4"/>
        <v>26.375</v>
      </c>
      <c r="S13" s="12">
        <f t="shared" si="5"/>
        <v>109.89583333333333</v>
      </c>
      <c r="T13" s="70">
        <v>24</v>
      </c>
      <c r="U13" s="163">
        <v>19</v>
      </c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19</v>
      </c>
      <c r="AI13" s="11">
        <f t="shared" si="7"/>
        <v>1</v>
      </c>
      <c r="AJ13" s="12">
        <f t="shared" si="8"/>
        <v>19</v>
      </c>
      <c r="AK13" s="77"/>
      <c r="AL13" s="124">
        <f t="shared" si="9"/>
        <v>230</v>
      </c>
      <c r="AM13" s="95">
        <f t="shared" si="10"/>
        <v>9</v>
      </c>
      <c r="AN13" s="11">
        <f t="shared" si="11"/>
        <v>25.555555555555557</v>
      </c>
      <c r="AO13" s="12">
        <f t="shared" si="12"/>
        <v>106.4814814814815</v>
      </c>
    </row>
    <row r="14" spans="1:45" s="10" customFormat="1" ht="20.100000000000001" customHeight="1" x14ac:dyDescent="0.3">
      <c r="A14" s="26" t="s">
        <v>152</v>
      </c>
      <c r="B14" s="70">
        <v>22</v>
      </c>
      <c r="C14" s="163"/>
      <c r="D14" s="164"/>
      <c r="E14" s="164"/>
      <c r="F14" s="164"/>
      <c r="G14" s="164"/>
      <c r="H14" s="164"/>
      <c r="I14" s="164">
        <v>32</v>
      </c>
      <c r="J14" s="164">
        <v>16</v>
      </c>
      <c r="K14" s="164"/>
      <c r="L14" s="164"/>
      <c r="M14" s="164">
        <v>24</v>
      </c>
      <c r="N14" s="164">
        <v>19</v>
      </c>
      <c r="O14" s="165">
        <v>22</v>
      </c>
      <c r="P14" s="13">
        <f t="shared" si="2"/>
        <v>113</v>
      </c>
      <c r="Q14" s="11">
        <f t="shared" si="3"/>
        <v>5</v>
      </c>
      <c r="R14" s="11">
        <f t="shared" si="4"/>
        <v>22.6</v>
      </c>
      <c r="S14" s="12">
        <f t="shared" si="5"/>
        <v>102.72727272727273</v>
      </c>
      <c r="T14" s="70">
        <v>22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113</v>
      </c>
      <c r="AM14" s="95">
        <f t="shared" si="10"/>
        <v>5</v>
      </c>
      <c r="AN14" s="11">
        <f t="shared" si="11"/>
        <v>22.6</v>
      </c>
      <c r="AO14" s="12">
        <f t="shared" si="12"/>
        <v>102.72727272727273</v>
      </c>
    </row>
    <row r="15" spans="1:45" s="10" customFormat="1" ht="20.100000000000001" customHeight="1" x14ac:dyDescent="0.3">
      <c r="A15" s="26" t="s">
        <v>312</v>
      </c>
      <c r="B15" s="70">
        <v>23</v>
      </c>
      <c r="C15" s="163">
        <v>17</v>
      </c>
      <c r="D15" s="164"/>
      <c r="E15" s="164">
        <v>22</v>
      </c>
      <c r="F15" s="164">
        <v>20</v>
      </c>
      <c r="G15" s="164">
        <v>32</v>
      </c>
      <c r="H15" s="164"/>
      <c r="I15" s="164"/>
      <c r="J15" s="164"/>
      <c r="K15" s="164">
        <v>24</v>
      </c>
      <c r="L15" s="164"/>
      <c r="M15" s="164"/>
      <c r="N15" s="164">
        <v>20</v>
      </c>
      <c r="O15" s="165">
        <v>25</v>
      </c>
      <c r="P15" s="13">
        <f t="shared" si="2"/>
        <v>160</v>
      </c>
      <c r="Q15" s="11">
        <f t="shared" si="3"/>
        <v>7</v>
      </c>
      <c r="R15" s="11">
        <f t="shared" si="4"/>
        <v>22.857142857142858</v>
      </c>
      <c r="S15" s="12">
        <f t="shared" si="5"/>
        <v>99.378881987577643</v>
      </c>
      <c r="T15" s="70">
        <v>23</v>
      </c>
      <c r="U15" s="163">
        <v>14</v>
      </c>
      <c r="V15" s="164">
        <v>26</v>
      </c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40</v>
      </c>
      <c r="AI15" s="11">
        <f t="shared" si="7"/>
        <v>2</v>
      </c>
      <c r="AJ15" s="12">
        <f t="shared" si="8"/>
        <v>20</v>
      </c>
      <c r="AK15" s="77"/>
      <c r="AL15" s="124">
        <f t="shared" si="9"/>
        <v>200</v>
      </c>
      <c r="AM15" s="95">
        <f t="shared" si="10"/>
        <v>9</v>
      </c>
      <c r="AN15" s="11">
        <f t="shared" si="11"/>
        <v>22.222222222222221</v>
      </c>
      <c r="AO15" s="12">
        <f t="shared" si="12"/>
        <v>96.618357487922708</v>
      </c>
    </row>
    <row r="16" spans="1:45" s="10" customFormat="1" ht="20.100000000000001" customHeight="1" x14ac:dyDescent="0.3">
      <c r="A16" s="26" t="s">
        <v>374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5"/>
        <v xml:space="preserve"> </v>
      </c>
      <c r="T16" s="276">
        <v>20</v>
      </c>
      <c r="U16" s="163"/>
      <c r="V16" s="164"/>
      <c r="W16" s="164">
        <v>18</v>
      </c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18</v>
      </c>
      <c r="AI16" s="11">
        <f t="shared" si="7"/>
        <v>1</v>
      </c>
      <c r="AJ16" s="12">
        <f t="shared" si="8"/>
        <v>18</v>
      </c>
      <c r="AK16" s="77"/>
      <c r="AL16" s="124">
        <f t="shared" si="9"/>
        <v>18</v>
      </c>
      <c r="AM16" s="95">
        <f t="shared" si="10"/>
        <v>1</v>
      </c>
      <c r="AN16" s="11">
        <f t="shared" si="11"/>
        <v>18</v>
      </c>
      <c r="AO16" s="12">
        <f t="shared" si="12"/>
        <v>90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5"/>
        <v xml:space="preserve"> </v>
      </c>
      <c r="T17" s="72">
        <f t="shared" ref="T17:T18" si="13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11" t="str">
        <f t="shared" si="11"/>
        <v xml:space="preserve"> </v>
      </c>
      <c r="AO17" s="12" t="str">
        <f t="shared" si="12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s="25" customFormat="1" ht="20.100000000000001" customHeight="1" thickBot="1" x14ac:dyDescent="0.35">
      <c r="A19" s="159">
        <f>COUNT(B2:B18)</f>
        <v>15</v>
      </c>
      <c r="B19" s="180">
        <f>SUM(B4:B18)</f>
        <v>415</v>
      </c>
      <c r="C19" s="21">
        <f>SUM(C4:C15)</f>
        <v>258</v>
      </c>
      <c r="D19" s="19">
        <f>SUM(D4:D15)</f>
        <v>189</v>
      </c>
      <c r="E19" s="19">
        <f t="shared" ref="E19:Q19" si="14">SUM(E4:E15)</f>
        <v>255</v>
      </c>
      <c r="F19" s="19">
        <f t="shared" si="14"/>
        <v>180</v>
      </c>
      <c r="G19" s="19">
        <f t="shared" si="14"/>
        <v>221</v>
      </c>
      <c r="H19" s="19">
        <f t="shared" si="14"/>
        <v>187</v>
      </c>
      <c r="I19" s="19">
        <f t="shared" si="14"/>
        <v>209</v>
      </c>
      <c r="J19" s="19">
        <f t="shared" si="14"/>
        <v>180</v>
      </c>
      <c r="K19" s="19">
        <f t="shared" si="14"/>
        <v>191</v>
      </c>
      <c r="L19" s="19">
        <f t="shared" si="14"/>
        <v>224</v>
      </c>
      <c r="M19" s="19">
        <f t="shared" si="14"/>
        <v>200</v>
      </c>
      <c r="N19" s="19">
        <f t="shared" si="14"/>
        <v>186</v>
      </c>
      <c r="O19" s="19">
        <f t="shared" si="14"/>
        <v>140</v>
      </c>
      <c r="P19" s="19">
        <f t="shared" si="14"/>
        <v>2620</v>
      </c>
      <c r="Q19" s="19">
        <f t="shared" si="14"/>
        <v>78</v>
      </c>
      <c r="R19" s="19">
        <f>P19/Q19</f>
        <v>33.589743589743591</v>
      </c>
      <c r="S19" s="22"/>
      <c r="T19" s="179">
        <f>SUM(T4:T18)</f>
        <v>435</v>
      </c>
      <c r="U19" s="21">
        <f>SUM(U4:U15)</f>
        <v>120</v>
      </c>
      <c r="V19" s="19">
        <f>SUM(V4:V15)</f>
        <v>229</v>
      </c>
      <c r="W19" s="19">
        <f t="shared" ref="W19:AF19" si="15">SUM(W4:W15)</f>
        <v>152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SUM(AG4:AG15)</f>
        <v>0</v>
      </c>
      <c r="AH19" s="17">
        <f t="shared" ref="AH19" si="16">SUM(AH4:AH15)</f>
        <v>501</v>
      </c>
      <c r="AI19" s="18">
        <f>SUM(AI4:AI15)</f>
        <v>17</v>
      </c>
      <c r="AJ19" s="23">
        <f>AH19/AI19</f>
        <v>29.470588235294116</v>
      </c>
      <c r="AK19" s="78"/>
      <c r="AL19" s="278">
        <f>SUM(AL4:AL18)</f>
        <v>3139</v>
      </c>
      <c r="AM19" s="18">
        <f>SUM(AM4:AM15)</f>
        <v>95</v>
      </c>
      <c r="AN19" s="18">
        <f t="shared" ref="AN19" si="17">AL19/AM19</f>
        <v>33.042105263157893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34" priority="8" operator="equal">
      <formula>0</formula>
    </cfRule>
  </conditionalFormatting>
  <conditionalFormatting sqref="A19 C19:S19 U19:AO19">
    <cfRule type="containsErrors" dxfId="33" priority="10">
      <formula>ISERROR(A19)</formula>
    </cfRule>
  </conditionalFormatting>
  <conditionalFormatting sqref="B4:B19">
    <cfRule type="cellIs" dxfId="32" priority="7" operator="equal">
      <formula>0</formula>
    </cfRule>
  </conditionalFormatting>
  <conditionalFormatting sqref="P4:S18 C19:S19">
    <cfRule type="cellIs" dxfId="31" priority="3" operator="equal">
      <formula>0</formula>
    </cfRule>
  </conditionalFormatting>
  <conditionalFormatting sqref="T4:T19">
    <cfRule type="cellIs" dxfId="30" priority="1" operator="equal">
      <formula>0</formula>
    </cfRule>
  </conditionalFormatting>
  <conditionalFormatting sqref="AH4:AO18 U19:AO19">
    <cfRule type="cellIs" dxfId="29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1">
    <pageSetUpPr fitToPage="1"/>
  </sheetPr>
  <dimension ref="A1:AO24"/>
  <sheetViews>
    <sheetView showGridLines="0" showRowColHeaders="0" zoomScale="85" zoomScaleNormal="85" workbookViewId="0">
      <selection activeCell="W9" sqref="W9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11" t="s">
        <v>282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  <c r="X1" s="312"/>
      <c r="Y1" s="312"/>
      <c r="Z1" s="312"/>
      <c r="AA1" s="312"/>
      <c r="AB1" s="312"/>
      <c r="AC1" s="312"/>
      <c r="AD1" s="312"/>
      <c r="AE1" s="312"/>
      <c r="AF1" s="312"/>
      <c r="AG1" s="312"/>
      <c r="AH1" s="312"/>
      <c r="AI1" s="312"/>
      <c r="AJ1" s="312"/>
      <c r="AK1" s="73"/>
      <c r="AL1" s="313" t="s">
        <v>41</v>
      </c>
      <c r="AM1" s="313"/>
      <c r="AN1" s="313"/>
      <c r="AO1" s="314"/>
    </row>
    <row r="2" spans="1:41" ht="121.5" customHeight="1" thickBot="1" x14ac:dyDescent="0.35">
      <c r="A2" s="315" t="s">
        <v>30</v>
      </c>
      <c r="B2" s="317" t="s">
        <v>42</v>
      </c>
      <c r="C2" s="302" t="s">
        <v>153</v>
      </c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20"/>
      <c r="P2" s="321" t="s">
        <v>44</v>
      </c>
      <c r="Q2" s="323" t="s">
        <v>45</v>
      </c>
      <c r="R2" s="323" t="s">
        <v>46</v>
      </c>
      <c r="S2" s="325" t="s">
        <v>283</v>
      </c>
      <c r="T2" s="327" t="s">
        <v>47</v>
      </c>
      <c r="U2" s="302" t="s">
        <v>77</v>
      </c>
      <c r="V2" s="303"/>
      <c r="W2" s="303"/>
      <c r="X2" s="303"/>
      <c r="Y2" s="303"/>
      <c r="Z2" s="303"/>
      <c r="AA2" s="303"/>
      <c r="AB2" s="303"/>
      <c r="AC2" s="303"/>
      <c r="AD2" s="303"/>
      <c r="AE2" s="303"/>
      <c r="AF2" s="303"/>
      <c r="AG2" s="304"/>
      <c r="AH2" s="305" t="s">
        <v>44</v>
      </c>
      <c r="AI2" s="307" t="s">
        <v>45</v>
      </c>
      <c r="AJ2" s="309" t="s">
        <v>49</v>
      </c>
      <c r="AK2" s="75"/>
      <c r="AL2" s="305" t="s">
        <v>44</v>
      </c>
      <c r="AM2" s="307" t="s">
        <v>45</v>
      </c>
      <c r="AN2" s="307" t="s">
        <v>50</v>
      </c>
      <c r="AO2" s="309" t="s">
        <v>283</v>
      </c>
    </row>
    <row r="3" spans="1:41" ht="15" customHeight="1" thickBot="1" x14ac:dyDescent="0.35">
      <c r="A3" s="316"/>
      <c r="B3" s="318"/>
      <c r="C3" s="6">
        <v>1</v>
      </c>
      <c r="D3" s="2">
        <v>2</v>
      </c>
      <c r="E3" s="2">
        <v>3</v>
      </c>
      <c r="F3" s="2">
        <v>4</v>
      </c>
      <c r="G3" s="267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2"/>
      <c r="Q3" s="324"/>
      <c r="R3" s="324"/>
      <c r="S3" s="326"/>
      <c r="T3" s="328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6"/>
      <c r="AI3" s="308"/>
      <c r="AJ3" s="310"/>
      <c r="AK3" s="76"/>
      <c r="AL3" s="306"/>
      <c r="AM3" s="308"/>
      <c r="AN3" s="308"/>
      <c r="AO3" s="310"/>
    </row>
    <row r="4" spans="1:41" s="10" customFormat="1" ht="20.100000000000001" customHeight="1" x14ac:dyDescent="0.3">
      <c r="A4" s="177" t="s">
        <v>154</v>
      </c>
      <c r="B4" s="137">
        <v>19</v>
      </c>
      <c r="C4" s="160">
        <v>31</v>
      </c>
      <c r="D4" s="161"/>
      <c r="E4" s="161"/>
      <c r="F4" s="161">
        <v>15</v>
      </c>
      <c r="G4" s="161">
        <v>16</v>
      </c>
      <c r="H4" s="161"/>
      <c r="I4" s="161">
        <v>22</v>
      </c>
      <c r="J4" s="161">
        <v>24</v>
      </c>
      <c r="K4" s="161">
        <v>22</v>
      </c>
      <c r="L4" s="161">
        <v>13</v>
      </c>
      <c r="M4" s="161">
        <v>19</v>
      </c>
      <c r="N4" s="161">
        <v>18</v>
      </c>
      <c r="O4" s="162"/>
      <c r="P4" s="9">
        <f>SUM(C4:O4)</f>
        <v>180</v>
      </c>
      <c r="Q4" s="8">
        <f>COUNTIF(C4:O4,"&gt;0")</f>
        <v>9</v>
      </c>
      <c r="R4" s="8">
        <f>IF(P4=0," ",P4/Q4)</f>
        <v>20</v>
      </c>
      <c r="S4" s="94">
        <f t="shared" ref="S4" si="0">IF(P4=0," ",P4/(Q4*T4)*100)</f>
        <v>105.26315789473684</v>
      </c>
      <c r="T4" s="70">
        <v>19</v>
      </c>
      <c r="U4" s="160">
        <v>21</v>
      </c>
      <c r="V4" s="161">
        <v>20</v>
      </c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41</v>
      </c>
      <c r="AI4" s="8">
        <f>COUNTIF(U4:AG4,"&gt;0")</f>
        <v>2</v>
      </c>
      <c r="AJ4" s="94">
        <f>IF(AH4=0," ",AH4/AI4)</f>
        <v>20.5</v>
      </c>
      <c r="AK4" s="77"/>
      <c r="AL4" s="122">
        <f t="shared" ref="AL4" si="1">P4+AH4</f>
        <v>221</v>
      </c>
      <c r="AM4" s="123">
        <f t="shared" ref="AM4" si="2">Q4+AI4</f>
        <v>11</v>
      </c>
      <c r="AN4" s="8">
        <f>IF(AL4=0," ",AL4/AM4)</f>
        <v>20.09090909090909</v>
      </c>
      <c r="AO4" s="94">
        <f>IF(AL4=0," ",AL4/(AM4*T4)*100)</f>
        <v>105.74162679425838</v>
      </c>
    </row>
    <row r="5" spans="1:41" s="10" customFormat="1" ht="20.100000000000001" customHeight="1" x14ac:dyDescent="0.3">
      <c r="A5" s="26" t="s">
        <v>313</v>
      </c>
      <c r="B5" s="70">
        <v>18</v>
      </c>
      <c r="C5" s="163">
        <v>22</v>
      </c>
      <c r="D5" s="164"/>
      <c r="E5" s="164">
        <v>14</v>
      </c>
      <c r="F5" s="164">
        <v>9</v>
      </c>
      <c r="G5" s="164">
        <v>11</v>
      </c>
      <c r="H5" s="164">
        <v>16</v>
      </c>
      <c r="I5" s="164">
        <v>9</v>
      </c>
      <c r="J5" s="164">
        <v>12</v>
      </c>
      <c r="K5" s="164"/>
      <c r="L5" s="164">
        <v>15</v>
      </c>
      <c r="M5" s="164">
        <v>24</v>
      </c>
      <c r="N5" s="164">
        <v>12</v>
      </c>
      <c r="O5" s="165"/>
      <c r="P5" s="13">
        <f t="shared" ref="P5:P18" si="3">SUM(C5:O5)</f>
        <v>144</v>
      </c>
      <c r="Q5" s="11">
        <f t="shared" ref="Q5:Q18" si="4">COUNTIF(C5:O5,"&gt;0")</f>
        <v>10</v>
      </c>
      <c r="R5" s="11">
        <f t="shared" ref="R5:R18" si="5">IF(P5=0," ",P5/Q5)</f>
        <v>14.4</v>
      </c>
      <c r="S5" s="12">
        <f t="shared" ref="S5:S18" si="6">IF(P5=0," ",P5/(Q5*T5)*100)</f>
        <v>80</v>
      </c>
      <c r="T5" s="70">
        <v>18</v>
      </c>
      <c r="U5" s="163">
        <v>25</v>
      </c>
      <c r="V5" s="164"/>
      <c r="W5" s="164">
        <v>13</v>
      </c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38</v>
      </c>
      <c r="AI5" s="11">
        <f t="shared" ref="AI5:AI18" si="8">COUNTIF(U5:AG5,"&gt;0")</f>
        <v>2</v>
      </c>
      <c r="AJ5" s="12">
        <f t="shared" ref="AJ5:AJ18" si="9">IF(AH5=0," ",AH5/AI5)</f>
        <v>19</v>
      </c>
      <c r="AK5" s="77"/>
      <c r="AL5" s="124">
        <f t="shared" ref="AL5:AL18" si="10">P5+AH5</f>
        <v>182</v>
      </c>
      <c r="AM5" s="95">
        <f t="shared" ref="AM5:AM18" si="11">Q5+AI5</f>
        <v>12</v>
      </c>
      <c r="AN5" s="11">
        <f t="shared" ref="AN5:AN18" si="12">IF(AL5=0," ",AL5/AM5)</f>
        <v>15.166666666666666</v>
      </c>
      <c r="AO5" s="12">
        <f t="shared" ref="AO5:AO18" si="13">IF(AL5=0," ",AL5/(AM5*T5)*100)</f>
        <v>84.259259259259252</v>
      </c>
    </row>
    <row r="6" spans="1:41" s="10" customFormat="1" ht="20.100000000000001" customHeight="1" x14ac:dyDescent="0.3">
      <c r="A6" s="69" t="s">
        <v>362</v>
      </c>
      <c r="B6" s="70">
        <v>68</v>
      </c>
      <c r="C6" s="163">
        <v>73</v>
      </c>
      <c r="D6" s="164">
        <v>48</v>
      </c>
      <c r="E6" s="164">
        <v>66</v>
      </c>
      <c r="F6" s="164">
        <v>42</v>
      </c>
      <c r="G6" s="164"/>
      <c r="H6" s="164"/>
      <c r="I6" s="164"/>
      <c r="J6" s="164">
        <v>53</v>
      </c>
      <c r="K6" s="164">
        <v>50</v>
      </c>
      <c r="L6" s="164"/>
      <c r="M6" s="164"/>
      <c r="N6" s="164"/>
      <c r="O6" s="165"/>
      <c r="P6" s="13">
        <f t="shared" si="3"/>
        <v>332</v>
      </c>
      <c r="Q6" s="11">
        <f t="shared" si="4"/>
        <v>6</v>
      </c>
      <c r="R6" s="11">
        <f t="shared" si="5"/>
        <v>55.333333333333336</v>
      </c>
      <c r="S6" s="12">
        <f t="shared" si="6"/>
        <v>81.372549019607845</v>
      </c>
      <c r="T6" s="70">
        <v>68</v>
      </c>
      <c r="U6" s="163">
        <v>80</v>
      </c>
      <c r="V6" s="164">
        <v>49</v>
      </c>
      <c r="W6" s="164">
        <v>93</v>
      </c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222</v>
      </c>
      <c r="AI6" s="11">
        <f t="shared" si="8"/>
        <v>3</v>
      </c>
      <c r="AJ6" s="12">
        <f t="shared" si="9"/>
        <v>74</v>
      </c>
      <c r="AK6" s="77"/>
      <c r="AL6" s="124">
        <f t="shared" si="10"/>
        <v>554</v>
      </c>
      <c r="AM6" s="95">
        <f t="shared" si="11"/>
        <v>9</v>
      </c>
      <c r="AN6" s="11">
        <f t="shared" si="12"/>
        <v>61.555555555555557</v>
      </c>
      <c r="AO6" s="12">
        <f t="shared" si="13"/>
        <v>90.522875816993462</v>
      </c>
    </row>
    <row r="7" spans="1:41" s="10" customFormat="1" ht="20.100000000000001" customHeight="1" x14ac:dyDescent="0.3">
      <c r="A7" s="26" t="s">
        <v>155</v>
      </c>
      <c r="B7" s="70">
        <v>24</v>
      </c>
      <c r="C7" s="163">
        <v>35</v>
      </c>
      <c r="D7" s="164">
        <v>28</v>
      </c>
      <c r="E7" s="164"/>
      <c r="F7" s="164"/>
      <c r="G7" s="164"/>
      <c r="H7" s="164">
        <v>21</v>
      </c>
      <c r="I7" s="164">
        <v>35</v>
      </c>
      <c r="J7" s="164"/>
      <c r="K7" s="164"/>
      <c r="L7" s="164"/>
      <c r="M7" s="164">
        <v>19</v>
      </c>
      <c r="N7" s="164">
        <v>27</v>
      </c>
      <c r="O7" s="165">
        <v>20</v>
      </c>
      <c r="P7" s="13">
        <f t="shared" si="3"/>
        <v>185</v>
      </c>
      <c r="Q7" s="11">
        <f t="shared" si="4"/>
        <v>7</v>
      </c>
      <c r="R7" s="11">
        <f t="shared" si="5"/>
        <v>26.428571428571427</v>
      </c>
      <c r="S7" s="12">
        <f t="shared" si="6"/>
        <v>110.11904761904762</v>
      </c>
      <c r="T7" s="70">
        <v>24</v>
      </c>
      <c r="U7" s="163">
        <v>20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20</v>
      </c>
      <c r="AI7" s="11">
        <f t="shared" si="8"/>
        <v>1</v>
      </c>
      <c r="AJ7" s="12">
        <f t="shared" si="9"/>
        <v>20</v>
      </c>
      <c r="AK7" s="77"/>
      <c r="AL7" s="124">
        <f t="shared" si="10"/>
        <v>205</v>
      </c>
      <c r="AM7" s="95">
        <f t="shared" si="11"/>
        <v>8</v>
      </c>
      <c r="AN7" s="11">
        <f t="shared" si="12"/>
        <v>25.625</v>
      </c>
      <c r="AO7" s="12">
        <f t="shared" si="13"/>
        <v>106.77083333333333</v>
      </c>
    </row>
    <row r="8" spans="1:41" s="10" customFormat="1" ht="20.100000000000001" customHeight="1" x14ac:dyDescent="0.3">
      <c r="A8" s="26" t="s">
        <v>314</v>
      </c>
      <c r="B8" s="70">
        <v>33</v>
      </c>
      <c r="C8" s="163"/>
      <c r="D8" s="164">
        <v>30</v>
      </c>
      <c r="E8" s="164">
        <v>27</v>
      </c>
      <c r="F8" s="164"/>
      <c r="G8" s="164">
        <v>40</v>
      </c>
      <c r="H8" s="164">
        <v>30</v>
      </c>
      <c r="I8" s="164"/>
      <c r="J8" s="164"/>
      <c r="K8" s="164">
        <v>25</v>
      </c>
      <c r="L8" s="164">
        <v>21</v>
      </c>
      <c r="M8" s="164"/>
      <c r="N8" s="164"/>
      <c r="O8" s="165">
        <v>36</v>
      </c>
      <c r="P8" s="13">
        <f t="shared" si="3"/>
        <v>209</v>
      </c>
      <c r="Q8" s="11">
        <f t="shared" si="4"/>
        <v>7</v>
      </c>
      <c r="R8" s="11">
        <f t="shared" si="5"/>
        <v>29.857142857142858</v>
      </c>
      <c r="S8" s="12">
        <f t="shared" si="6"/>
        <v>90.476190476190482</v>
      </c>
      <c r="T8" s="70">
        <v>33</v>
      </c>
      <c r="U8" s="163"/>
      <c r="V8" s="164"/>
      <c r="W8" s="164">
        <v>39</v>
      </c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39</v>
      </c>
      <c r="AI8" s="11">
        <f t="shared" si="8"/>
        <v>1</v>
      </c>
      <c r="AJ8" s="12">
        <f t="shared" si="9"/>
        <v>39</v>
      </c>
      <c r="AK8" s="77"/>
      <c r="AL8" s="124">
        <f t="shared" si="10"/>
        <v>248</v>
      </c>
      <c r="AM8" s="95">
        <f t="shared" si="11"/>
        <v>8</v>
      </c>
      <c r="AN8" s="11">
        <f t="shared" si="12"/>
        <v>31</v>
      </c>
      <c r="AO8" s="12">
        <f t="shared" si="13"/>
        <v>93.939393939393938</v>
      </c>
    </row>
    <row r="9" spans="1:41" s="10" customFormat="1" ht="20.100000000000001" customHeight="1" x14ac:dyDescent="0.3">
      <c r="A9" s="26" t="s">
        <v>156</v>
      </c>
      <c r="B9" s="70">
        <v>21</v>
      </c>
      <c r="C9" s="163">
        <v>30</v>
      </c>
      <c r="D9" s="164"/>
      <c r="E9" s="164">
        <v>20</v>
      </c>
      <c r="F9" s="164"/>
      <c r="G9" s="164">
        <v>19</v>
      </c>
      <c r="H9" s="164"/>
      <c r="I9" s="164">
        <v>19</v>
      </c>
      <c r="J9" s="164">
        <v>29</v>
      </c>
      <c r="K9" s="164"/>
      <c r="L9" s="164">
        <v>16</v>
      </c>
      <c r="M9" s="164">
        <v>16</v>
      </c>
      <c r="N9" s="164">
        <v>15</v>
      </c>
      <c r="O9" s="165">
        <v>26</v>
      </c>
      <c r="P9" s="13">
        <f t="shared" si="3"/>
        <v>190</v>
      </c>
      <c r="Q9" s="11">
        <f t="shared" si="4"/>
        <v>9</v>
      </c>
      <c r="R9" s="11">
        <f t="shared" si="5"/>
        <v>21.111111111111111</v>
      </c>
      <c r="S9" s="12">
        <f t="shared" si="6"/>
        <v>100.52910052910053</v>
      </c>
      <c r="T9" s="70">
        <v>21</v>
      </c>
      <c r="U9" s="163">
        <v>16</v>
      </c>
      <c r="V9" s="164">
        <v>12</v>
      </c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28</v>
      </c>
      <c r="AI9" s="11">
        <f t="shared" si="8"/>
        <v>2</v>
      </c>
      <c r="AJ9" s="12">
        <f t="shared" si="9"/>
        <v>14</v>
      </c>
      <c r="AK9" s="77"/>
      <c r="AL9" s="124">
        <f t="shared" si="10"/>
        <v>218</v>
      </c>
      <c r="AM9" s="95">
        <f t="shared" si="11"/>
        <v>11</v>
      </c>
      <c r="AN9" s="11">
        <f t="shared" si="12"/>
        <v>19.818181818181817</v>
      </c>
      <c r="AO9" s="12">
        <f t="shared" si="13"/>
        <v>94.372294372294377</v>
      </c>
    </row>
    <row r="10" spans="1:41" s="10" customFormat="1" ht="20.100000000000001" customHeight="1" x14ac:dyDescent="0.3">
      <c r="A10" s="26" t="s">
        <v>157</v>
      </c>
      <c r="B10" s="70">
        <v>23</v>
      </c>
      <c r="C10" s="163">
        <v>35</v>
      </c>
      <c r="D10" s="164">
        <v>31</v>
      </c>
      <c r="E10" s="164"/>
      <c r="F10" s="164"/>
      <c r="G10" s="164"/>
      <c r="H10" s="164"/>
      <c r="I10" s="164"/>
      <c r="J10" s="164"/>
      <c r="K10" s="164"/>
      <c r="L10" s="164"/>
      <c r="M10" s="164"/>
      <c r="N10" s="164"/>
      <c r="O10" s="165"/>
      <c r="P10" s="13">
        <f t="shared" si="3"/>
        <v>66</v>
      </c>
      <c r="Q10" s="11">
        <f t="shared" si="4"/>
        <v>2</v>
      </c>
      <c r="R10" s="11">
        <f t="shared" si="5"/>
        <v>33</v>
      </c>
      <c r="S10" s="12">
        <f t="shared" si="6"/>
        <v>143.47826086956522</v>
      </c>
      <c r="T10" s="70">
        <v>23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66</v>
      </c>
      <c r="AM10" s="95">
        <f t="shared" si="11"/>
        <v>2</v>
      </c>
      <c r="AN10" s="11">
        <f t="shared" si="12"/>
        <v>33</v>
      </c>
      <c r="AO10" s="12">
        <f t="shared" si="13"/>
        <v>143.47826086956522</v>
      </c>
    </row>
    <row r="11" spans="1:41" s="10" customFormat="1" ht="20.100000000000001" customHeight="1" x14ac:dyDescent="0.3">
      <c r="A11" s="26" t="s">
        <v>158</v>
      </c>
      <c r="B11" s="70">
        <v>27</v>
      </c>
      <c r="C11" s="163"/>
      <c r="D11" s="164">
        <v>15</v>
      </c>
      <c r="E11" s="164">
        <v>13</v>
      </c>
      <c r="F11" s="164">
        <v>22</v>
      </c>
      <c r="G11" s="164">
        <v>28</v>
      </c>
      <c r="H11" s="164">
        <v>23</v>
      </c>
      <c r="I11" s="164"/>
      <c r="J11" s="164"/>
      <c r="K11" s="164">
        <v>25</v>
      </c>
      <c r="L11" s="164"/>
      <c r="M11" s="164">
        <v>13</v>
      </c>
      <c r="N11" s="164"/>
      <c r="O11" s="165">
        <v>22</v>
      </c>
      <c r="P11" s="13">
        <f t="shared" si="3"/>
        <v>161</v>
      </c>
      <c r="Q11" s="11">
        <f t="shared" si="4"/>
        <v>8</v>
      </c>
      <c r="R11" s="11">
        <f t="shared" si="5"/>
        <v>20.125</v>
      </c>
      <c r="S11" s="12">
        <f t="shared" si="6"/>
        <v>74.537037037037038</v>
      </c>
      <c r="T11" s="70">
        <v>27</v>
      </c>
      <c r="U11" s="163"/>
      <c r="V11" s="164">
        <v>27</v>
      </c>
      <c r="W11" s="164">
        <v>37</v>
      </c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64</v>
      </c>
      <c r="AI11" s="11">
        <f t="shared" si="8"/>
        <v>2</v>
      </c>
      <c r="AJ11" s="12">
        <f t="shared" si="9"/>
        <v>32</v>
      </c>
      <c r="AK11" s="77"/>
      <c r="AL11" s="124">
        <f t="shared" si="10"/>
        <v>225</v>
      </c>
      <c r="AM11" s="95">
        <f t="shared" si="11"/>
        <v>10</v>
      </c>
      <c r="AN11" s="11">
        <f t="shared" si="12"/>
        <v>22.5</v>
      </c>
      <c r="AO11" s="12">
        <f t="shared" si="13"/>
        <v>83.333333333333343</v>
      </c>
    </row>
    <row r="12" spans="1:41" s="10" customFormat="1" ht="20.100000000000001" customHeight="1" x14ac:dyDescent="0.3">
      <c r="A12" s="26" t="s">
        <v>159</v>
      </c>
      <c r="B12" s="70">
        <v>34</v>
      </c>
      <c r="C12" s="163"/>
      <c r="D12" s="164"/>
      <c r="E12" s="164">
        <v>46</v>
      </c>
      <c r="F12" s="164">
        <v>27</v>
      </c>
      <c r="G12" s="164">
        <v>25</v>
      </c>
      <c r="H12" s="164">
        <v>25</v>
      </c>
      <c r="I12" s="164">
        <v>53</v>
      </c>
      <c r="J12" s="164">
        <v>23</v>
      </c>
      <c r="K12" s="164">
        <v>39</v>
      </c>
      <c r="L12" s="164">
        <v>22</v>
      </c>
      <c r="M12" s="164">
        <v>14</v>
      </c>
      <c r="N12" s="164">
        <v>33</v>
      </c>
      <c r="O12" s="165">
        <v>22</v>
      </c>
      <c r="P12" s="13">
        <f t="shared" si="3"/>
        <v>329</v>
      </c>
      <c r="Q12" s="11">
        <f t="shared" si="4"/>
        <v>11</v>
      </c>
      <c r="R12" s="11">
        <f t="shared" si="5"/>
        <v>29.90909090909091</v>
      </c>
      <c r="S12" s="12">
        <f t="shared" si="6"/>
        <v>87.967914438502675</v>
      </c>
      <c r="T12" s="70">
        <v>34</v>
      </c>
      <c r="U12" s="163">
        <v>40</v>
      </c>
      <c r="V12" s="164">
        <v>19</v>
      </c>
      <c r="W12" s="164">
        <v>38</v>
      </c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97</v>
      </c>
      <c r="AI12" s="11">
        <f t="shared" si="8"/>
        <v>3</v>
      </c>
      <c r="AJ12" s="12">
        <f t="shared" si="9"/>
        <v>32.333333333333336</v>
      </c>
      <c r="AK12" s="77"/>
      <c r="AL12" s="124">
        <f t="shared" si="10"/>
        <v>426</v>
      </c>
      <c r="AM12" s="95">
        <f t="shared" si="11"/>
        <v>14</v>
      </c>
      <c r="AN12" s="11">
        <f t="shared" si="12"/>
        <v>30.428571428571427</v>
      </c>
      <c r="AO12" s="12">
        <f t="shared" si="13"/>
        <v>89.495798319327733</v>
      </c>
    </row>
    <row r="13" spans="1:41" s="10" customFormat="1" ht="20.100000000000001" customHeight="1" x14ac:dyDescent="0.3">
      <c r="A13" s="26" t="s">
        <v>160</v>
      </c>
      <c r="B13" s="70">
        <v>35</v>
      </c>
      <c r="C13" s="163"/>
      <c r="D13" s="164">
        <v>26</v>
      </c>
      <c r="E13" s="164"/>
      <c r="F13" s="164">
        <v>25</v>
      </c>
      <c r="G13" s="164"/>
      <c r="H13" s="164">
        <v>24</v>
      </c>
      <c r="I13" s="164">
        <v>31</v>
      </c>
      <c r="J13" s="164">
        <v>31</v>
      </c>
      <c r="K13" s="164">
        <v>40</v>
      </c>
      <c r="L13" s="164">
        <v>21</v>
      </c>
      <c r="M13" s="164"/>
      <c r="N13" s="164">
        <v>32</v>
      </c>
      <c r="O13" s="165">
        <v>24</v>
      </c>
      <c r="P13" s="13">
        <f t="shared" si="3"/>
        <v>254</v>
      </c>
      <c r="Q13" s="11">
        <f t="shared" si="4"/>
        <v>9</v>
      </c>
      <c r="R13" s="11">
        <f t="shared" si="5"/>
        <v>28.222222222222221</v>
      </c>
      <c r="S13" s="12">
        <f t="shared" si="6"/>
        <v>80.634920634920633</v>
      </c>
      <c r="T13" s="70">
        <v>35</v>
      </c>
      <c r="U13" s="163"/>
      <c r="V13" s="164">
        <v>26</v>
      </c>
      <c r="W13" s="164">
        <v>24</v>
      </c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50</v>
      </c>
      <c r="AI13" s="11">
        <f t="shared" si="8"/>
        <v>2</v>
      </c>
      <c r="AJ13" s="12">
        <f t="shared" si="9"/>
        <v>25</v>
      </c>
      <c r="AK13" s="77"/>
      <c r="AL13" s="124">
        <f t="shared" si="10"/>
        <v>304</v>
      </c>
      <c r="AM13" s="95">
        <f t="shared" si="11"/>
        <v>11</v>
      </c>
      <c r="AN13" s="11">
        <f t="shared" si="12"/>
        <v>27.636363636363637</v>
      </c>
      <c r="AO13" s="12">
        <f t="shared" si="13"/>
        <v>78.961038961038966</v>
      </c>
    </row>
    <row r="14" spans="1:41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3"/>
        <v>0</v>
      </c>
      <c r="Q14" s="11">
        <f t="shared" si="4"/>
        <v>0</v>
      </c>
      <c r="R14" s="11" t="str">
        <f t="shared" si="5"/>
        <v xml:space="preserve"> </v>
      </c>
      <c r="S14" s="12" t="str">
        <f t="shared" si="6"/>
        <v xml:space="preserve"> </v>
      </c>
      <c r="T14" s="72">
        <f t="shared" ref="T14:T18" si="14">B14</f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11" t="str">
        <f t="shared" si="12"/>
        <v xml:space="preserve"> </v>
      </c>
      <c r="AO14" s="12" t="str">
        <f t="shared" si="13"/>
        <v xml:space="preserve"> 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3"/>
        <v>0</v>
      </c>
      <c r="Q15" s="11">
        <f t="shared" si="4"/>
        <v>0</v>
      </c>
      <c r="R15" s="11" t="str">
        <f t="shared" si="5"/>
        <v xml:space="preserve"> </v>
      </c>
      <c r="S15" s="12" t="str">
        <f t="shared" si="6"/>
        <v xml:space="preserve"> </v>
      </c>
      <c r="T15" s="72">
        <f t="shared" si="14"/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11" t="str">
        <f t="shared" si="12"/>
        <v xml:space="preserve"> </v>
      </c>
      <c r="AO15" s="12" t="str">
        <f t="shared" si="13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si="14"/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25" customFormat="1" ht="20.100000000000001" customHeight="1" thickBot="1" x14ac:dyDescent="0.35">
      <c r="A19" s="159">
        <f>COUNT(B4:B18)</f>
        <v>15</v>
      </c>
      <c r="B19" s="180">
        <f t="shared" ref="B19:G19" si="15">SUM(B4:B18)</f>
        <v>302</v>
      </c>
      <c r="C19" s="21">
        <f t="shared" si="15"/>
        <v>226</v>
      </c>
      <c r="D19" s="19">
        <f t="shared" si="15"/>
        <v>178</v>
      </c>
      <c r="E19" s="19">
        <f t="shared" si="15"/>
        <v>186</v>
      </c>
      <c r="F19" s="19">
        <f t="shared" si="15"/>
        <v>140</v>
      </c>
      <c r="G19" s="19">
        <f t="shared" si="15"/>
        <v>139</v>
      </c>
      <c r="H19" s="19">
        <f t="shared" ref="H19:N19" si="16">SUM(H4:H18)</f>
        <v>139</v>
      </c>
      <c r="I19" s="19">
        <f t="shared" si="16"/>
        <v>169</v>
      </c>
      <c r="J19" s="19">
        <f t="shared" si="16"/>
        <v>172</v>
      </c>
      <c r="K19" s="19">
        <f t="shared" si="16"/>
        <v>201</v>
      </c>
      <c r="L19" s="19">
        <f t="shared" si="16"/>
        <v>108</v>
      </c>
      <c r="M19" s="19">
        <f t="shared" si="16"/>
        <v>105</v>
      </c>
      <c r="N19" s="19">
        <f t="shared" si="16"/>
        <v>137</v>
      </c>
      <c r="O19" s="19">
        <f>SUM(O4:O18)</f>
        <v>150</v>
      </c>
      <c r="P19" s="19">
        <f>SUM(P4:P18)</f>
        <v>2050</v>
      </c>
      <c r="Q19" s="19">
        <f>SUM(Q4:Q18)</f>
        <v>78</v>
      </c>
      <c r="R19" s="19">
        <f>SUM(R4:R18)</f>
        <v>278.38647186147188</v>
      </c>
      <c r="S19" s="22"/>
      <c r="T19" s="179">
        <f>SUM(T4:T18)</f>
        <v>302</v>
      </c>
      <c r="U19" s="21">
        <f>SUM(U4:U18)</f>
        <v>202</v>
      </c>
      <c r="V19" s="19">
        <f>SUM(V4:V18)</f>
        <v>153</v>
      </c>
      <c r="W19" s="19">
        <f t="shared" ref="W19:AG19" si="17">SUM(W4:W18)</f>
        <v>244</v>
      </c>
      <c r="X19" s="19">
        <f t="shared" si="17"/>
        <v>0</v>
      </c>
      <c r="Y19" s="19">
        <f t="shared" si="17"/>
        <v>0</v>
      </c>
      <c r="Z19" s="19">
        <f t="shared" si="17"/>
        <v>0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 t="shared" si="17"/>
        <v>0</v>
      </c>
      <c r="AH19" s="17">
        <f>SUM(AH4:AH18)</f>
        <v>599</v>
      </c>
      <c r="AI19" s="18">
        <f>SUM(AI4:AI18)</f>
        <v>18</v>
      </c>
      <c r="AJ19" s="23">
        <f>AH19/AI19</f>
        <v>33.277777777777779</v>
      </c>
      <c r="AK19" s="78"/>
      <c r="AL19" s="24">
        <f>SUM(AL4:AL18)</f>
        <v>2649</v>
      </c>
      <c r="AM19" s="18">
        <f>SUM(AM4:AM18)</f>
        <v>96</v>
      </c>
      <c r="AN19" s="18">
        <f t="shared" ref="AN19" si="18">AL19/AM19</f>
        <v>27.59375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28" priority="7" operator="equal">
      <formula>0</formula>
    </cfRule>
  </conditionalFormatting>
  <conditionalFormatting sqref="A19 C19:S19 U19:AO19">
    <cfRule type="containsErrors" dxfId="27" priority="9">
      <formula>ISERROR(A19)</formula>
    </cfRule>
  </conditionalFormatting>
  <conditionalFormatting sqref="B4:B19">
    <cfRule type="cellIs" dxfId="26" priority="6" operator="equal">
      <formula>0</formula>
    </cfRule>
  </conditionalFormatting>
  <conditionalFormatting sqref="P4:S18 C19:S19">
    <cfRule type="cellIs" dxfId="25" priority="2" operator="equal">
      <formula>0</formula>
    </cfRule>
  </conditionalFormatting>
  <conditionalFormatting sqref="T4:T19">
    <cfRule type="cellIs" dxfId="24" priority="1" operator="equal">
      <formula>0</formula>
    </cfRule>
  </conditionalFormatting>
  <conditionalFormatting sqref="AH4:AO18 U19:AO19">
    <cfRule type="cellIs" dxfId="23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Blad1">
    <pageSetUpPr fitToPage="1"/>
  </sheetPr>
  <dimension ref="A1:AO19"/>
  <sheetViews>
    <sheetView showGridLines="0" showRowColHeaders="0" zoomScaleNormal="100" workbookViewId="0">
      <selection activeCell="AA15" sqref="AA15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5" width="3.6640625" customWidth="1"/>
    <col min="36" max="36" width="4.6640625" customWidth="1"/>
    <col min="37" max="37" width="1.33203125" style="74" customWidth="1"/>
    <col min="38" max="38" width="5.33203125" customWidth="1"/>
    <col min="39" max="40" width="4.6640625" customWidth="1"/>
    <col min="41" max="41" width="8.6640625" customWidth="1"/>
  </cols>
  <sheetData>
    <row r="1" spans="1:41" ht="30" customHeight="1" thickBot="1" x14ac:dyDescent="0.35">
      <c r="A1" s="311" t="s">
        <v>282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  <c r="X1" s="312"/>
      <c r="Y1" s="312"/>
      <c r="Z1" s="312"/>
      <c r="AA1" s="312"/>
      <c r="AB1" s="312"/>
      <c r="AC1" s="312"/>
      <c r="AD1" s="312"/>
      <c r="AE1" s="312"/>
      <c r="AF1" s="312"/>
      <c r="AG1" s="312"/>
      <c r="AH1" s="312"/>
      <c r="AI1" s="312"/>
      <c r="AJ1" s="312"/>
      <c r="AK1" s="73"/>
      <c r="AL1" s="313" t="s">
        <v>41</v>
      </c>
      <c r="AM1" s="313"/>
      <c r="AN1" s="313"/>
      <c r="AO1" s="314"/>
    </row>
    <row r="2" spans="1:41" ht="121.5" customHeight="1" thickBot="1" x14ac:dyDescent="0.35">
      <c r="A2" s="315" t="s">
        <v>31</v>
      </c>
      <c r="B2" s="317" t="s">
        <v>42</v>
      </c>
      <c r="C2" s="302" t="s">
        <v>43</v>
      </c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20"/>
      <c r="P2" s="321" t="s">
        <v>44</v>
      </c>
      <c r="Q2" s="323" t="s">
        <v>45</v>
      </c>
      <c r="R2" s="323" t="s">
        <v>46</v>
      </c>
      <c r="S2" s="325" t="s">
        <v>283</v>
      </c>
      <c r="T2" s="327" t="s">
        <v>47</v>
      </c>
      <c r="U2" s="302" t="s">
        <v>161</v>
      </c>
      <c r="V2" s="303"/>
      <c r="W2" s="303"/>
      <c r="X2" s="303"/>
      <c r="Y2" s="303"/>
      <c r="Z2" s="303"/>
      <c r="AA2" s="303"/>
      <c r="AB2" s="303"/>
      <c r="AC2" s="303"/>
      <c r="AD2" s="303"/>
      <c r="AE2" s="303"/>
      <c r="AF2" s="303"/>
      <c r="AG2" s="304"/>
      <c r="AH2" s="305" t="s">
        <v>44</v>
      </c>
      <c r="AI2" s="307" t="s">
        <v>45</v>
      </c>
      <c r="AJ2" s="309" t="s">
        <v>49</v>
      </c>
      <c r="AK2" s="75"/>
      <c r="AL2" s="305" t="s">
        <v>44</v>
      </c>
      <c r="AM2" s="307" t="s">
        <v>45</v>
      </c>
      <c r="AN2" s="307" t="s">
        <v>50</v>
      </c>
      <c r="AO2" s="309" t="s">
        <v>283</v>
      </c>
    </row>
    <row r="3" spans="1:41" ht="15" customHeight="1" thickBot="1" x14ac:dyDescent="0.35">
      <c r="A3" s="316"/>
      <c r="B3" s="318"/>
      <c r="C3" s="6">
        <v>1</v>
      </c>
      <c r="D3" s="2">
        <v>2</v>
      </c>
      <c r="E3" s="2">
        <v>3</v>
      </c>
      <c r="F3" s="2">
        <v>4</v>
      </c>
      <c r="G3" s="267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2"/>
      <c r="Q3" s="324"/>
      <c r="R3" s="324"/>
      <c r="S3" s="326"/>
      <c r="T3" s="328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5">
        <v>26</v>
      </c>
      <c r="AH3" s="308"/>
      <c r="AI3" s="308"/>
      <c r="AJ3" s="310"/>
      <c r="AK3" s="76"/>
      <c r="AL3" s="306"/>
      <c r="AM3" s="308"/>
      <c r="AN3" s="308"/>
      <c r="AO3" s="310"/>
    </row>
    <row r="4" spans="1:41" s="10" customFormat="1" ht="20.100000000000001" customHeight="1" x14ac:dyDescent="0.3">
      <c r="A4" s="177" t="s">
        <v>297</v>
      </c>
      <c r="B4" s="137">
        <v>15</v>
      </c>
      <c r="C4" s="160"/>
      <c r="D4" s="161">
        <v>16</v>
      </c>
      <c r="E4" s="161"/>
      <c r="F4" s="161">
        <v>20</v>
      </c>
      <c r="G4" s="161"/>
      <c r="H4" s="161"/>
      <c r="I4" s="161"/>
      <c r="J4" s="161"/>
      <c r="K4" s="161">
        <v>18</v>
      </c>
      <c r="L4" s="161"/>
      <c r="M4" s="161"/>
      <c r="N4" s="161">
        <v>16</v>
      </c>
      <c r="O4" s="162">
        <v>11</v>
      </c>
      <c r="P4" s="9">
        <f>SUM(C4:O4)</f>
        <v>81</v>
      </c>
      <c r="Q4" s="8">
        <f>COUNTIF(C4:O4,"&gt;0")</f>
        <v>5</v>
      </c>
      <c r="R4" s="8">
        <f>IF(P4=0," ",P4/Q4)</f>
        <v>16.2</v>
      </c>
      <c r="S4" s="94">
        <f t="shared" ref="S4" si="0">IF(P4=0," ",P4/(Q4*T4)*100)</f>
        <v>108</v>
      </c>
      <c r="T4" s="70">
        <v>15</v>
      </c>
      <c r="U4" s="160"/>
      <c r="V4" s="161">
        <v>9</v>
      </c>
      <c r="W4" s="161">
        <v>13</v>
      </c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22</v>
      </c>
      <c r="AI4" s="8">
        <f>COUNTIF(U4:AG4,"&gt;0")</f>
        <v>2</v>
      </c>
      <c r="AJ4" s="94">
        <f>IF(AH4=0," ",AH4/AI4)</f>
        <v>11</v>
      </c>
      <c r="AK4" s="77"/>
      <c r="AL4" s="122">
        <f>P4+AH4</f>
        <v>103</v>
      </c>
      <c r="AM4" s="123">
        <f>Q4+AI4</f>
        <v>7</v>
      </c>
      <c r="AN4" s="8">
        <f>IF(AL4=0," ",AL4/AM4)</f>
        <v>14.714285714285714</v>
      </c>
      <c r="AO4" s="94">
        <f>IF(AL4=0," ",AL4/(AM4*T4)*100)</f>
        <v>98.095238095238088</v>
      </c>
    </row>
    <row r="5" spans="1:41" s="10" customFormat="1" ht="20.100000000000001" customHeight="1" x14ac:dyDescent="0.3">
      <c r="A5" s="26" t="s">
        <v>298</v>
      </c>
      <c r="B5" s="70">
        <v>59</v>
      </c>
      <c r="C5" s="163"/>
      <c r="D5" s="164">
        <v>60</v>
      </c>
      <c r="E5" s="164"/>
      <c r="F5" s="164"/>
      <c r="G5" s="164">
        <v>58</v>
      </c>
      <c r="H5" s="164">
        <v>57</v>
      </c>
      <c r="I5" s="164"/>
      <c r="J5" s="164">
        <v>47</v>
      </c>
      <c r="K5" s="164">
        <v>48</v>
      </c>
      <c r="L5" s="164"/>
      <c r="M5" s="164">
        <v>57</v>
      </c>
      <c r="N5" s="164"/>
      <c r="O5" s="165">
        <v>61</v>
      </c>
      <c r="P5" s="13">
        <f t="shared" ref="P5:P18" si="1">SUM(C5:O5)</f>
        <v>388</v>
      </c>
      <c r="Q5" s="11">
        <f t="shared" ref="Q5:Q18" si="2">COUNTIF(C5:O5,"&gt;0")</f>
        <v>7</v>
      </c>
      <c r="R5" s="11">
        <f t="shared" ref="R5:R18" si="3">IF(P5=0," ",P5/Q5)</f>
        <v>55.428571428571431</v>
      </c>
      <c r="S5" s="12">
        <f t="shared" ref="S5:S18" si="4">IF(P5=0," ",P5/(Q5*T5)*100)</f>
        <v>93.946731234866832</v>
      </c>
      <c r="T5" s="70">
        <v>59</v>
      </c>
      <c r="U5" s="163"/>
      <c r="V5" s="164"/>
      <c r="W5" s="164">
        <v>54</v>
      </c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5">SUM(U5:AG5)</f>
        <v>54</v>
      </c>
      <c r="AI5" s="11">
        <f t="shared" ref="AI5:AI18" si="6">COUNTIF(U5:AG5,"&gt;0")</f>
        <v>1</v>
      </c>
      <c r="AJ5" s="12">
        <f t="shared" ref="AJ5:AJ18" si="7">IF(AH5=0," ",AH5/AI5)</f>
        <v>54</v>
      </c>
      <c r="AK5" s="77"/>
      <c r="AL5" s="124">
        <f t="shared" ref="AL5:AL18" si="8">P5+AH5</f>
        <v>442</v>
      </c>
      <c r="AM5" s="95">
        <f t="shared" ref="AM5:AM18" si="9">Q5+AI5</f>
        <v>8</v>
      </c>
      <c r="AN5" s="11">
        <f t="shared" ref="AN5:AN18" si="10">IF(AL5=0," ",AL5/AM5)</f>
        <v>55.25</v>
      </c>
      <c r="AO5" s="12">
        <f t="shared" ref="AO5:AO18" si="11">IF(AL5=0," ",AL5/(AM5*T5)*100)</f>
        <v>93.644067796610159</v>
      </c>
    </row>
    <row r="6" spans="1:41" s="10" customFormat="1" ht="20.100000000000001" customHeight="1" x14ac:dyDescent="0.3">
      <c r="A6" s="26" t="s">
        <v>299</v>
      </c>
      <c r="B6" s="70">
        <v>25</v>
      </c>
      <c r="C6" s="163">
        <v>28</v>
      </c>
      <c r="D6" s="164"/>
      <c r="E6" s="164">
        <v>31</v>
      </c>
      <c r="F6" s="164">
        <v>40</v>
      </c>
      <c r="G6" s="164">
        <v>36</v>
      </c>
      <c r="H6" s="164">
        <v>20</v>
      </c>
      <c r="I6" s="164">
        <v>30</v>
      </c>
      <c r="J6" s="164"/>
      <c r="K6" s="164">
        <v>39</v>
      </c>
      <c r="L6" s="164"/>
      <c r="M6" s="164">
        <v>43</v>
      </c>
      <c r="N6" s="164">
        <v>30</v>
      </c>
      <c r="O6" s="165"/>
      <c r="P6" s="13">
        <f t="shared" si="1"/>
        <v>297</v>
      </c>
      <c r="Q6" s="11">
        <f t="shared" si="2"/>
        <v>9</v>
      </c>
      <c r="R6" s="11">
        <f t="shared" si="3"/>
        <v>33</v>
      </c>
      <c r="S6" s="12">
        <f t="shared" si="4"/>
        <v>132</v>
      </c>
      <c r="T6" s="70">
        <v>25</v>
      </c>
      <c r="U6" s="163">
        <v>30</v>
      </c>
      <c r="V6" s="164">
        <v>30</v>
      </c>
      <c r="W6" s="164">
        <v>30</v>
      </c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5"/>
        <v>90</v>
      </c>
      <c r="AI6" s="11">
        <f t="shared" si="6"/>
        <v>3</v>
      </c>
      <c r="AJ6" s="12">
        <f t="shared" si="7"/>
        <v>30</v>
      </c>
      <c r="AK6" s="77"/>
      <c r="AL6" s="124">
        <f t="shared" si="8"/>
        <v>387</v>
      </c>
      <c r="AM6" s="95">
        <f t="shared" si="9"/>
        <v>12</v>
      </c>
      <c r="AN6" s="11">
        <f t="shared" si="10"/>
        <v>32.25</v>
      </c>
      <c r="AO6" s="12">
        <f t="shared" si="11"/>
        <v>129</v>
      </c>
    </row>
    <row r="7" spans="1:41" s="10" customFormat="1" ht="20.100000000000001" customHeight="1" x14ac:dyDescent="0.3">
      <c r="A7" s="26" t="s">
        <v>300</v>
      </c>
      <c r="B7" s="70">
        <v>31</v>
      </c>
      <c r="C7" s="163">
        <v>31</v>
      </c>
      <c r="D7" s="164"/>
      <c r="E7" s="164">
        <v>43</v>
      </c>
      <c r="F7" s="164"/>
      <c r="G7" s="164">
        <v>40</v>
      </c>
      <c r="H7" s="164">
        <v>20</v>
      </c>
      <c r="I7" s="164">
        <v>31</v>
      </c>
      <c r="J7" s="164"/>
      <c r="K7" s="164">
        <v>40</v>
      </c>
      <c r="L7" s="164">
        <v>31</v>
      </c>
      <c r="M7" s="164"/>
      <c r="N7" s="164">
        <v>26</v>
      </c>
      <c r="O7" s="165"/>
      <c r="P7" s="13">
        <f t="shared" si="1"/>
        <v>262</v>
      </c>
      <c r="Q7" s="11">
        <f t="shared" si="2"/>
        <v>8</v>
      </c>
      <c r="R7" s="11">
        <f t="shared" si="3"/>
        <v>32.75</v>
      </c>
      <c r="S7" s="12">
        <f t="shared" si="4"/>
        <v>105.64516129032258</v>
      </c>
      <c r="T7" s="70">
        <v>31</v>
      </c>
      <c r="U7" s="163">
        <v>29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5"/>
        <v>29</v>
      </c>
      <c r="AI7" s="11">
        <f t="shared" si="6"/>
        <v>1</v>
      </c>
      <c r="AJ7" s="12">
        <f t="shared" si="7"/>
        <v>29</v>
      </c>
      <c r="AK7" s="77"/>
      <c r="AL7" s="124">
        <f t="shared" si="8"/>
        <v>291</v>
      </c>
      <c r="AM7" s="95">
        <f t="shared" si="9"/>
        <v>9</v>
      </c>
      <c r="AN7" s="11">
        <f t="shared" si="10"/>
        <v>32.333333333333336</v>
      </c>
      <c r="AO7" s="12">
        <f t="shared" si="11"/>
        <v>104.3010752688172</v>
      </c>
    </row>
    <row r="8" spans="1:41" s="10" customFormat="1" ht="20.100000000000001" customHeight="1" x14ac:dyDescent="0.3">
      <c r="A8" s="69" t="s">
        <v>162</v>
      </c>
      <c r="B8" s="70">
        <v>40</v>
      </c>
      <c r="C8" s="163"/>
      <c r="D8" s="164">
        <v>32</v>
      </c>
      <c r="E8" s="164">
        <v>47</v>
      </c>
      <c r="F8" s="164"/>
      <c r="G8" s="164">
        <v>34</v>
      </c>
      <c r="H8" s="164">
        <v>56</v>
      </c>
      <c r="I8" s="164"/>
      <c r="J8" s="164">
        <v>45</v>
      </c>
      <c r="K8" s="164"/>
      <c r="L8" s="164">
        <v>53</v>
      </c>
      <c r="M8" s="164"/>
      <c r="N8" s="164"/>
      <c r="O8" s="165">
        <v>29</v>
      </c>
      <c r="P8" s="13">
        <f t="shared" si="1"/>
        <v>296</v>
      </c>
      <c r="Q8" s="11">
        <f t="shared" si="2"/>
        <v>7</v>
      </c>
      <c r="R8" s="11">
        <f t="shared" si="3"/>
        <v>42.285714285714285</v>
      </c>
      <c r="S8" s="12">
        <f t="shared" si="4"/>
        <v>105.71428571428572</v>
      </c>
      <c r="T8" s="70">
        <v>40</v>
      </c>
      <c r="U8" s="163">
        <v>38</v>
      </c>
      <c r="V8" s="164">
        <v>44</v>
      </c>
      <c r="W8" s="164">
        <v>34</v>
      </c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5"/>
        <v>116</v>
      </c>
      <c r="AI8" s="11">
        <f t="shared" si="6"/>
        <v>3</v>
      </c>
      <c r="AJ8" s="12">
        <f t="shared" si="7"/>
        <v>38.666666666666664</v>
      </c>
      <c r="AK8" s="77"/>
      <c r="AL8" s="124">
        <f t="shared" si="8"/>
        <v>412</v>
      </c>
      <c r="AM8" s="95">
        <f t="shared" si="9"/>
        <v>10</v>
      </c>
      <c r="AN8" s="11">
        <f t="shared" si="10"/>
        <v>41.2</v>
      </c>
      <c r="AO8" s="12">
        <f t="shared" si="11"/>
        <v>103</v>
      </c>
    </row>
    <row r="9" spans="1:41" s="10" customFormat="1" ht="20.100000000000001" customHeight="1" x14ac:dyDescent="0.3">
      <c r="A9" s="26" t="s">
        <v>301</v>
      </c>
      <c r="B9" s="70">
        <v>34</v>
      </c>
      <c r="C9" s="163">
        <v>27</v>
      </c>
      <c r="D9" s="164"/>
      <c r="E9" s="164"/>
      <c r="F9" s="164">
        <v>20</v>
      </c>
      <c r="G9" s="164"/>
      <c r="H9" s="164"/>
      <c r="I9" s="164">
        <v>29</v>
      </c>
      <c r="J9" s="164">
        <v>26</v>
      </c>
      <c r="K9" s="164"/>
      <c r="L9" s="164">
        <v>19</v>
      </c>
      <c r="M9" s="164"/>
      <c r="N9" s="164"/>
      <c r="O9" s="165"/>
      <c r="P9" s="13">
        <f t="shared" si="1"/>
        <v>121</v>
      </c>
      <c r="Q9" s="11">
        <f t="shared" si="2"/>
        <v>5</v>
      </c>
      <c r="R9" s="11">
        <f t="shared" si="3"/>
        <v>24.2</v>
      </c>
      <c r="S9" s="12">
        <f t="shared" si="4"/>
        <v>71.17647058823529</v>
      </c>
      <c r="T9" s="70">
        <v>34</v>
      </c>
      <c r="U9" s="163"/>
      <c r="V9" s="164">
        <v>33</v>
      </c>
      <c r="W9" s="164">
        <v>40</v>
      </c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5"/>
        <v>73</v>
      </c>
      <c r="AI9" s="11">
        <f t="shared" si="6"/>
        <v>2</v>
      </c>
      <c r="AJ9" s="12">
        <f t="shared" si="7"/>
        <v>36.5</v>
      </c>
      <c r="AK9" s="77"/>
      <c r="AL9" s="124">
        <f t="shared" si="8"/>
        <v>194</v>
      </c>
      <c r="AM9" s="95">
        <f t="shared" si="9"/>
        <v>7</v>
      </c>
      <c r="AN9" s="11">
        <f t="shared" si="10"/>
        <v>27.714285714285715</v>
      </c>
      <c r="AO9" s="12">
        <f t="shared" si="11"/>
        <v>81.512605042016801</v>
      </c>
    </row>
    <row r="10" spans="1:41" s="10" customFormat="1" ht="20.100000000000001" customHeight="1" x14ac:dyDescent="0.3">
      <c r="A10" s="26" t="s">
        <v>163</v>
      </c>
      <c r="B10" s="70">
        <v>35</v>
      </c>
      <c r="C10" s="163">
        <v>48</v>
      </c>
      <c r="D10" s="164">
        <v>27</v>
      </c>
      <c r="E10" s="164"/>
      <c r="F10" s="164">
        <v>29</v>
      </c>
      <c r="G10" s="164"/>
      <c r="H10" s="164">
        <v>24</v>
      </c>
      <c r="I10" s="164"/>
      <c r="J10" s="164"/>
      <c r="K10" s="164">
        <v>40</v>
      </c>
      <c r="L10" s="164">
        <v>28</v>
      </c>
      <c r="M10" s="164"/>
      <c r="N10" s="164">
        <v>46</v>
      </c>
      <c r="O10" s="165">
        <v>18</v>
      </c>
      <c r="P10" s="13">
        <f t="shared" si="1"/>
        <v>260</v>
      </c>
      <c r="Q10" s="11">
        <f t="shared" si="2"/>
        <v>8</v>
      </c>
      <c r="R10" s="11">
        <f t="shared" si="3"/>
        <v>32.5</v>
      </c>
      <c r="S10" s="12">
        <f t="shared" si="4"/>
        <v>92.857142857142861</v>
      </c>
      <c r="T10" s="70">
        <v>35</v>
      </c>
      <c r="U10" s="163"/>
      <c r="V10" s="164">
        <v>32</v>
      </c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5"/>
        <v>32</v>
      </c>
      <c r="AI10" s="11">
        <f t="shared" si="6"/>
        <v>1</v>
      </c>
      <c r="AJ10" s="12">
        <f t="shared" si="7"/>
        <v>32</v>
      </c>
      <c r="AK10" s="77"/>
      <c r="AL10" s="124">
        <f t="shared" si="8"/>
        <v>292</v>
      </c>
      <c r="AM10" s="95">
        <f t="shared" si="9"/>
        <v>9</v>
      </c>
      <c r="AN10" s="11">
        <f t="shared" si="10"/>
        <v>32.444444444444443</v>
      </c>
      <c r="AO10" s="12">
        <f t="shared" si="11"/>
        <v>92.698412698412696</v>
      </c>
    </row>
    <row r="11" spans="1:41" s="10" customFormat="1" ht="20.100000000000001" customHeight="1" x14ac:dyDescent="0.3">
      <c r="A11" s="26" t="s">
        <v>164</v>
      </c>
      <c r="B11" s="70">
        <v>15</v>
      </c>
      <c r="C11" s="163">
        <v>19</v>
      </c>
      <c r="D11" s="164">
        <v>10</v>
      </c>
      <c r="E11" s="164">
        <v>9</v>
      </c>
      <c r="F11" s="164"/>
      <c r="G11" s="164"/>
      <c r="H11" s="164"/>
      <c r="I11" s="164">
        <v>13</v>
      </c>
      <c r="J11" s="164"/>
      <c r="K11" s="164"/>
      <c r="L11" s="164">
        <v>9</v>
      </c>
      <c r="M11" s="164">
        <v>13</v>
      </c>
      <c r="N11" s="164"/>
      <c r="O11" s="165">
        <v>13</v>
      </c>
      <c r="P11" s="13">
        <f t="shared" si="1"/>
        <v>86</v>
      </c>
      <c r="Q11" s="11">
        <f t="shared" si="2"/>
        <v>7</v>
      </c>
      <c r="R11" s="11">
        <f t="shared" si="3"/>
        <v>12.285714285714286</v>
      </c>
      <c r="S11" s="12">
        <f t="shared" si="4"/>
        <v>81.904761904761898</v>
      </c>
      <c r="T11" s="70">
        <v>15</v>
      </c>
      <c r="U11" s="163">
        <v>13</v>
      </c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5"/>
        <v>13</v>
      </c>
      <c r="AI11" s="11">
        <f t="shared" si="6"/>
        <v>1</v>
      </c>
      <c r="AJ11" s="12">
        <f t="shared" si="7"/>
        <v>13</v>
      </c>
      <c r="AK11" s="77"/>
      <c r="AL11" s="124">
        <f t="shared" si="8"/>
        <v>99</v>
      </c>
      <c r="AM11" s="95">
        <f t="shared" si="9"/>
        <v>8</v>
      </c>
      <c r="AN11" s="11">
        <f t="shared" si="10"/>
        <v>12.375</v>
      </c>
      <c r="AO11" s="12">
        <f t="shared" si="11"/>
        <v>82.5</v>
      </c>
    </row>
    <row r="12" spans="1:41" s="10" customFormat="1" ht="20.100000000000001" customHeight="1" x14ac:dyDescent="0.3">
      <c r="A12" s="26" t="s">
        <v>302</v>
      </c>
      <c r="B12" s="70">
        <v>38</v>
      </c>
      <c r="C12" s="163">
        <v>24</v>
      </c>
      <c r="D12" s="164"/>
      <c r="E12" s="164">
        <v>50</v>
      </c>
      <c r="F12" s="164"/>
      <c r="G12" s="164">
        <v>36</v>
      </c>
      <c r="H12" s="164"/>
      <c r="I12" s="164"/>
      <c r="J12" s="164">
        <v>40</v>
      </c>
      <c r="K12" s="164">
        <v>45</v>
      </c>
      <c r="L12" s="164"/>
      <c r="M12" s="164">
        <v>60</v>
      </c>
      <c r="N12" s="164">
        <v>38</v>
      </c>
      <c r="O12" s="165"/>
      <c r="P12" s="13">
        <f t="shared" si="1"/>
        <v>293</v>
      </c>
      <c r="Q12" s="11">
        <f t="shared" si="2"/>
        <v>7</v>
      </c>
      <c r="R12" s="11">
        <f t="shared" si="3"/>
        <v>41.857142857142854</v>
      </c>
      <c r="S12" s="12">
        <f t="shared" si="4"/>
        <v>110.15037593984962</v>
      </c>
      <c r="T12" s="70">
        <v>38</v>
      </c>
      <c r="U12" s="163">
        <v>26</v>
      </c>
      <c r="V12" s="164"/>
      <c r="W12" s="164">
        <v>26</v>
      </c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5"/>
        <v>52</v>
      </c>
      <c r="AI12" s="11">
        <f t="shared" si="6"/>
        <v>2</v>
      </c>
      <c r="AJ12" s="12">
        <f t="shared" si="7"/>
        <v>26</v>
      </c>
      <c r="AK12" s="77"/>
      <c r="AL12" s="124">
        <f t="shared" si="8"/>
        <v>345</v>
      </c>
      <c r="AM12" s="95">
        <f t="shared" si="9"/>
        <v>9</v>
      </c>
      <c r="AN12" s="11">
        <f t="shared" si="10"/>
        <v>38.333333333333336</v>
      </c>
      <c r="AO12" s="12">
        <f t="shared" si="11"/>
        <v>100.87719298245614</v>
      </c>
    </row>
    <row r="13" spans="1:41" s="10" customFormat="1" ht="20.100000000000001" customHeight="1" x14ac:dyDescent="0.3">
      <c r="A13" s="26" t="s">
        <v>165</v>
      </c>
      <c r="B13" s="70">
        <v>24</v>
      </c>
      <c r="C13" s="163"/>
      <c r="D13" s="164"/>
      <c r="E13" s="164">
        <v>33</v>
      </c>
      <c r="F13" s="164">
        <v>20</v>
      </c>
      <c r="G13" s="164"/>
      <c r="H13" s="164">
        <v>31</v>
      </c>
      <c r="I13" s="164">
        <v>34</v>
      </c>
      <c r="J13" s="164">
        <v>21</v>
      </c>
      <c r="K13" s="164"/>
      <c r="L13" s="164">
        <v>19</v>
      </c>
      <c r="M13" s="164">
        <v>30</v>
      </c>
      <c r="N13" s="164">
        <v>14</v>
      </c>
      <c r="O13" s="165"/>
      <c r="P13" s="13">
        <f t="shared" si="1"/>
        <v>202</v>
      </c>
      <c r="Q13" s="11">
        <f t="shared" si="2"/>
        <v>8</v>
      </c>
      <c r="R13" s="11">
        <f t="shared" si="3"/>
        <v>25.25</v>
      </c>
      <c r="S13" s="12">
        <f t="shared" si="4"/>
        <v>105.20833333333333</v>
      </c>
      <c r="T13" s="70">
        <v>24</v>
      </c>
      <c r="U13" s="163">
        <v>17</v>
      </c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5"/>
        <v>17</v>
      </c>
      <c r="AI13" s="11">
        <f t="shared" si="6"/>
        <v>1</v>
      </c>
      <c r="AJ13" s="12">
        <f t="shared" si="7"/>
        <v>17</v>
      </c>
      <c r="AK13" s="77"/>
      <c r="AL13" s="124">
        <f t="shared" si="8"/>
        <v>219</v>
      </c>
      <c r="AM13" s="95">
        <f t="shared" si="9"/>
        <v>9</v>
      </c>
      <c r="AN13" s="11">
        <f t="shared" si="10"/>
        <v>24.333333333333332</v>
      </c>
      <c r="AO13" s="12">
        <f t="shared" si="11"/>
        <v>101.38888888888889</v>
      </c>
    </row>
    <row r="14" spans="1:41" s="10" customFormat="1" ht="20.100000000000001" customHeight="1" x14ac:dyDescent="0.3">
      <c r="A14" s="26" t="s">
        <v>360</v>
      </c>
      <c r="B14" s="131">
        <v>15</v>
      </c>
      <c r="C14" s="163"/>
      <c r="D14" s="164">
        <v>14</v>
      </c>
      <c r="E14" s="164"/>
      <c r="F14" s="164">
        <v>7</v>
      </c>
      <c r="G14" s="164">
        <v>9</v>
      </c>
      <c r="H14" s="164"/>
      <c r="I14" s="164">
        <v>7</v>
      </c>
      <c r="J14" s="164">
        <v>7</v>
      </c>
      <c r="K14" s="164"/>
      <c r="L14" s="164"/>
      <c r="M14" s="164">
        <v>12</v>
      </c>
      <c r="N14" s="164"/>
      <c r="O14" s="165">
        <v>10</v>
      </c>
      <c r="P14" s="13">
        <f t="shared" si="1"/>
        <v>66</v>
      </c>
      <c r="Q14" s="11">
        <f t="shared" si="2"/>
        <v>7</v>
      </c>
      <c r="R14" s="11">
        <f t="shared" si="3"/>
        <v>9.4285714285714288</v>
      </c>
      <c r="S14" s="12">
        <f t="shared" si="4"/>
        <v>62.857142857142854</v>
      </c>
      <c r="T14" s="272">
        <v>15</v>
      </c>
      <c r="U14" s="163"/>
      <c r="V14" s="164">
        <v>11</v>
      </c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5"/>
        <v>11</v>
      </c>
      <c r="AI14" s="11">
        <f t="shared" si="6"/>
        <v>1</v>
      </c>
      <c r="AJ14" s="12">
        <f t="shared" si="7"/>
        <v>11</v>
      </c>
      <c r="AK14" s="77"/>
      <c r="AL14" s="124">
        <f t="shared" si="8"/>
        <v>77</v>
      </c>
      <c r="AM14" s="95">
        <f t="shared" si="9"/>
        <v>8</v>
      </c>
      <c r="AN14" s="11">
        <f t="shared" si="10"/>
        <v>9.625</v>
      </c>
      <c r="AO14" s="12">
        <f t="shared" si="11"/>
        <v>64.166666666666671</v>
      </c>
    </row>
    <row r="15" spans="1:41" s="10" customFormat="1" ht="20.100000000000001" customHeight="1" x14ac:dyDescent="0.3">
      <c r="A15" s="26">
        <v>0</v>
      </c>
      <c r="B15" s="131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1"/>
        <v>0</v>
      </c>
      <c r="Q15" s="11">
        <f t="shared" si="2"/>
        <v>0</v>
      </c>
      <c r="R15" s="11" t="str">
        <f t="shared" si="3"/>
        <v xml:space="preserve"> </v>
      </c>
      <c r="S15" s="12" t="str">
        <f t="shared" si="4"/>
        <v xml:space="preserve"> </v>
      </c>
      <c r="T15" s="131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8"/>
        <v>0</v>
      </c>
      <c r="AM15" s="95">
        <f t="shared" si="9"/>
        <v>0</v>
      </c>
      <c r="AN15" s="11" t="str">
        <f t="shared" si="10"/>
        <v xml:space="preserve"> </v>
      </c>
      <c r="AO15" s="12" t="str">
        <f t="shared" si="11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1"/>
        <v>0</v>
      </c>
      <c r="Q16" s="11">
        <f t="shared" si="2"/>
        <v>0</v>
      </c>
      <c r="R16" s="11" t="str">
        <f t="shared" si="3"/>
        <v xml:space="preserve"> </v>
      </c>
      <c r="S16" s="12" t="str">
        <f t="shared" si="4"/>
        <v xml:space="preserve"> </v>
      </c>
      <c r="T16" s="72">
        <f t="shared" ref="T16:T18" si="12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8"/>
        <v>0</v>
      </c>
      <c r="AM16" s="95">
        <f t="shared" si="9"/>
        <v>0</v>
      </c>
      <c r="AN16" s="11" t="str">
        <f t="shared" si="10"/>
        <v xml:space="preserve"> </v>
      </c>
      <c r="AO16" s="12" t="str">
        <f t="shared" si="11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1"/>
        <v>0</v>
      </c>
      <c r="Q17" s="11">
        <f t="shared" si="2"/>
        <v>0</v>
      </c>
      <c r="R17" s="11" t="str">
        <f t="shared" si="3"/>
        <v xml:space="preserve"> </v>
      </c>
      <c r="S17" s="12" t="str">
        <f t="shared" si="4"/>
        <v xml:space="preserve"> </v>
      </c>
      <c r="T17" s="72">
        <f t="shared" si="12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8"/>
        <v>0</v>
      </c>
      <c r="AM17" s="95">
        <f t="shared" si="9"/>
        <v>0</v>
      </c>
      <c r="AN17" s="11" t="str">
        <f t="shared" si="10"/>
        <v xml:space="preserve"> </v>
      </c>
      <c r="AO17" s="12" t="str">
        <f t="shared" si="11"/>
        <v xml:space="preserve"> </v>
      </c>
    </row>
    <row r="18" spans="1:41" s="10" customFormat="1" ht="20.100000000000001" customHeight="1" thickBot="1" x14ac:dyDescent="0.35">
      <c r="A18" s="136"/>
      <c r="B18" s="70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1"/>
        <v>0</v>
      </c>
      <c r="Q18" s="14">
        <f t="shared" si="2"/>
        <v>0</v>
      </c>
      <c r="R18" s="14" t="str">
        <f t="shared" si="3"/>
        <v xml:space="preserve"> </v>
      </c>
      <c r="S18" s="15" t="str">
        <f t="shared" si="4"/>
        <v xml:space="preserve"> </v>
      </c>
      <c r="T18" s="72">
        <f t="shared" si="12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8"/>
        <v>0</v>
      </c>
      <c r="AM18" s="126">
        <f t="shared" si="9"/>
        <v>0</v>
      </c>
      <c r="AN18" s="14" t="str">
        <f t="shared" si="10"/>
        <v xml:space="preserve"> </v>
      </c>
      <c r="AO18" s="15" t="str">
        <f t="shared" si="11"/>
        <v xml:space="preserve"> </v>
      </c>
    </row>
    <row r="19" spans="1:41" s="10" customFormat="1" ht="20.100000000000001" customHeight="1" thickBot="1" x14ac:dyDescent="0.35">
      <c r="A19" s="159">
        <f>COUNT(B1:B18)</f>
        <v>15</v>
      </c>
      <c r="B19" s="180">
        <f>SUM(B4:B18)</f>
        <v>331</v>
      </c>
      <c r="C19" s="21">
        <f>SUM(C4:C18)</f>
        <v>177</v>
      </c>
      <c r="D19" s="19">
        <f>SUM(D4:D18)</f>
        <v>159</v>
      </c>
      <c r="E19" s="19">
        <f t="shared" ref="E19:Q19" si="13">SUM(E4:E18)</f>
        <v>213</v>
      </c>
      <c r="F19" s="19">
        <f t="shared" si="13"/>
        <v>136</v>
      </c>
      <c r="G19" s="19">
        <f t="shared" si="13"/>
        <v>213</v>
      </c>
      <c r="H19" s="19">
        <f t="shared" si="13"/>
        <v>208</v>
      </c>
      <c r="I19" s="19">
        <f t="shared" si="13"/>
        <v>144</v>
      </c>
      <c r="J19" s="19">
        <f t="shared" si="13"/>
        <v>186</v>
      </c>
      <c r="K19" s="19">
        <f t="shared" si="13"/>
        <v>230</v>
      </c>
      <c r="L19" s="19">
        <f t="shared" si="13"/>
        <v>159</v>
      </c>
      <c r="M19" s="19">
        <f t="shared" si="13"/>
        <v>215</v>
      </c>
      <c r="N19" s="19">
        <f t="shared" si="13"/>
        <v>170</v>
      </c>
      <c r="O19" s="19">
        <f t="shared" si="13"/>
        <v>142</v>
      </c>
      <c r="P19" s="19">
        <f t="shared" si="13"/>
        <v>2352</v>
      </c>
      <c r="Q19" s="19">
        <f t="shared" si="13"/>
        <v>78</v>
      </c>
      <c r="R19" s="19">
        <f>P19/Q19</f>
        <v>30.153846153846153</v>
      </c>
      <c r="S19" s="22"/>
      <c r="T19" s="179">
        <f>SUM(T4:T18)</f>
        <v>331</v>
      </c>
      <c r="U19" s="21">
        <f>SUM(U4:U18)</f>
        <v>153</v>
      </c>
      <c r="V19" s="19">
        <f>SUM(V4:V18)</f>
        <v>159</v>
      </c>
      <c r="W19" s="19">
        <f t="shared" ref="W19:AF19" si="14">SUM(W4:W18)</f>
        <v>197</v>
      </c>
      <c r="X19" s="19">
        <f t="shared" si="14"/>
        <v>0</v>
      </c>
      <c r="Y19" s="19">
        <f t="shared" si="14"/>
        <v>0</v>
      </c>
      <c r="Z19" s="19">
        <f t="shared" si="14"/>
        <v>0</v>
      </c>
      <c r="AA19" s="19">
        <f t="shared" si="14"/>
        <v>0</v>
      </c>
      <c r="AB19" s="19">
        <f t="shared" si="14"/>
        <v>0</v>
      </c>
      <c r="AC19" s="19">
        <f t="shared" si="14"/>
        <v>0</v>
      </c>
      <c r="AD19" s="19">
        <f t="shared" si="14"/>
        <v>0</v>
      </c>
      <c r="AE19" s="19">
        <f t="shared" si="14"/>
        <v>0</v>
      </c>
      <c r="AF19" s="19">
        <f t="shared" si="14"/>
        <v>0</v>
      </c>
      <c r="AG19" s="22">
        <f>SUM(AG4:AG18)</f>
        <v>0</v>
      </c>
      <c r="AH19" s="17">
        <f t="shared" ref="AH19" si="15">SUM(AH4:AH18)</f>
        <v>509</v>
      </c>
      <c r="AI19" s="18">
        <f>SUM(AI4:AI18)</f>
        <v>18</v>
      </c>
      <c r="AJ19" s="23">
        <f>AH19/AI19</f>
        <v>28.277777777777779</v>
      </c>
      <c r="AK19" s="78"/>
      <c r="AL19" s="24">
        <f>SUM(AL4:AL18)</f>
        <v>2861</v>
      </c>
      <c r="AM19" s="18">
        <f>SUM(AM4:AM18)</f>
        <v>96</v>
      </c>
      <c r="AN19" s="18">
        <f t="shared" ref="AN19" si="16">AL19/AM19</f>
        <v>29.802083333333332</v>
      </c>
      <c r="AO19" s="20"/>
    </row>
  </sheetData>
  <mergeCells count="18">
    <mergeCell ref="AN2:AN3"/>
    <mergeCell ref="AO2:AO3"/>
    <mergeCell ref="C2:O2"/>
    <mergeCell ref="U2:AG2"/>
    <mergeCell ref="A1:AJ1"/>
    <mergeCell ref="AL1:AO1"/>
    <mergeCell ref="A2:A3"/>
    <mergeCell ref="B2:B3"/>
    <mergeCell ref="P2:P3"/>
    <mergeCell ref="Q2:Q3"/>
    <mergeCell ref="R2:R3"/>
    <mergeCell ref="S2:S3"/>
    <mergeCell ref="T2:T3"/>
    <mergeCell ref="AH2:AH3"/>
    <mergeCell ref="AI2:AI3"/>
    <mergeCell ref="AJ2:AJ3"/>
    <mergeCell ref="AL2:AL3"/>
    <mergeCell ref="AM2:AM3"/>
  </mergeCells>
  <conditionalFormatting sqref="A4:A19">
    <cfRule type="cellIs" dxfId="22" priority="8" operator="equal">
      <formula>0</formula>
    </cfRule>
  </conditionalFormatting>
  <conditionalFormatting sqref="A19 C19:S19 U19:AO19">
    <cfRule type="containsErrors" dxfId="21" priority="10">
      <formula>ISERROR(A19)</formula>
    </cfRule>
  </conditionalFormatting>
  <conditionalFormatting sqref="B4:B19">
    <cfRule type="cellIs" dxfId="20" priority="7" operator="equal">
      <formula>0</formula>
    </cfRule>
  </conditionalFormatting>
  <conditionalFormatting sqref="P4:S18 C19:S19">
    <cfRule type="cellIs" dxfId="19" priority="3" operator="equal">
      <formula>0</formula>
    </cfRule>
  </conditionalFormatting>
  <conditionalFormatting sqref="T4:T19">
    <cfRule type="cellIs" dxfId="18" priority="1" operator="equal">
      <formula>0</formula>
    </cfRule>
  </conditionalFormatting>
  <conditionalFormatting sqref="AH4:AO18 U19:AO19">
    <cfRule type="cellIs" dxfId="17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4" fitToHeight="0" orientation="landscape" horizont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O19"/>
  <sheetViews>
    <sheetView showGridLines="0" showRowColHeaders="0" zoomScale="85" zoomScaleNormal="85" workbookViewId="0">
      <selection activeCell="AP19" sqref="AP19"/>
    </sheetView>
  </sheetViews>
  <sheetFormatPr defaultRowHeight="14.4" x14ac:dyDescent="0.3"/>
  <cols>
    <col min="1" max="1" width="25.88671875" customWidth="1"/>
    <col min="2" max="2" width="4.6640625" customWidth="1"/>
    <col min="3" max="13" width="3.6640625" customWidth="1"/>
    <col min="14" max="14" width="4" customWidth="1"/>
    <col min="15" max="15" width="3.6640625" customWidth="1"/>
    <col min="16" max="16" width="4.5546875" customWidth="1"/>
    <col min="17" max="18" width="3.6640625" customWidth="1"/>
    <col min="19" max="19" width="4.33203125" customWidth="1"/>
    <col min="20" max="20" width="4.6640625" customWidth="1"/>
    <col min="21" max="24" width="3.6640625" customWidth="1"/>
    <col min="25" max="27" width="4.33203125" customWidth="1"/>
    <col min="28" max="29" width="4" customWidth="1"/>
    <col min="30" max="30" width="4.33203125" customWidth="1"/>
    <col min="31" max="33" width="3.6640625" customWidth="1"/>
    <col min="34" max="34" width="4.6640625" customWidth="1"/>
    <col min="35" max="36" width="3.6640625" customWidth="1"/>
    <col min="37" max="37" width="1.5546875" customWidth="1"/>
    <col min="38" max="38" width="5" customWidth="1"/>
    <col min="39" max="40" width="3.6640625" customWidth="1"/>
    <col min="41" max="41" width="4.6640625" customWidth="1"/>
  </cols>
  <sheetData>
    <row r="1" spans="1:41" ht="30" customHeight="1" thickBot="1" x14ac:dyDescent="0.35">
      <c r="A1" s="311" t="s">
        <v>282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  <c r="X1" s="312"/>
      <c r="Y1" s="312"/>
      <c r="Z1" s="312"/>
      <c r="AA1" s="312"/>
      <c r="AB1" s="312"/>
      <c r="AC1" s="312"/>
      <c r="AD1" s="312"/>
      <c r="AE1" s="312"/>
      <c r="AF1" s="312"/>
      <c r="AG1" s="312"/>
      <c r="AH1" s="312"/>
      <c r="AI1" s="312"/>
      <c r="AJ1" s="312"/>
      <c r="AK1" s="1"/>
      <c r="AL1" s="313" t="s">
        <v>41</v>
      </c>
      <c r="AM1" s="313"/>
      <c r="AN1" s="313"/>
      <c r="AO1" s="314"/>
    </row>
    <row r="2" spans="1:41" ht="121.5" customHeight="1" thickBot="1" x14ac:dyDescent="0.35">
      <c r="A2" s="315" t="s">
        <v>33</v>
      </c>
      <c r="B2" s="317" t="s">
        <v>42</v>
      </c>
      <c r="C2" s="302" t="s">
        <v>166</v>
      </c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20"/>
      <c r="P2" s="321" t="s">
        <v>44</v>
      </c>
      <c r="Q2" s="323" t="s">
        <v>45</v>
      </c>
      <c r="R2" s="323" t="s">
        <v>46</v>
      </c>
      <c r="S2" s="325" t="s">
        <v>283</v>
      </c>
      <c r="T2" s="327" t="s">
        <v>47</v>
      </c>
      <c r="U2" s="302" t="s">
        <v>128</v>
      </c>
      <c r="V2" s="303"/>
      <c r="W2" s="303"/>
      <c r="X2" s="303"/>
      <c r="Y2" s="303"/>
      <c r="Z2" s="303"/>
      <c r="AA2" s="303"/>
      <c r="AB2" s="303"/>
      <c r="AC2" s="303"/>
      <c r="AD2" s="303"/>
      <c r="AE2" s="303"/>
      <c r="AF2" s="303"/>
      <c r="AG2" s="304"/>
      <c r="AH2" s="305" t="s">
        <v>44</v>
      </c>
      <c r="AI2" s="307" t="s">
        <v>45</v>
      </c>
      <c r="AJ2" s="307" t="s">
        <v>49</v>
      </c>
      <c r="AK2" s="75"/>
      <c r="AL2" s="305" t="s">
        <v>44</v>
      </c>
      <c r="AM2" s="307" t="s">
        <v>45</v>
      </c>
      <c r="AN2" s="307" t="s">
        <v>50</v>
      </c>
      <c r="AO2" s="309" t="s">
        <v>283</v>
      </c>
    </row>
    <row r="3" spans="1:41" ht="15" customHeight="1" thickBot="1" x14ac:dyDescent="0.35">
      <c r="A3" s="316"/>
      <c r="B3" s="31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2"/>
      <c r="Q3" s="324"/>
      <c r="R3" s="324"/>
      <c r="S3" s="326"/>
      <c r="T3" s="328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06"/>
      <c r="AI3" s="308"/>
      <c r="AJ3" s="308"/>
      <c r="AK3" s="76"/>
      <c r="AL3" s="306"/>
      <c r="AM3" s="308"/>
      <c r="AN3" s="308"/>
      <c r="AO3" s="310"/>
    </row>
    <row r="4" spans="1:41" ht="20.100000000000001" customHeight="1" x14ac:dyDescent="0.3">
      <c r="A4" s="177" t="s">
        <v>167</v>
      </c>
      <c r="B4" s="137">
        <v>17</v>
      </c>
      <c r="C4" s="160"/>
      <c r="D4" s="161">
        <v>14</v>
      </c>
      <c r="E4" s="161"/>
      <c r="F4" s="161">
        <v>13</v>
      </c>
      <c r="G4" s="161"/>
      <c r="H4" s="161">
        <v>9</v>
      </c>
      <c r="I4" s="161"/>
      <c r="J4" s="161"/>
      <c r="K4" s="161"/>
      <c r="L4" s="161"/>
      <c r="M4" s="161">
        <v>15</v>
      </c>
      <c r="N4" s="161"/>
      <c r="O4" s="162"/>
      <c r="P4" s="9">
        <f>SUM(C4:O4)</f>
        <v>51</v>
      </c>
      <c r="Q4" s="8">
        <f>COUNTIF(C4:O4,"&gt;0")</f>
        <v>4</v>
      </c>
      <c r="R4" s="8">
        <f>IF(P4=0," ",P4/Q4)</f>
        <v>12.75</v>
      </c>
      <c r="S4" s="94">
        <f t="shared" ref="S4" si="0">IF(P4=0," ",P4/(Q4*T4)*100)</f>
        <v>75</v>
      </c>
      <c r="T4" s="70">
        <v>17</v>
      </c>
      <c r="U4" s="160"/>
      <c r="V4" s="161">
        <v>23</v>
      </c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23</v>
      </c>
      <c r="AI4" s="8">
        <f>COUNTIF(U4:AG4,"&gt;0")</f>
        <v>1</v>
      </c>
      <c r="AJ4" s="94">
        <f>IF(AH4=0," ",AH4/AI4)</f>
        <v>23</v>
      </c>
      <c r="AK4" s="77"/>
      <c r="AL4" s="122">
        <f t="shared" ref="AL4:AM4" si="1">P4+AH4</f>
        <v>74</v>
      </c>
      <c r="AM4" s="123">
        <f t="shared" si="1"/>
        <v>5</v>
      </c>
      <c r="AN4" s="8">
        <f>IF(AL4=0," ",AL4/AM4)</f>
        <v>14.8</v>
      </c>
      <c r="AO4" s="94">
        <f>IF(AL4=0," ",AL4/(AM4*T4)*100)</f>
        <v>87.058823529411768</v>
      </c>
    </row>
    <row r="5" spans="1:41" ht="20.100000000000001" customHeight="1" x14ac:dyDescent="0.3">
      <c r="A5" s="26" t="s">
        <v>168</v>
      </c>
      <c r="B5" s="70">
        <v>38</v>
      </c>
      <c r="C5" s="163">
        <v>25</v>
      </c>
      <c r="D5" s="164"/>
      <c r="E5" s="164"/>
      <c r="F5" s="164">
        <v>43</v>
      </c>
      <c r="G5" s="164"/>
      <c r="H5" s="164"/>
      <c r="I5" s="164"/>
      <c r="J5" s="164">
        <v>57</v>
      </c>
      <c r="K5" s="164">
        <v>31</v>
      </c>
      <c r="L5" s="164">
        <v>29</v>
      </c>
      <c r="M5" s="164">
        <v>28</v>
      </c>
      <c r="N5" s="164"/>
      <c r="O5" s="165">
        <v>25</v>
      </c>
      <c r="P5" s="13">
        <f t="shared" ref="P5:P18" si="2">SUM(C5:O5)</f>
        <v>238</v>
      </c>
      <c r="Q5" s="11">
        <f t="shared" ref="Q5:Q18" si="3">COUNTIF(C5:O5,"&gt;0")</f>
        <v>7</v>
      </c>
      <c r="R5" s="11">
        <f t="shared" ref="R5:R18" si="4">IF(P5=0," ",P5/Q5)</f>
        <v>34</v>
      </c>
      <c r="S5" s="12">
        <f t="shared" ref="S5:S18" si="5">IF(P5=0," ",P5/(Q5*T5)*100)</f>
        <v>89.473684210526315</v>
      </c>
      <c r="T5" s="70">
        <v>38</v>
      </c>
      <c r="U5" s="163">
        <v>27</v>
      </c>
      <c r="V5" s="164"/>
      <c r="W5" s="164">
        <v>32</v>
      </c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59</v>
      </c>
      <c r="AI5" s="11">
        <f t="shared" ref="AI5:AI18" si="7">COUNTIF(U5:AG5,"&gt;0")</f>
        <v>2</v>
      </c>
      <c r="AJ5" s="12">
        <f t="shared" ref="AJ5:AJ18" si="8">IF(AH5=0," ",AH5/AI5)</f>
        <v>29.5</v>
      </c>
      <c r="AK5" s="77"/>
      <c r="AL5" s="124">
        <f t="shared" ref="AL5:AL18" si="9">P5+AH5</f>
        <v>297</v>
      </c>
      <c r="AM5" s="95">
        <f t="shared" ref="AM5:AM18" si="10">Q5+AI5</f>
        <v>9</v>
      </c>
      <c r="AN5" s="11">
        <f t="shared" ref="AN5:AN18" si="11">IF(AL5=0," ",AL5/AM5)</f>
        <v>33</v>
      </c>
      <c r="AO5" s="12">
        <f t="shared" ref="AO5:AO18" si="12">IF(AL5=0," ",AL5/(AM5*T5)*100)</f>
        <v>86.842105263157904</v>
      </c>
    </row>
    <row r="6" spans="1:41" ht="20.100000000000001" customHeight="1" x14ac:dyDescent="0.3">
      <c r="A6" s="26" t="s">
        <v>341</v>
      </c>
      <c r="B6" s="131">
        <v>54</v>
      </c>
      <c r="C6" s="163">
        <v>59</v>
      </c>
      <c r="D6" s="164">
        <v>47</v>
      </c>
      <c r="E6" s="164">
        <v>56</v>
      </c>
      <c r="F6" s="164"/>
      <c r="G6" s="164">
        <v>87</v>
      </c>
      <c r="H6" s="164"/>
      <c r="I6" s="164">
        <v>79</v>
      </c>
      <c r="J6" s="164">
        <v>37</v>
      </c>
      <c r="K6" s="164"/>
      <c r="L6" s="164">
        <v>68</v>
      </c>
      <c r="M6" s="164"/>
      <c r="N6" s="164">
        <v>38</v>
      </c>
      <c r="O6" s="165">
        <v>55</v>
      </c>
      <c r="P6" s="13">
        <f t="shared" si="2"/>
        <v>526</v>
      </c>
      <c r="Q6" s="11">
        <f t="shared" si="3"/>
        <v>9</v>
      </c>
      <c r="R6" s="11">
        <f t="shared" si="4"/>
        <v>58.444444444444443</v>
      </c>
      <c r="S6" s="12">
        <f t="shared" si="5"/>
        <v>100.76628352490422</v>
      </c>
      <c r="T6" s="272">
        <v>58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526</v>
      </c>
      <c r="AM6" s="95">
        <f t="shared" si="10"/>
        <v>9</v>
      </c>
      <c r="AN6" s="11">
        <f t="shared" si="11"/>
        <v>58.444444444444443</v>
      </c>
      <c r="AO6" s="12">
        <f t="shared" si="12"/>
        <v>100.76628352490422</v>
      </c>
    </row>
    <row r="7" spans="1:41" ht="20.100000000000001" customHeight="1" x14ac:dyDescent="0.3">
      <c r="A7" s="26" t="s">
        <v>169</v>
      </c>
      <c r="B7" s="70">
        <v>15</v>
      </c>
      <c r="C7" s="163"/>
      <c r="D7" s="164"/>
      <c r="E7" s="164"/>
      <c r="F7" s="164">
        <v>10</v>
      </c>
      <c r="G7" s="164"/>
      <c r="H7" s="164">
        <v>24</v>
      </c>
      <c r="I7" s="164"/>
      <c r="J7" s="164">
        <v>10</v>
      </c>
      <c r="K7" s="164">
        <v>10</v>
      </c>
      <c r="L7" s="164"/>
      <c r="M7" s="164"/>
      <c r="N7" s="164"/>
      <c r="O7" s="165"/>
      <c r="P7" s="13">
        <f t="shared" si="2"/>
        <v>54</v>
      </c>
      <c r="Q7" s="11">
        <f t="shared" si="3"/>
        <v>4</v>
      </c>
      <c r="R7" s="11">
        <f t="shared" si="4"/>
        <v>13.5</v>
      </c>
      <c r="S7" s="12">
        <f t="shared" si="5"/>
        <v>90</v>
      </c>
      <c r="T7" s="70">
        <v>15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54</v>
      </c>
      <c r="AM7" s="95">
        <f t="shared" si="10"/>
        <v>4</v>
      </c>
      <c r="AN7" s="11">
        <f t="shared" si="11"/>
        <v>13.5</v>
      </c>
      <c r="AO7" s="12">
        <f t="shared" si="12"/>
        <v>90</v>
      </c>
    </row>
    <row r="8" spans="1:41" ht="20.100000000000001" customHeight="1" x14ac:dyDescent="0.3">
      <c r="A8" s="69" t="s">
        <v>170</v>
      </c>
      <c r="B8" s="70">
        <v>32</v>
      </c>
      <c r="C8" s="163"/>
      <c r="D8" s="164">
        <v>23</v>
      </c>
      <c r="E8" s="164">
        <v>31</v>
      </c>
      <c r="F8" s="164"/>
      <c r="G8" s="164"/>
      <c r="H8" s="164">
        <v>34</v>
      </c>
      <c r="I8" s="164">
        <v>56</v>
      </c>
      <c r="J8" s="164">
        <v>35</v>
      </c>
      <c r="K8" s="164">
        <v>23</v>
      </c>
      <c r="L8" s="164"/>
      <c r="M8" s="164">
        <v>20</v>
      </c>
      <c r="N8" s="164"/>
      <c r="O8" s="165"/>
      <c r="P8" s="13">
        <f t="shared" si="2"/>
        <v>222</v>
      </c>
      <c r="Q8" s="11">
        <f t="shared" si="3"/>
        <v>7</v>
      </c>
      <c r="R8" s="11">
        <f t="shared" si="4"/>
        <v>31.714285714285715</v>
      </c>
      <c r="S8" s="12">
        <f t="shared" si="5"/>
        <v>99.107142857142861</v>
      </c>
      <c r="T8" s="70">
        <v>32</v>
      </c>
      <c r="U8" s="163">
        <v>28</v>
      </c>
      <c r="V8" s="164">
        <v>29</v>
      </c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57</v>
      </c>
      <c r="AI8" s="11">
        <f t="shared" si="7"/>
        <v>2</v>
      </c>
      <c r="AJ8" s="12">
        <f t="shared" si="8"/>
        <v>28.5</v>
      </c>
      <c r="AK8" s="77"/>
      <c r="AL8" s="124">
        <f t="shared" si="9"/>
        <v>279</v>
      </c>
      <c r="AM8" s="95">
        <f t="shared" si="10"/>
        <v>9</v>
      </c>
      <c r="AN8" s="11">
        <f t="shared" si="11"/>
        <v>31</v>
      </c>
      <c r="AO8" s="12">
        <f t="shared" si="12"/>
        <v>96.875</v>
      </c>
    </row>
    <row r="9" spans="1:41" ht="20.100000000000001" customHeight="1" x14ac:dyDescent="0.3">
      <c r="A9" s="26" t="s">
        <v>171</v>
      </c>
      <c r="B9" s="70">
        <v>19</v>
      </c>
      <c r="C9" s="163">
        <v>29</v>
      </c>
      <c r="D9" s="164">
        <v>19</v>
      </c>
      <c r="E9" s="164"/>
      <c r="F9" s="164"/>
      <c r="G9" s="164"/>
      <c r="H9" s="164"/>
      <c r="I9" s="164"/>
      <c r="J9" s="164"/>
      <c r="K9" s="164"/>
      <c r="L9" s="164">
        <v>32</v>
      </c>
      <c r="M9" s="164"/>
      <c r="N9" s="164">
        <v>21</v>
      </c>
      <c r="O9" s="165"/>
      <c r="P9" s="13">
        <f t="shared" si="2"/>
        <v>101</v>
      </c>
      <c r="Q9" s="11">
        <f t="shared" si="3"/>
        <v>4</v>
      </c>
      <c r="R9" s="11">
        <f t="shared" si="4"/>
        <v>25.25</v>
      </c>
      <c r="S9" s="12">
        <f t="shared" si="5"/>
        <v>132.89473684210526</v>
      </c>
      <c r="T9" s="70">
        <v>19</v>
      </c>
      <c r="U9" s="163"/>
      <c r="V9" s="164">
        <v>13</v>
      </c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13</v>
      </c>
      <c r="AI9" s="11">
        <f t="shared" si="7"/>
        <v>1</v>
      </c>
      <c r="AJ9" s="12">
        <f t="shared" si="8"/>
        <v>13</v>
      </c>
      <c r="AK9" s="77"/>
      <c r="AL9" s="124">
        <f t="shared" si="9"/>
        <v>114</v>
      </c>
      <c r="AM9" s="95">
        <f t="shared" si="10"/>
        <v>5</v>
      </c>
      <c r="AN9" s="11">
        <f t="shared" si="11"/>
        <v>22.8</v>
      </c>
      <c r="AO9" s="12">
        <f t="shared" si="12"/>
        <v>120</v>
      </c>
    </row>
    <row r="10" spans="1:41" ht="20.100000000000001" customHeight="1" x14ac:dyDescent="0.3">
      <c r="A10" s="26" t="s">
        <v>172</v>
      </c>
      <c r="B10" s="70">
        <v>21</v>
      </c>
      <c r="C10" s="163">
        <v>17</v>
      </c>
      <c r="D10" s="164"/>
      <c r="E10" s="164">
        <v>22</v>
      </c>
      <c r="F10" s="164"/>
      <c r="G10" s="164"/>
      <c r="H10" s="164"/>
      <c r="I10" s="164"/>
      <c r="J10" s="164"/>
      <c r="K10" s="164"/>
      <c r="L10" s="164"/>
      <c r="M10" s="164"/>
      <c r="N10" s="164">
        <v>29</v>
      </c>
      <c r="O10" s="165">
        <v>14</v>
      </c>
      <c r="P10" s="13">
        <f t="shared" si="2"/>
        <v>82</v>
      </c>
      <c r="Q10" s="11">
        <f t="shared" si="3"/>
        <v>4</v>
      </c>
      <c r="R10" s="11">
        <f t="shared" si="4"/>
        <v>20.5</v>
      </c>
      <c r="S10" s="12">
        <f t="shared" si="5"/>
        <v>97.61904761904762</v>
      </c>
      <c r="T10" s="70">
        <v>21</v>
      </c>
      <c r="U10" s="163"/>
      <c r="V10" s="164"/>
      <c r="W10" s="164">
        <v>14</v>
      </c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14</v>
      </c>
      <c r="AI10" s="11">
        <f t="shared" si="7"/>
        <v>1</v>
      </c>
      <c r="AJ10" s="12">
        <f t="shared" si="8"/>
        <v>14</v>
      </c>
      <c r="AK10" s="77"/>
      <c r="AL10" s="124">
        <f t="shared" si="9"/>
        <v>96</v>
      </c>
      <c r="AM10" s="95">
        <f t="shared" si="10"/>
        <v>5</v>
      </c>
      <c r="AN10" s="11">
        <f t="shared" si="11"/>
        <v>19.2</v>
      </c>
      <c r="AO10" s="12">
        <f t="shared" si="12"/>
        <v>91.428571428571431</v>
      </c>
    </row>
    <row r="11" spans="1:41" ht="20.100000000000001" customHeight="1" x14ac:dyDescent="0.3">
      <c r="A11" s="26" t="s">
        <v>173</v>
      </c>
      <c r="B11" s="70">
        <v>24</v>
      </c>
      <c r="C11" s="163"/>
      <c r="D11" s="164"/>
      <c r="E11" s="164">
        <v>33</v>
      </c>
      <c r="F11" s="164"/>
      <c r="G11" s="164">
        <v>18</v>
      </c>
      <c r="H11" s="164"/>
      <c r="I11" s="164">
        <v>31</v>
      </c>
      <c r="J11" s="164">
        <v>48</v>
      </c>
      <c r="K11" s="164">
        <v>34</v>
      </c>
      <c r="L11" s="164"/>
      <c r="M11" s="164"/>
      <c r="N11" s="164"/>
      <c r="O11" s="165">
        <v>33</v>
      </c>
      <c r="P11" s="13">
        <f t="shared" si="2"/>
        <v>197</v>
      </c>
      <c r="Q11" s="11">
        <f t="shared" si="3"/>
        <v>6</v>
      </c>
      <c r="R11" s="11">
        <f t="shared" si="4"/>
        <v>32.833333333333336</v>
      </c>
      <c r="S11" s="12">
        <f t="shared" si="5"/>
        <v>136.80555555555557</v>
      </c>
      <c r="T11" s="70">
        <v>24</v>
      </c>
      <c r="U11" s="163"/>
      <c r="V11" s="164"/>
      <c r="W11" s="164">
        <v>16</v>
      </c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16</v>
      </c>
      <c r="AI11" s="11">
        <f t="shared" si="7"/>
        <v>1</v>
      </c>
      <c r="AJ11" s="12">
        <f t="shared" si="8"/>
        <v>16</v>
      </c>
      <c r="AK11" s="77"/>
      <c r="AL11" s="124">
        <f t="shared" si="9"/>
        <v>213</v>
      </c>
      <c r="AM11" s="95">
        <f t="shared" si="10"/>
        <v>7</v>
      </c>
      <c r="AN11" s="11">
        <f t="shared" si="11"/>
        <v>30.428571428571427</v>
      </c>
      <c r="AO11" s="12">
        <f t="shared" si="12"/>
        <v>126.78571428571428</v>
      </c>
    </row>
    <row r="12" spans="1:41" ht="20.100000000000001" customHeight="1" x14ac:dyDescent="0.3">
      <c r="A12" s="26" t="s">
        <v>315</v>
      </c>
      <c r="B12" s="70">
        <v>38</v>
      </c>
      <c r="C12" s="163">
        <v>40</v>
      </c>
      <c r="D12" s="164"/>
      <c r="E12" s="164">
        <v>31</v>
      </c>
      <c r="F12" s="164">
        <v>28</v>
      </c>
      <c r="G12" s="164">
        <v>52</v>
      </c>
      <c r="H12" s="164"/>
      <c r="I12" s="164">
        <v>30</v>
      </c>
      <c r="J12" s="164"/>
      <c r="K12" s="164"/>
      <c r="L12" s="164">
        <v>29</v>
      </c>
      <c r="M12" s="164"/>
      <c r="N12" s="164">
        <v>34</v>
      </c>
      <c r="O12" s="165"/>
      <c r="P12" s="13">
        <f t="shared" si="2"/>
        <v>244</v>
      </c>
      <c r="Q12" s="11">
        <f t="shared" si="3"/>
        <v>7</v>
      </c>
      <c r="R12" s="11">
        <f t="shared" si="4"/>
        <v>34.857142857142854</v>
      </c>
      <c r="S12" s="12">
        <f t="shared" si="5"/>
        <v>91.729323308270665</v>
      </c>
      <c r="T12" s="70">
        <v>38</v>
      </c>
      <c r="U12" s="163">
        <v>37</v>
      </c>
      <c r="V12" s="164">
        <v>45</v>
      </c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82</v>
      </c>
      <c r="AI12" s="11">
        <f t="shared" si="7"/>
        <v>2</v>
      </c>
      <c r="AJ12" s="12">
        <f t="shared" si="8"/>
        <v>41</v>
      </c>
      <c r="AK12" s="77"/>
      <c r="AL12" s="124">
        <f t="shared" si="9"/>
        <v>326</v>
      </c>
      <c r="AM12" s="95">
        <f t="shared" si="10"/>
        <v>9</v>
      </c>
      <c r="AN12" s="11">
        <f t="shared" si="11"/>
        <v>36.222222222222221</v>
      </c>
      <c r="AO12" s="12">
        <f t="shared" si="12"/>
        <v>95.32163742690058</v>
      </c>
    </row>
    <row r="13" spans="1:41" ht="20.100000000000001" customHeight="1" x14ac:dyDescent="0.3">
      <c r="A13" s="26" t="s">
        <v>316</v>
      </c>
      <c r="B13" s="70">
        <v>88</v>
      </c>
      <c r="C13" s="163"/>
      <c r="D13" s="164"/>
      <c r="E13" s="164"/>
      <c r="F13" s="164">
        <v>120</v>
      </c>
      <c r="G13" s="164">
        <v>115</v>
      </c>
      <c r="H13" s="164">
        <v>84</v>
      </c>
      <c r="I13" s="164"/>
      <c r="J13" s="164"/>
      <c r="K13" s="164">
        <v>56</v>
      </c>
      <c r="L13" s="164">
        <v>81</v>
      </c>
      <c r="M13" s="164">
        <v>65</v>
      </c>
      <c r="N13" s="164"/>
      <c r="O13" s="165">
        <v>58</v>
      </c>
      <c r="P13" s="13">
        <f t="shared" si="2"/>
        <v>579</v>
      </c>
      <c r="Q13" s="11">
        <f t="shared" si="3"/>
        <v>7</v>
      </c>
      <c r="R13" s="11">
        <f t="shared" si="4"/>
        <v>82.714285714285708</v>
      </c>
      <c r="S13" s="12">
        <f t="shared" si="5"/>
        <v>93.993506493506501</v>
      </c>
      <c r="T13" s="70">
        <v>88</v>
      </c>
      <c r="U13" s="163"/>
      <c r="V13" s="164">
        <v>105</v>
      </c>
      <c r="W13" s="164">
        <v>54</v>
      </c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159</v>
      </c>
      <c r="AI13" s="11">
        <f t="shared" si="7"/>
        <v>2</v>
      </c>
      <c r="AJ13" s="12">
        <f t="shared" si="8"/>
        <v>79.5</v>
      </c>
      <c r="AK13" s="77"/>
      <c r="AL13" s="124">
        <f t="shared" si="9"/>
        <v>738</v>
      </c>
      <c r="AM13" s="95">
        <f t="shared" si="10"/>
        <v>9</v>
      </c>
      <c r="AN13" s="11">
        <f t="shared" si="11"/>
        <v>82</v>
      </c>
      <c r="AO13" s="12">
        <f t="shared" si="12"/>
        <v>93.181818181818173</v>
      </c>
    </row>
    <row r="14" spans="1:41" ht="20.100000000000001" customHeight="1" x14ac:dyDescent="0.3">
      <c r="A14" s="26" t="s">
        <v>174</v>
      </c>
      <c r="B14" s="70">
        <v>30</v>
      </c>
      <c r="C14" s="163"/>
      <c r="D14" s="164"/>
      <c r="E14" s="164"/>
      <c r="F14" s="164"/>
      <c r="G14" s="164">
        <v>30</v>
      </c>
      <c r="H14" s="164"/>
      <c r="I14" s="164">
        <v>28</v>
      </c>
      <c r="J14" s="164">
        <v>34</v>
      </c>
      <c r="K14" s="164"/>
      <c r="L14" s="164">
        <v>38</v>
      </c>
      <c r="M14" s="164">
        <v>20</v>
      </c>
      <c r="N14" s="164">
        <v>16</v>
      </c>
      <c r="O14" s="165"/>
      <c r="P14" s="13">
        <f t="shared" si="2"/>
        <v>166</v>
      </c>
      <c r="Q14" s="11">
        <f t="shared" si="3"/>
        <v>6</v>
      </c>
      <c r="R14" s="11">
        <f t="shared" si="4"/>
        <v>27.666666666666668</v>
      </c>
      <c r="S14" s="12">
        <f t="shared" si="5"/>
        <v>92.222222222222229</v>
      </c>
      <c r="T14" s="70">
        <v>30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166</v>
      </c>
      <c r="AM14" s="95">
        <f t="shared" si="10"/>
        <v>6</v>
      </c>
      <c r="AN14" s="11">
        <f t="shared" si="11"/>
        <v>27.666666666666668</v>
      </c>
      <c r="AO14" s="12">
        <f t="shared" si="12"/>
        <v>92.222222222222229</v>
      </c>
    </row>
    <row r="15" spans="1:41" ht="20.100000000000001" customHeight="1" x14ac:dyDescent="0.3">
      <c r="A15" s="26" t="s">
        <v>175</v>
      </c>
      <c r="B15" s="70">
        <v>21</v>
      </c>
      <c r="C15" s="163">
        <v>25</v>
      </c>
      <c r="D15" s="164">
        <v>20</v>
      </c>
      <c r="E15" s="164">
        <v>24</v>
      </c>
      <c r="F15" s="164"/>
      <c r="G15" s="164">
        <v>18</v>
      </c>
      <c r="H15" s="164">
        <v>30</v>
      </c>
      <c r="I15" s="164">
        <v>22</v>
      </c>
      <c r="J15" s="164"/>
      <c r="K15" s="164">
        <v>15</v>
      </c>
      <c r="L15" s="164"/>
      <c r="M15" s="164">
        <v>12</v>
      </c>
      <c r="N15" s="164"/>
      <c r="O15" s="165">
        <v>25</v>
      </c>
      <c r="P15" s="13">
        <f t="shared" si="2"/>
        <v>191</v>
      </c>
      <c r="Q15" s="11">
        <f t="shared" si="3"/>
        <v>9</v>
      </c>
      <c r="R15" s="11">
        <f t="shared" si="4"/>
        <v>21.222222222222221</v>
      </c>
      <c r="S15" s="12">
        <f t="shared" si="5"/>
        <v>101.05820105820106</v>
      </c>
      <c r="T15" s="70">
        <v>21</v>
      </c>
      <c r="U15" s="163">
        <v>20</v>
      </c>
      <c r="V15" s="164"/>
      <c r="W15" s="164">
        <v>18</v>
      </c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38</v>
      </c>
      <c r="AI15" s="11">
        <f t="shared" si="7"/>
        <v>2</v>
      </c>
      <c r="AJ15" s="12">
        <f t="shared" si="8"/>
        <v>19</v>
      </c>
      <c r="AK15" s="77"/>
      <c r="AL15" s="124">
        <f t="shared" si="9"/>
        <v>229</v>
      </c>
      <c r="AM15" s="95">
        <f t="shared" si="10"/>
        <v>11</v>
      </c>
      <c r="AN15" s="11">
        <f t="shared" si="11"/>
        <v>20.818181818181817</v>
      </c>
      <c r="AO15" s="12">
        <f t="shared" si="12"/>
        <v>99.134199134199136</v>
      </c>
    </row>
    <row r="16" spans="1:41" ht="20.100000000000001" customHeight="1" x14ac:dyDescent="0.3">
      <c r="A16" s="26" t="s">
        <v>357</v>
      </c>
      <c r="B16" s="131">
        <v>15</v>
      </c>
      <c r="C16" s="163"/>
      <c r="D16" s="164">
        <v>8</v>
      </c>
      <c r="E16" s="164"/>
      <c r="F16" s="164">
        <v>17</v>
      </c>
      <c r="G16" s="164"/>
      <c r="H16" s="164">
        <v>9</v>
      </c>
      <c r="I16" s="164"/>
      <c r="J16" s="164"/>
      <c r="K16" s="164"/>
      <c r="L16" s="164"/>
      <c r="M16" s="164"/>
      <c r="N16" s="164">
        <v>16</v>
      </c>
      <c r="O16" s="165"/>
      <c r="P16" s="13">
        <f t="shared" si="2"/>
        <v>50</v>
      </c>
      <c r="Q16" s="11">
        <f t="shared" si="3"/>
        <v>4</v>
      </c>
      <c r="R16" s="11">
        <f t="shared" si="4"/>
        <v>12.5</v>
      </c>
      <c r="S16" s="12">
        <f t="shared" si="5"/>
        <v>83.333333333333343</v>
      </c>
      <c r="T16" s="272">
        <v>15</v>
      </c>
      <c r="U16" s="163">
        <v>10</v>
      </c>
      <c r="V16" s="164">
        <v>21</v>
      </c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31</v>
      </c>
      <c r="AI16" s="11">
        <f t="shared" si="7"/>
        <v>2</v>
      </c>
      <c r="AJ16" s="12">
        <f t="shared" si="8"/>
        <v>15.5</v>
      </c>
      <c r="AK16" s="77"/>
      <c r="AL16" s="124">
        <f t="shared" si="9"/>
        <v>81</v>
      </c>
      <c r="AM16" s="95">
        <f t="shared" si="10"/>
        <v>6</v>
      </c>
      <c r="AN16" s="11">
        <f t="shared" si="11"/>
        <v>13.5</v>
      </c>
      <c r="AO16" s="12">
        <f t="shared" si="12"/>
        <v>90</v>
      </c>
    </row>
    <row r="17" spans="1:41" ht="20.100000000000001" customHeight="1" x14ac:dyDescent="0.3">
      <c r="A17" s="26" t="s">
        <v>373</v>
      </c>
      <c r="B17" s="131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>SUM(C17:O17)</f>
        <v>0</v>
      </c>
      <c r="Q17" s="11">
        <f>COUNTIF(C17:O17,"&gt;0")</f>
        <v>0</v>
      </c>
      <c r="R17" s="11" t="str">
        <f>IF(P17=0," ",P17/Q17)</f>
        <v xml:space="preserve"> </v>
      </c>
      <c r="S17" s="12" t="str">
        <f>IF(P17=0," ",P17/(Q17*T17)*100)</f>
        <v xml:space="preserve"> </v>
      </c>
      <c r="T17" s="131">
        <v>35</v>
      </c>
      <c r="U17" s="163">
        <v>28</v>
      </c>
      <c r="V17" s="164"/>
      <c r="W17" s="164">
        <v>19</v>
      </c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>SUM(U17:AG17)</f>
        <v>47</v>
      </c>
      <c r="AI17" s="11">
        <f>COUNTIF(U17:AG17,"&gt;0")</f>
        <v>2</v>
      </c>
      <c r="AJ17" s="12">
        <f>IF(AH17=0," ",AH17/AI17)</f>
        <v>23.5</v>
      </c>
      <c r="AK17" s="77"/>
      <c r="AL17" s="124">
        <f>P17+AH17</f>
        <v>47</v>
      </c>
      <c r="AM17" s="95">
        <f>Q17+AI17</f>
        <v>2</v>
      </c>
      <c r="AN17" s="11">
        <f>IF(AL17=0," ",AL17/AM17)</f>
        <v>23.5</v>
      </c>
      <c r="AO17" s="12">
        <f>IF(AL17=0," ",AL17/(AM17*T17)*100)</f>
        <v>67.142857142857139</v>
      </c>
    </row>
    <row r="18" spans="1:4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5"/>
        <v xml:space="preserve"> </v>
      </c>
      <c r="T18" s="72">
        <f t="shared" ref="T18" si="13">B18</f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4" t="str">
        <f t="shared" si="11"/>
        <v xml:space="preserve"> </v>
      </c>
      <c r="AO18" s="15" t="str">
        <f t="shared" si="12"/>
        <v xml:space="preserve"> </v>
      </c>
    </row>
    <row r="19" spans="1:41" ht="20.100000000000001" customHeight="1" thickBot="1" x14ac:dyDescent="0.35">
      <c r="A19" s="159">
        <f>COUNT(B3:B18)</f>
        <v>15</v>
      </c>
      <c r="B19" s="180">
        <f>SUM(B4:B16)</f>
        <v>412</v>
      </c>
      <c r="C19" s="21">
        <f t="shared" ref="C19:Q19" si="14">SUM(C4:C18)</f>
        <v>195</v>
      </c>
      <c r="D19" s="19">
        <f t="shared" si="14"/>
        <v>131</v>
      </c>
      <c r="E19" s="19">
        <f t="shared" si="14"/>
        <v>197</v>
      </c>
      <c r="F19" s="19">
        <f t="shared" si="14"/>
        <v>231</v>
      </c>
      <c r="G19" s="19">
        <f t="shared" si="14"/>
        <v>320</v>
      </c>
      <c r="H19" s="19">
        <f t="shared" si="14"/>
        <v>190</v>
      </c>
      <c r="I19" s="19">
        <f t="shared" si="14"/>
        <v>246</v>
      </c>
      <c r="J19" s="19">
        <f t="shared" si="14"/>
        <v>221</v>
      </c>
      <c r="K19" s="19">
        <f t="shared" si="14"/>
        <v>169</v>
      </c>
      <c r="L19" s="19">
        <f t="shared" si="14"/>
        <v>277</v>
      </c>
      <c r="M19" s="19">
        <f t="shared" si="14"/>
        <v>160</v>
      </c>
      <c r="N19" s="19">
        <f t="shared" si="14"/>
        <v>154</v>
      </c>
      <c r="O19" s="19">
        <f t="shared" si="14"/>
        <v>210</v>
      </c>
      <c r="P19" s="19">
        <f t="shared" si="14"/>
        <v>2701</v>
      </c>
      <c r="Q19" s="19">
        <f t="shared" si="14"/>
        <v>78</v>
      </c>
      <c r="R19" s="19">
        <f>P19/Q19</f>
        <v>34.628205128205131</v>
      </c>
      <c r="S19" s="22"/>
      <c r="T19" s="179">
        <f t="shared" ref="T19:AH19" si="15">SUM(T4:T18)</f>
        <v>451</v>
      </c>
      <c r="U19" s="21">
        <f t="shared" si="15"/>
        <v>150</v>
      </c>
      <c r="V19" s="19">
        <f t="shared" si="15"/>
        <v>236</v>
      </c>
      <c r="W19" s="19">
        <f t="shared" si="15"/>
        <v>153</v>
      </c>
      <c r="X19" s="19">
        <f t="shared" si="15"/>
        <v>0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si="15"/>
        <v>539</v>
      </c>
      <c r="AI19" s="18">
        <f>SUM(AI4:AI15)</f>
        <v>14</v>
      </c>
      <c r="AJ19" s="23">
        <f>AH19/AI19</f>
        <v>38.5</v>
      </c>
      <c r="AK19" s="78"/>
      <c r="AL19" s="24">
        <f>SUM(AL4:AL18)</f>
        <v>3240</v>
      </c>
      <c r="AM19" s="18">
        <f>SUM(AM4:AM18)</f>
        <v>96</v>
      </c>
      <c r="AN19" s="18">
        <f t="shared" ref="AN19" si="16">AL19/AM19</f>
        <v>33.75</v>
      </c>
      <c r="AO19" s="20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19 C19:S19 U19:AO19">
    <cfRule type="containsErrors" dxfId="16" priority="9">
      <formula>ISERROR(A19)</formula>
    </cfRule>
  </conditionalFormatting>
  <conditionalFormatting sqref="B4:B19 T4:T19">
    <cfRule type="cellIs" dxfId="15" priority="6" operator="equal">
      <formula>0</formula>
    </cfRule>
  </conditionalFormatting>
  <conditionalFormatting sqref="P4:S18 AH4:AO18 A4:A19 C19:S19">
    <cfRule type="cellIs" dxfId="14" priority="4" operator="equal">
      <formula>0</formula>
    </cfRule>
  </conditionalFormatting>
  <conditionalFormatting sqref="U19:AO19">
    <cfRule type="cellIs" dxfId="13" priority="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Blad8">
    <pageSetUpPr fitToPage="1"/>
  </sheetPr>
  <dimension ref="A1:AO24"/>
  <sheetViews>
    <sheetView showGridLines="0" showRowColHeaders="0" zoomScale="90" zoomScaleNormal="90" workbookViewId="0">
      <selection activeCell="AQ13" sqref="AQ13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11" t="s">
        <v>282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  <c r="X1" s="312"/>
      <c r="Y1" s="312"/>
      <c r="Z1" s="312"/>
      <c r="AA1" s="312"/>
      <c r="AB1" s="312"/>
      <c r="AC1" s="312"/>
      <c r="AD1" s="312"/>
      <c r="AE1" s="312"/>
      <c r="AF1" s="312"/>
      <c r="AG1" s="312"/>
      <c r="AH1" s="312"/>
      <c r="AI1" s="312"/>
      <c r="AJ1" s="312"/>
      <c r="AK1" s="1"/>
      <c r="AL1" s="313" t="s">
        <v>41</v>
      </c>
      <c r="AM1" s="313"/>
      <c r="AN1" s="313"/>
      <c r="AO1" s="314"/>
    </row>
    <row r="2" spans="1:41" ht="121.5" customHeight="1" thickBot="1" x14ac:dyDescent="0.35">
      <c r="A2" s="315" t="s">
        <v>34</v>
      </c>
      <c r="B2" s="317" t="s">
        <v>42</v>
      </c>
      <c r="C2" s="302" t="s">
        <v>76</v>
      </c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20"/>
      <c r="P2" s="321" t="s">
        <v>44</v>
      </c>
      <c r="Q2" s="323" t="s">
        <v>45</v>
      </c>
      <c r="R2" s="323" t="s">
        <v>46</v>
      </c>
      <c r="S2" s="325" t="s">
        <v>283</v>
      </c>
      <c r="T2" s="327" t="s">
        <v>47</v>
      </c>
      <c r="U2" s="302" t="s">
        <v>110</v>
      </c>
      <c r="V2" s="303"/>
      <c r="W2" s="303"/>
      <c r="X2" s="303"/>
      <c r="Y2" s="303"/>
      <c r="Z2" s="303"/>
      <c r="AA2" s="303"/>
      <c r="AB2" s="303"/>
      <c r="AC2" s="303"/>
      <c r="AD2" s="303"/>
      <c r="AE2" s="303"/>
      <c r="AF2" s="303"/>
      <c r="AG2" s="304"/>
      <c r="AH2" s="305" t="s">
        <v>44</v>
      </c>
      <c r="AI2" s="307" t="s">
        <v>45</v>
      </c>
      <c r="AJ2" s="309" t="s">
        <v>49</v>
      </c>
      <c r="AK2" s="75"/>
      <c r="AL2" s="305" t="s">
        <v>44</v>
      </c>
      <c r="AM2" s="307" t="s">
        <v>45</v>
      </c>
      <c r="AN2" s="307" t="s">
        <v>50</v>
      </c>
      <c r="AO2" s="309" t="s">
        <v>283</v>
      </c>
    </row>
    <row r="3" spans="1:41" ht="15" customHeight="1" thickBot="1" x14ac:dyDescent="0.35">
      <c r="A3" s="316"/>
      <c r="B3" s="31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2"/>
      <c r="Q3" s="324"/>
      <c r="R3" s="324"/>
      <c r="S3" s="326"/>
      <c r="T3" s="328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6"/>
      <c r="AI3" s="308"/>
      <c r="AJ3" s="310"/>
      <c r="AK3" s="76"/>
      <c r="AL3" s="306"/>
      <c r="AM3" s="308"/>
      <c r="AN3" s="308"/>
      <c r="AO3" s="310"/>
    </row>
    <row r="4" spans="1:41" s="10" customFormat="1" ht="20.100000000000001" customHeight="1" x14ac:dyDescent="0.3">
      <c r="A4" s="177" t="s">
        <v>176</v>
      </c>
      <c r="B4" s="137">
        <v>43</v>
      </c>
      <c r="C4" s="160"/>
      <c r="D4" s="161">
        <v>38</v>
      </c>
      <c r="E4" s="161"/>
      <c r="F4" s="161"/>
      <c r="G4" s="161"/>
      <c r="H4" s="161"/>
      <c r="I4" s="161"/>
      <c r="J4" s="161"/>
      <c r="K4" s="161"/>
      <c r="L4" s="161"/>
      <c r="M4" s="161"/>
      <c r="N4" s="161">
        <v>62</v>
      </c>
      <c r="O4" s="162"/>
      <c r="P4" s="9">
        <f>SUM(C4:O4)</f>
        <v>100</v>
      </c>
      <c r="Q4" s="8">
        <f>COUNTIF(C4:O4,"&gt;0")</f>
        <v>2</v>
      </c>
      <c r="R4" s="8">
        <f>IF(P4=0," ",P4/Q4)</f>
        <v>50</v>
      </c>
      <c r="S4" s="94">
        <f t="shared" ref="S4" si="0">IF(P4=0," ",P4/(Q4*T4)*100)</f>
        <v>116.27906976744187</v>
      </c>
      <c r="T4" s="70">
        <v>43</v>
      </c>
      <c r="U4" s="160">
        <v>52</v>
      </c>
      <c r="V4" s="161">
        <v>32</v>
      </c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84</v>
      </c>
      <c r="AI4" s="8">
        <f>COUNTIF(U4:AG4,"&gt;0")</f>
        <v>2</v>
      </c>
      <c r="AJ4" s="94">
        <f>IF(AH4=0," ",AH4/AI4)</f>
        <v>42</v>
      </c>
      <c r="AK4" s="77"/>
      <c r="AL4" s="122">
        <f t="shared" ref="AL4" si="1">P4+AH4</f>
        <v>184</v>
      </c>
      <c r="AM4" s="123">
        <f t="shared" ref="AM4" si="2">Q4+AI4</f>
        <v>4</v>
      </c>
      <c r="AN4" s="8">
        <f>IF(AL4=0," ",AL4/AM4)</f>
        <v>46</v>
      </c>
      <c r="AO4" s="94">
        <f>IF(AL4=0," ",AL4/(AM4*T4)*100)</f>
        <v>106.9767441860465</v>
      </c>
    </row>
    <row r="5" spans="1:41" s="10" customFormat="1" ht="20.100000000000001" customHeight="1" x14ac:dyDescent="0.3">
      <c r="A5" s="26" t="s">
        <v>177</v>
      </c>
      <c r="B5" s="70">
        <v>28</v>
      </c>
      <c r="C5" s="163">
        <v>29</v>
      </c>
      <c r="D5" s="164">
        <v>50</v>
      </c>
      <c r="E5" s="269">
        <v>30</v>
      </c>
      <c r="F5" s="164">
        <v>33</v>
      </c>
      <c r="G5" s="164"/>
      <c r="H5" s="268">
        <v>31</v>
      </c>
      <c r="I5" s="164">
        <v>15</v>
      </c>
      <c r="J5" s="164">
        <v>20</v>
      </c>
      <c r="K5" s="164">
        <v>41</v>
      </c>
      <c r="L5" s="164">
        <v>24</v>
      </c>
      <c r="M5" s="164">
        <v>34</v>
      </c>
      <c r="N5" s="164">
        <v>19</v>
      </c>
      <c r="O5" s="165"/>
      <c r="P5" s="13">
        <f t="shared" ref="P5:P18" si="3">SUM(C5:O5)</f>
        <v>326</v>
      </c>
      <c r="Q5" s="11">
        <f t="shared" ref="Q5:Q18" si="4">COUNTIF(C5:O5,"&gt;0")</f>
        <v>11</v>
      </c>
      <c r="R5" s="11">
        <f t="shared" ref="R5:R18" si="5">IF(P5=0," ",P5/Q5)</f>
        <v>29.636363636363637</v>
      </c>
      <c r="S5" s="12">
        <f t="shared" ref="S5:S18" si="6">IF(P5=0," ",P5/(Q5*T5)*100)</f>
        <v>105.84415584415585</v>
      </c>
      <c r="T5" s="70">
        <v>28</v>
      </c>
      <c r="U5" s="163">
        <v>20</v>
      </c>
      <c r="V5" s="164">
        <v>56</v>
      </c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76</v>
      </c>
      <c r="AI5" s="11">
        <f t="shared" ref="AI5:AI18" si="8">COUNTIF(U5:AG5,"&gt;0")</f>
        <v>2</v>
      </c>
      <c r="AJ5" s="12">
        <f t="shared" ref="AJ5:AJ18" si="9">IF(AH5=0," ",AH5/AI5)</f>
        <v>38</v>
      </c>
      <c r="AK5" s="77"/>
      <c r="AL5" s="124">
        <f t="shared" ref="AL5:AL18" si="10">P5+AH5</f>
        <v>402</v>
      </c>
      <c r="AM5" s="95">
        <f t="shared" ref="AM5:AM18" si="11">Q5+AI5</f>
        <v>13</v>
      </c>
      <c r="AN5" s="11">
        <f t="shared" ref="AN5:AN18" si="12">IF(AL5=0," ",AL5/AM5)</f>
        <v>30.923076923076923</v>
      </c>
      <c r="AO5" s="12">
        <f t="shared" ref="AO5:AO18" si="13">IF(AL5=0," ",AL5/(AM5*T5)*100)</f>
        <v>110.43956043956045</v>
      </c>
    </row>
    <row r="6" spans="1:41" s="10" customFormat="1" ht="20.100000000000001" customHeight="1" x14ac:dyDescent="0.3">
      <c r="A6" s="26" t="s">
        <v>178</v>
      </c>
      <c r="B6" s="70">
        <v>42</v>
      </c>
      <c r="C6" s="163">
        <v>38</v>
      </c>
      <c r="D6" s="269">
        <v>49</v>
      </c>
      <c r="E6" s="269">
        <v>18</v>
      </c>
      <c r="F6" s="164">
        <v>35</v>
      </c>
      <c r="G6" s="164">
        <v>51</v>
      </c>
      <c r="H6" s="268">
        <v>44</v>
      </c>
      <c r="I6" s="164">
        <v>22</v>
      </c>
      <c r="J6" s="164">
        <v>49</v>
      </c>
      <c r="K6" s="164"/>
      <c r="L6" s="164">
        <v>37</v>
      </c>
      <c r="M6" s="164">
        <v>43</v>
      </c>
      <c r="N6" s="164"/>
      <c r="O6" s="165">
        <v>56</v>
      </c>
      <c r="P6" s="13">
        <f>SUM(C6:O6)</f>
        <v>442</v>
      </c>
      <c r="Q6" s="11">
        <f>COUNTIF(C6:O6,"&gt;0")</f>
        <v>11</v>
      </c>
      <c r="R6" s="11">
        <f t="shared" si="5"/>
        <v>40.18181818181818</v>
      </c>
      <c r="S6" s="12">
        <f t="shared" si="6"/>
        <v>95.67099567099568</v>
      </c>
      <c r="T6" s="70">
        <v>42</v>
      </c>
      <c r="U6" s="163">
        <v>26</v>
      </c>
      <c r="V6" s="164">
        <v>55</v>
      </c>
      <c r="W6" s="164">
        <v>49</v>
      </c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130</v>
      </c>
      <c r="AI6" s="11">
        <f t="shared" si="8"/>
        <v>3</v>
      </c>
      <c r="AJ6" s="12">
        <f t="shared" si="9"/>
        <v>43.333333333333336</v>
      </c>
      <c r="AK6" s="77"/>
      <c r="AL6" s="124">
        <f t="shared" si="10"/>
        <v>572</v>
      </c>
      <c r="AM6" s="95">
        <f t="shared" si="11"/>
        <v>14</v>
      </c>
      <c r="AN6" s="11">
        <f t="shared" si="12"/>
        <v>40.857142857142854</v>
      </c>
      <c r="AO6" s="12">
        <f t="shared" si="13"/>
        <v>97.278911564625844</v>
      </c>
    </row>
    <row r="7" spans="1:41" s="10" customFormat="1" ht="20.100000000000001" customHeight="1" x14ac:dyDescent="0.3">
      <c r="A7" s="26" t="s">
        <v>179</v>
      </c>
      <c r="B7" s="70">
        <v>40</v>
      </c>
      <c r="C7" s="163">
        <v>51</v>
      </c>
      <c r="D7" s="164">
        <v>33</v>
      </c>
      <c r="E7" s="164"/>
      <c r="F7" s="164">
        <v>33</v>
      </c>
      <c r="G7" s="164">
        <v>63</v>
      </c>
      <c r="H7" s="268">
        <v>65</v>
      </c>
      <c r="I7" s="268">
        <v>52</v>
      </c>
      <c r="J7" s="164">
        <v>40</v>
      </c>
      <c r="K7" s="164">
        <v>40</v>
      </c>
      <c r="L7" s="164">
        <v>53</v>
      </c>
      <c r="M7" s="164">
        <v>43</v>
      </c>
      <c r="N7" s="164">
        <v>67</v>
      </c>
      <c r="O7" s="165">
        <v>56</v>
      </c>
      <c r="P7" s="13">
        <f t="shared" si="3"/>
        <v>596</v>
      </c>
      <c r="Q7" s="11">
        <f t="shared" si="4"/>
        <v>12</v>
      </c>
      <c r="R7" s="11">
        <f t="shared" si="5"/>
        <v>49.666666666666664</v>
      </c>
      <c r="S7" s="12">
        <f t="shared" si="6"/>
        <v>124.16666666666667</v>
      </c>
      <c r="T7" s="70">
        <v>40</v>
      </c>
      <c r="U7" s="163">
        <v>28</v>
      </c>
      <c r="V7" s="164"/>
      <c r="W7" s="164">
        <v>51</v>
      </c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79</v>
      </c>
      <c r="AI7" s="11">
        <f t="shared" si="8"/>
        <v>2</v>
      </c>
      <c r="AJ7" s="12">
        <f t="shared" si="9"/>
        <v>39.5</v>
      </c>
      <c r="AK7" s="77"/>
      <c r="AL7" s="124">
        <f t="shared" si="10"/>
        <v>675</v>
      </c>
      <c r="AM7" s="95">
        <f t="shared" si="11"/>
        <v>14</v>
      </c>
      <c r="AN7" s="11">
        <f t="shared" si="12"/>
        <v>48.214285714285715</v>
      </c>
      <c r="AO7" s="12">
        <f t="shared" si="13"/>
        <v>120.53571428571428</v>
      </c>
    </row>
    <row r="8" spans="1:41" s="10" customFormat="1" ht="20.100000000000001" customHeight="1" x14ac:dyDescent="0.3">
      <c r="A8" s="26" t="s">
        <v>180</v>
      </c>
      <c r="B8" s="70">
        <v>32</v>
      </c>
      <c r="C8" s="163">
        <v>30</v>
      </c>
      <c r="D8" s="164"/>
      <c r="E8" s="164"/>
      <c r="F8" s="164"/>
      <c r="G8" s="164">
        <v>50</v>
      </c>
      <c r="H8" s="164"/>
      <c r="I8" s="164">
        <v>28</v>
      </c>
      <c r="J8" s="164"/>
      <c r="K8" s="164">
        <v>53</v>
      </c>
      <c r="L8" s="164"/>
      <c r="M8" s="164"/>
      <c r="N8" s="164"/>
      <c r="O8" s="165">
        <v>48</v>
      </c>
      <c r="P8" s="13">
        <f t="shared" si="3"/>
        <v>209</v>
      </c>
      <c r="Q8" s="11">
        <f t="shared" si="4"/>
        <v>5</v>
      </c>
      <c r="R8" s="11">
        <f t="shared" si="5"/>
        <v>41.8</v>
      </c>
      <c r="S8" s="12">
        <f t="shared" si="6"/>
        <v>130.625</v>
      </c>
      <c r="T8" s="70">
        <v>32</v>
      </c>
      <c r="U8" s="163">
        <v>35</v>
      </c>
      <c r="V8" s="164">
        <v>41</v>
      </c>
      <c r="W8" s="164">
        <v>30</v>
      </c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106</v>
      </c>
      <c r="AI8" s="11">
        <f t="shared" si="8"/>
        <v>3</v>
      </c>
      <c r="AJ8" s="12">
        <f t="shared" si="9"/>
        <v>35.333333333333336</v>
      </c>
      <c r="AK8" s="77"/>
      <c r="AL8" s="124">
        <f t="shared" si="10"/>
        <v>315</v>
      </c>
      <c r="AM8" s="95">
        <f t="shared" si="11"/>
        <v>8</v>
      </c>
      <c r="AN8" s="11">
        <f t="shared" si="12"/>
        <v>39.375</v>
      </c>
      <c r="AO8" s="12">
        <f t="shared" si="13"/>
        <v>123.046875</v>
      </c>
    </row>
    <row r="9" spans="1:41" s="10" customFormat="1" ht="20.100000000000001" customHeight="1" x14ac:dyDescent="0.3">
      <c r="A9" s="26" t="s">
        <v>181</v>
      </c>
      <c r="B9" s="70">
        <v>15</v>
      </c>
      <c r="C9" s="163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5"/>
      <c r="P9" s="13">
        <f t="shared" si="3"/>
        <v>0</v>
      </c>
      <c r="Q9" s="11">
        <f t="shared" si="4"/>
        <v>0</v>
      </c>
      <c r="R9" s="11" t="str">
        <f t="shared" si="5"/>
        <v xml:space="preserve"> </v>
      </c>
      <c r="S9" s="12" t="str">
        <f t="shared" si="6"/>
        <v xml:space="preserve"> </v>
      </c>
      <c r="T9" s="70">
        <v>15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11" t="str">
        <f t="shared" si="12"/>
        <v xml:space="preserve"> </v>
      </c>
      <c r="AO9" s="12" t="str">
        <f t="shared" si="13"/>
        <v xml:space="preserve"> </v>
      </c>
    </row>
    <row r="10" spans="1:41" s="10" customFormat="1" ht="20.100000000000001" customHeight="1" x14ac:dyDescent="0.3">
      <c r="A10" s="26" t="s">
        <v>361</v>
      </c>
      <c r="B10" s="131">
        <v>43</v>
      </c>
      <c r="C10" s="163">
        <v>27</v>
      </c>
      <c r="D10" s="164"/>
      <c r="E10" s="164"/>
      <c r="F10" s="164">
        <v>47</v>
      </c>
      <c r="G10" s="164"/>
      <c r="H10" s="164"/>
      <c r="I10" s="164">
        <v>54</v>
      </c>
      <c r="J10" s="164">
        <v>49</v>
      </c>
      <c r="K10" s="164"/>
      <c r="L10" s="164">
        <v>20</v>
      </c>
      <c r="M10" s="164"/>
      <c r="N10" s="164"/>
      <c r="O10" s="165"/>
      <c r="P10" s="13">
        <f t="shared" si="3"/>
        <v>197</v>
      </c>
      <c r="Q10" s="11">
        <f t="shared" si="4"/>
        <v>5</v>
      </c>
      <c r="R10" s="11">
        <f t="shared" si="5"/>
        <v>39.4</v>
      </c>
      <c r="S10" s="12">
        <f t="shared" si="6"/>
        <v>101.02564102564102</v>
      </c>
      <c r="T10" s="272">
        <v>39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197</v>
      </c>
      <c r="AM10" s="95">
        <f t="shared" si="11"/>
        <v>5</v>
      </c>
      <c r="AN10" s="11">
        <f t="shared" si="12"/>
        <v>39.4</v>
      </c>
      <c r="AO10" s="12">
        <f t="shared" si="13"/>
        <v>101.02564102564102</v>
      </c>
    </row>
    <row r="11" spans="1:41" s="10" customFormat="1" ht="20.100000000000001" customHeight="1" x14ac:dyDescent="0.3">
      <c r="A11" s="26" t="s">
        <v>351</v>
      </c>
      <c r="B11" s="131">
        <v>35</v>
      </c>
      <c r="C11" s="163"/>
      <c r="D11" s="164">
        <v>24</v>
      </c>
      <c r="E11" s="164"/>
      <c r="F11" s="164">
        <v>49</v>
      </c>
      <c r="G11" s="164">
        <v>32</v>
      </c>
      <c r="H11" s="268">
        <v>68</v>
      </c>
      <c r="I11" s="164">
        <v>40</v>
      </c>
      <c r="J11" s="164"/>
      <c r="K11" s="164">
        <v>40</v>
      </c>
      <c r="L11" s="164">
        <v>24</v>
      </c>
      <c r="M11" s="164"/>
      <c r="N11" s="164">
        <v>62</v>
      </c>
      <c r="O11" s="165">
        <v>50</v>
      </c>
      <c r="P11" s="13">
        <f t="shared" si="3"/>
        <v>389</v>
      </c>
      <c r="Q11" s="11">
        <f t="shared" si="4"/>
        <v>9</v>
      </c>
      <c r="R11" s="11">
        <f t="shared" si="5"/>
        <v>43.222222222222221</v>
      </c>
      <c r="S11" s="12">
        <f t="shared" si="6"/>
        <v>100.51679586563307</v>
      </c>
      <c r="T11" s="272">
        <v>43</v>
      </c>
      <c r="U11" s="163"/>
      <c r="V11" s="164">
        <v>37</v>
      </c>
      <c r="W11" s="164">
        <v>45</v>
      </c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82</v>
      </c>
      <c r="AI11" s="11">
        <f t="shared" si="8"/>
        <v>2</v>
      </c>
      <c r="AJ11" s="12">
        <f t="shared" si="9"/>
        <v>41</v>
      </c>
      <c r="AK11" s="77"/>
      <c r="AL11" s="124">
        <f t="shared" si="10"/>
        <v>471</v>
      </c>
      <c r="AM11" s="95">
        <f t="shared" si="11"/>
        <v>11</v>
      </c>
      <c r="AN11" s="11">
        <f t="shared" si="12"/>
        <v>42.81818181818182</v>
      </c>
      <c r="AO11" s="12">
        <f t="shared" si="13"/>
        <v>99.577167019027485</v>
      </c>
    </row>
    <row r="12" spans="1:41" s="10" customFormat="1" ht="20.100000000000001" customHeight="1" x14ac:dyDescent="0.3">
      <c r="A12" s="69" t="s">
        <v>182</v>
      </c>
      <c r="B12" s="70">
        <v>109</v>
      </c>
      <c r="C12" s="163"/>
      <c r="D12" s="164"/>
      <c r="E12" s="164"/>
      <c r="F12" s="164"/>
      <c r="G12" s="164">
        <v>143</v>
      </c>
      <c r="H12" s="164"/>
      <c r="I12" s="164"/>
      <c r="J12" s="164"/>
      <c r="K12" s="164"/>
      <c r="L12" s="164"/>
      <c r="M12" s="164">
        <v>190</v>
      </c>
      <c r="N12" s="164"/>
      <c r="O12" s="165"/>
      <c r="P12" s="13">
        <f t="shared" si="3"/>
        <v>333</v>
      </c>
      <c r="Q12" s="11">
        <f t="shared" si="4"/>
        <v>2</v>
      </c>
      <c r="R12" s="11">
        <f t="shared" si="5"/>
        <v>166.5</v>
      </c>
      <c r="S12" s="12">
        <f t="shared" si="6"/>
        <v>152.75229357798165</v>
      </c>
      <c r="T12" s="70">
        <v>109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333</v>
      </c>
      <c r="AM12" s="95">
        <f t="shared" si="11"/>
        <v>2</v>
      </c>
      <c r="AN12" s="11">
        <f t="shared" si="12"/>
        <v>166.5</v>
      </c>
      <c r="AO12" s="12">
        <f t="shared" si="13"/>
        <v>152.75229357798165</v>
      </c>
    </row>
    <row r="13" spans="1:41" s="10" customFormat="1" ht="20.100000000000001" customHeight="1" x14ac:dyDescent="0.3">
      <c r="A13" s="26" t="s">
        <v>183</v>
      </c>
      <c r="B13" s="70">
        <v>45</v>
      </c>
      <c r="C13" s="163"/>
      <c r="D13" s="164">
        <v>67</v>
      </c>
      <c r="E13" s="269">
        <v>55</v>
      </c>
      <c r="F13" s="164"/>
      <c r="G13" s="164"/>
      <c r="H13" s="268">
        <v>69</v>
      </c>
      <c r="I13" s="164">
        <v>39</v>
      </c>
      <c r="J13" s="164">
        <v>50</v>
      </c>
      <c r="K13" s="164">
        <v>53</v>
      </c>
      <c r="L13" s="164">
        <v>29</v>
      </c>
      <c r="M13" s="164">
        <v>39</v>
      </c>
      <c r="N13" s="164">
        <v>42</v>
      </c>
      <c r="O13" s="165">
        <v>47</v>
      </c>
      <c r="P13" s="13">
        <f t="shared" si="3"/>
        <v>490</v>
      </c>
      <c r="Q13" s="11">
        <f t="shared" si="4"/>
        <v>10</v>
      </c>
      <c r="R13" s="11">
        <f t="shared" si="5"/>
        <v>49</v>
      </c>
      <c r="S13" s="12">
        <f t="shared" si="6"/>
        <v>108.88888888888889</v>
      </c>
      <c r="T13" s="70">
        <v>45</v>
      </c>
      <c r="U13" s="163"/>
      <c r="V13" s="164"/>
      <c r="W13" s="164">
        <v>47</v>
      </c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47</v>
      </c>
      <c r="AI13" s="11">
        <f t="shared" si="8"/>
        <v>1</v>
      </c>
      <c r="AJ13" s="12">
        <f t="shared" si="9"/>
        <v>47</v>
      </c>
      <c r="AK13" s="77"/>
      <c r="AL13" s="124">
        <f t="shared" si="10"/>
        <v>537</v>
      </c>
      <c r="AM13" s="95">
        <f t="shared" si="11"/>
        <v>11</v>
      </c>
      <c r="AN13" s="11">
        <f t="shared" si="12"/>
        <v>48.81818181818182</v>
      </c>
      <c r="AO13" s="12">
        <f t="shared" si="13"/>
        <v>108.4848484848485</v>
      </c>
    </row>
    <row r="14" spans="1:41" s="10" customFormat="1" ht="20.100000000000001" customHeight="1" x14ac:dyDescent="0.3">
      <c r="A14" s="26" t="s">
        <v>184</v>
      </c>
      <c r="B14" s="70">
        <v>35</v>
      </c>
      <c r="C14" s="163">
        <v>34</v>
      </c>
      <c r="D14" s="164"/>
      <c r="E14" s="269">
        <v>36</v>
      </c>
      <c r="F14" s="164">
        <v>19</v>
      </c>
      <c r="G14" s="164">
        <v>37</v>
      </c>
      <c r="H14" s="164"/>
      <c r="I14" s="164"/>
      <c r="J14" s="164">
        <v>23</v>
      </c>
      <c r="K14" s="164">
        <v>32</v>
      </c>
      <c r="L14" s="164"/>
      <c r="M14" s="164">
        <v>35</v>
      </c>
      <c r="N14" s="164"/>
      <c r="O14" s="165">
        <v>53</v>
      </c>
      <c r="P14" s="13">
        <f t="shared" si="3"/>
        <v>269</v>
      </c>
      <c r="Q14" s="11">
        <f t="shared" si="4"/>
        <v>8</v>
      </c>
      <c r="R14" s="11">
        <f t="shared" si="5"/>
        <v>33.625</v>
      </c>
      <c r="S14" s="12">
        <f t="shared" si="6"/>
        <v>96.071428571428569</v>
      </c>
      <c r="T14" s="70">
        <v>35</v>
      </c>
      <c r="U14" s="163">
        <v>25</v>
      </c>
      <c r="V14" s="164"/>
      <c r="W14" s="164">
        <v>48</v>
      </c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73</v>
      </c>
      <c r="AI14" s="11">
        <f t="shared" si="8"/>
        <v>2</v>
      </c>
      <c r="AJ14" s="12">
        <f t="shared" si="9"/>
        <v>36.5</v>
      </c>
      <c r="AK14" s="77"/>
      <c r="AL14" s="124">
        <f t="shared" si="10"/>
        <v>342</v>
      </c>
      <c r="AM14" s="95">
        <f t="shared" si="11"/>
        <v>10</v>
      </c>
      <c r="AN14" s="11">
        <f t="shared" si="12"/>
        <v>34.200000000000003</v>
      </c>
      <c r="AO14" s="12">
        <f t="shared" si="13"/>
        <v>97.714285714285708</v>
      </c>
    </row>
    <row r="15" spans="1:41" s="10" customFormat="1" ht="20.100000000000001" customHeight="1" x14ac:dyDescent="0.3">
      <c r="A15" s="26" t="s">
        <v>185</v>
      </c>
      <c r="B15" s="70">
        <v>50</v>
      </c>
      <c r="C15" s="163"/>
      <c r="D15" s="164">
        <v>45</v>
      </c>
      <c r="E15" s="269">
        <v>79</v>
      </c>
      <c r="F15" s="164"/>
      <c r="G15" s="164"/>
      <c r="H15" s="164"/>
      <c r="I15" s="164"/>
      <c r="J15" s="164"/>
      <c r="K15" s="164"/>
      <c r="L15" s="164"/>
      <c r="M15" s="164"/>
      <c r="N15" s="164">
        <v>52</v>
      </c>
      <c r="O15" s="165"/>
      <c r="P15" s="13">
        <f t="shared" si="3"/>
        <v>176</v>
      </c>
      <c r="Q15" s="11">
        <f t="shared" si="4"/>
        <v>3</v>
      </c>
      <c r="R15" s="11">
        <f t="shared" si="5"/>
        <v>58.666666666666664</v>
      </c>
      <c r="S15" s="12">
        <f t="shared" si="6"/>
        <v>117.33333333333333</v>
      </c>
      <c r="T15" s="70">
        <v>50</v>
      </c>
      <c r="U15" s="163"/>
      <c r="V15" s="164">
        <v>55</v>
      </c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55</v>
      </c>
      <c r="AI15" s="11">
        <f t="shared" si="8"/>
        <v>1</v>
      </c>
      <c r="AJ15" s="12">
        <f t="shared" si="9"/>
        <v>55</v>
      </c>
      <c r="AK15" s="77"/>
      <c r="AL15" s="124">
        <f t="shared" si="10"/>
        <v>231</v>
      </c>
      <c r="AM15" s="95">
        <f t="shared" si="11"/>
        <v>4</v>
      </c>
      <c r="AN15" s="11">
        <f t="shared" si="12"/>
        <v>57.75</v>
      </c>
      <c r="AO15" s="12">
        <f t="shared" si="13"/>
        <v>115.5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11" t="str">
        <f t="shared" si="5"/>
        <v xml:space="preserve"> </v>
      </c>
      <c r="S16" s="12" t="str">
        <f t="shared" si="6"/>
        <v xml:space="preserve"> </v>
      </c>
      <c r="T16" s="72">
        <f t="shared" ref="T16:T18" si="14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11" t="str">
        <f t="shared" si="12"/>
        <v xml:space="preserve"> </v>
      </c>
      <c r="AO16" s="12" t="str">
        <f t="shared" si="13"/>
        <v xml:space="preserve"> </v>
      </c>
    </row>
    <row r="17" spans="1:41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11" t="str">
        <f t="shared" si="5"/>
        <v xml:space="preserve"> </v>
      </c>
      <c r="S17" s="12" t="str">
        <f t="shared" si="6"/>
        <v xml:space="preserve"> </v>
      </c>
      <c r="T17" s="72">
        <f t="shared" si="14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11" t="str">
        <f t="shared" si="12"/>
        <v xml:space="preserve"> </v>
      </c>
      <c r="AO17" s="12" t="str">
        <f t="shared" si="13"/>
        <v xml:space="preserve"> </v>
      </c>
    </row>
    <row r="18" spans="1:41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4" t="str">
        <f t="shared" si="5"/>
        <v xml:space="preserve"> </v>
      </c>
      <c r="S18" s="15" t="str">
        <f t="shared" si="6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4" t="str">
        <f t="shared" si="12"/>
        <v xml:space="preserve"> </v>
      </c>
      <c r="AO18" s="15" t="str">
        <f t="shared" si="13"/>
        <v xml:space="preserve"> </v>
      </c>
    </row>
    <row r="19" spans="1:41" s="10" customFormat="1" ht="20.100000000000001" customHeight="1" thickBot="1" x14ac:dyDescent="0.35">
      <c r="A19" s="159">
        <f>COUNT(B1:B18)</f>
        <v>15</v>
      </c>
      <c r="B19" s="180">
        <f>SUM(B4:B18)</f>
        <v>517</v>
      </c>
      <c r="C19" s="21">
        <f>SUM(C4:C18)</f>
        <v>209</v>
      </c>
      <c r="D19" s="19">
        <f>SUM(D4:D18)-D6</f>
        <v>257</v>
      </c>
      <c r="E19" s="19">
        <f>SUM(E4:E18)+D6</f>
        <v>267</v>
      </c>
      <c r="F19" s="19">
        <f t="shared" ref="F19:Q19" si="15">SUM(F4:F18)</f>
        <v>216</v>
      </c>
      <c r="G19" s="19">
        <f t="shared" si="15"/>
        <v>376</v>
      </c>
      <c r="H19" s="19">
        <f>SUM(H4:H18)+I7</f>
        <v>329</v>
      </c>
      <c r="I19" s="19">
        <f>SUM(I4:I18)-I7</f>
        <v>198</v>
      </c>
      <c r="J19" s="19">
        <f t="shared" si="15"/>
        <v>231</v>
      </c>
      <c r="K19" s="19">
        <f t="shared" si="15"/>
        <v>259</v>
      </c>
      <c r="L19" s="19">
        <f t="shared" si="15"/>
        <v>187</v>
      </c>
      <c r="M19" s="19">
        <f t="shared" si="15"/>
        <v>384</v>
      </c>
      <c r="N19" s="19">
        <f>SUM(N4:N18)</f>
        <v>304</v>
      </c>
      <c r="O19" s="19">
        <f>SUM(O4:O18)</f>
        <v>310</v>
      </c>
      <c r="P19" s="19">
        <f t="shared" si="15"/>
        <v>3527</v>
      </c>
      <c r="Q19" s="19">
        <f t="shared" si="15"/>
        <v>78</v>
      </c>
      <c r="R19" s="19">
        <f>P19/Q19</f>
        <v>45.217948717948715</v>
      </c>
      <c r="S19" s="22"/>
      <c r="T19" s="179">
        <f>SUM(T4:T18)</f>
        <v>521</v>
      </c>
      <c r="U19" s="21">
        <f>SUM(U4:U18)</f>
        <v>186</v>
      </c>
      <c r="V19" s="19">
        <f>SUM(V4:V18)</f>
        <v>276</v>
      </c>
      <c r="W19" s="19">
        <f t="shared" ref="W19:AF19" si="16">SUM(W4:W18)</f>
        <v>270</v>
      </c>
      <c r="X19" s="19">
        <f t="shared" si="16"/>
        <v>0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732</v>
      </c>
      <c r="AI19" s="18">
        <f>SUM(AI4:AI18)</f>
        <v>18</v>
      </c>
      <c r="AJ19" s="23">
        <f>AH19/AI19</f>
        <v>40.666666666666664</v>
      </c>
      <c r="AK19" s="78"/>
      <c r="AL19" s="24">
        <f>SUM(AL4:AL18)</f>
        <v>4259</v>
      </c>
      <c r="AM19" s="18">
        <f>SUM(AM4:AM18)</f>
        <v>96</v>
      </c>
      <c r="AN19" s="18">
        <f t="shared" ref="AN19" si="18">AL19/AM19</f>
        <v>44.364583333333336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12" priority="8" operator="equal">
      <formula>0</formula>
    </cfRule>
  </conditionalFormatting>
  <conditionalFormatting sqref="A19 C19:S19 U19:AO19">
    <cfRule type="containsErrors" dxfId="11" priority="10">
      <formula>ISERROR(A19)</formula>
    </cfRule>
  </conditionalFormatting>
  <conditionalFormatting sqref="B4:B19">
    <cfRule type="cellIs" dxfId="10" priority="7" operator="equal">
      <formula>0</formula>
    </cfRule>
  </conditionalFormatting>
  <conditionalFormatting sqref="P4:S18 C19:S19">
    <cfRule type="cellIs" dxfId="9" priority="4" operator="equal">
      <formula>0</formula>
    </cfRule>
  </conditionalFormatting>
  <conditionalFormatting sqref="T4:T19">
    <cfRule type="cellIs" dxfId="8" priority="1" operator="equal">
      <formula>0</formula>
    </cfRule>
  </conditionalFormatting>
  <conditionalFormatting sqref="AH4:AO18 U19:AO19">
    <cfRule type="cellIs" dxfId="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O24"/>
  <sheetViews>
    <sheetView showGridLines="0" showRowColHeaders="0" zoomScaleNormal="100" workbookViewId="0">
      <selection activeCell="W11" sqref="W11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17" width="3.6640625" customWidth="1"/>
    <col min="18" max="18" width="4.33203125" customWidth="1"/>
    <col min="19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</cols>
  <sheetData>
    <row r="1" spans="1:41" ht="30" customHeight="1" thickBot="1" x14ac:dyDescent="0.35">
      <c r="A1" s="311" t="s">
        <v>282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  <c r="X1" s="312"/>
      <c r="Y1" s="312"/>
      <c r="Z1" s="312"/>
      <c r="AA1" s="312"/>
      <c r="AB1" s="312"/>
      <c r="AC1" s="312"/>
      <c r="AD1" s="312"/>
      <c r="AE1" s="312"/>
      <c r="AF1" s="312"/>
      <c r="AG1" s="312"/>
      <c r="AH1" s="312"/>
      <c r="AI1" s="312"/>
      <c r="AJ1" s="312"/>
      <c r="AK1" s="1"/>
      <c r="AL1" s="313" t="s">
        <v>41</v>
      </c>
      <c r="AM1" s="313"/>
      <c r="AN1" s="313"/>
      <c r="AO1" s="314"/>
    </row>
    <row r="2" spans="1:41" ht="121.5" customHeight="1" thickBot="1" x14ac:dyDescent="0.35">
      <c r="A2" s="315" t="s">
        <v>296</v>
      </c>
      <c r="B2" s="317" t="s">
        <v>42</v>
      </c>
      <c r="C2" s="302" t="s">
        <v>166</v>
      </c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20"/>
      <c r="P2" s="321" t="s">
        <v>44</v>
      </c>
      <c r="Q2" s="323" t="s">
        <v>45</v>
      </c>
      <c r="R2" s="323" t="s">
        <v>46</v>
      </c>
      <c r="S2" s="325" t="s">
        <v>283</v>
      </c>
      <c r="T2" s="327" t="s">
        <v>47</v>
      </c>
      <c r="U2" s="302" t="s">
        <v>128</v>
      </c>
      <c r="V2" s="303"/>
      <c r="W2" s="303"/>
      <c r="X2" s="303"/>
      <c r="Y2" s="303"/>
      <c r="Z2" s="303"/>
      <c r="AA2" s="303"/>
      <c r="AB2" s="303"/>
      <c r="AC2" s="303"/>
      <c r="AD2" s="303"/>
      <c r="AE2" s="303"/>
      <c r="AF2" s="303"/>
      <c r="AG2" s="304"/>
      <c r="AH2" s="305" t="s">
        <v>44</v>
      </c>
      <c r="AI2" s="307" t="s">
        <v>45</v>
      </c>
      <c r="AJ2" s="309" t="s">
        <v>49</v>
      </c>
      <c r="AK2" s="75"/>
      <c r="AL2" s="305" t="s">
        <v>44</v>
      </c>
      <c r="AM2" s="307" t="s">
        <v>45</v>
      </c>
      <c r="AN2" s="307" t="s">
        <v>50</v>
      </c>
      <c r="AO2" s="309" t="s">
        <v>283</v>
      </c>
    </row>
    <row r="3" spans="1:41" ht="15" customHeight="1" thickBot="1" x14ac:dyDescent="0.35">
      <c r="A3" s="316"/>
      <c r="B3" s="31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2"/>
      <c r="Q3" s="324"/>
      <c r="R3" s="324"/>
      <c r="S3" s="326"/>
      <c r="T3" s="328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06"/>
      <c r="AI3" s="308"/>
      <c r="AJ3" s="310"/>
      <c r="AK3" s="76"/>
      <c r="AL3" s="306"/>
      <c r="AM3" s="308"/>
      <c r="AN3" s="308"/>
      <c r="AO3" s="310"/>
    </row>
    <row r="4" spans="1:41" s="10" customFormat="1" ht="20.100000000000001" customHeight="1" x14ac:dyDescent="0.3">
      <c r="A4" s="177" t="s">
        <v>186</v>
      </c>
      <c r="B4" s="137">
        <v>29</v>
      </c>
      <c r="C4" s="160">
        <v>21</v>
      </c>
      <c r="D4" s="161"/>
      <c r="E4" s="161">
        <v>24</v>
      </c>
      <c r="F4" s="161"/>
      <c r="G4" s="161"/>
      <c r="H4" s="161">
        <v>31</v>
      </c>
      <c r="I4" s="161">
        <v>29</v>
      </c>
      <c r="J4" s="161">
        <v>27</v>
      </c>
      <c r="K4" s="161">
        <v>37</v>
      </c>
      <c r="L4" s="161"/>
      <c r="M4" s="161">
        <v>32</v>
      </c>
      <c r="N4" s="161"/>
      <c r="O4" s="162"/>
      <c r="P4" s="9">
        <f>SUM(C4:O4)</f>
        <v>201</v>
      </c>
      <c r="Q4" s="8">
        <f>COUNTIF(C4:O4,"&gt;0")</f>
        <v>7</v>
      </c>
      <c r="R4" s="8">
        <f>IF(P4=0," ",P4/Q4)</f>
        <v>28.714285714285715</v>
      </c>
      <c r="S4" s="94">
        <f t="shared" ref="S4:S18" si="0">IF(P4=0," ",P4/(Q4*T4)*100)</f>
        <v>99.01477832512316</v>
      </c>
      <c r="T4" s="137">
        <v>29</v>
      </c>
      <c r="U4" s="160"/>
      <c r="V4" s="161">
        <v>44</v>
      </c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44</v>
      </c>
      <c r="AI4" s="8">
        <f>COUNTIF(U4:AG4,"&gt;0")</f>
        <v>1</v>
      </c>
      <c r="AJ4" s="94">
        <f>IF(AH4=0," ",AH4/AI4)</f>
        <v>44</v>
      </c>
      <c r="AK4" s="77"/>
      <c r="AL4" s="122">
        <f t="shared" ref="AL4:AM18" si="1">P4+AH4</f>
        <v>245</v>
      </c>
      <c r="AM4" s="123">
        <f t="shared" si="1"/>
        <v>8</v>
      </c>
      <c r="AN4" s="8">
        <f>IF(AL4=0," ",AL4/AM4)</f>
        <v>30.625</v>
      </c>
      <c r="AO4" s="94">
        <f>IF(AL4=0," ",AL4/(AM4*T4)*100)</f>
        <v>105.60344827586208</v>
      </c>
    </row>
    <row r="5" spans="1:41" s="10" customFormat="1" ht="20.100000000000001" customHeight="1" x14ac:dyDescent="0.3">
      <c r="A5" s="69" t="s">
        <v>187</v>
      </c>
      <c r="B5" s="70">
        <v>36</v>
      </c>
      <c r="C5" s="163">
        <v>33</v>
      </c>
      <c r="D5" s="164"/>
      <c r="E5" s="164">
        <v>47</v>
      </c>
      <c r="F5" s="164">
        <v>53</v>
      </c>
      <c r="G5" s="164"/>
      <c r="H5" s="164">
        <v>52</v>
      </c>
      <c r="I5" s="164"/>
      <c r="J5" s="164"/>
      <c r="K5" s="164"/>
      <c r="L5" s="164"/>
      <c r="M5" s="164">
        <v>31</v>
      </c>
      <c r="N5" s="164">
        <v>54</v>
      </c>
      <c r="O5" s="165">
        <v>37</v>
      </c>
      <c r="P5" s="13">
        <f t="shared" ref="P5:P18" si="2">SUM(C5:O5)</f>
        <v>307</v>
      </c>
      <c r="Q5" s="11">
        <f t="shared" ref="Q5:Q18" si="3">COUNTIF(C5:O5,"&gt;0")</f>
        <v>7</v>
      </c>
      <c r="R5" s="11">
        <f t="shared" ref="R5:R18" si="4">IF(P5=0," ",P5/Q5)</f>
        <v>43.857142857142854</v>
      </c>
      <c r="S5" s="12">
        <f t="shared" si="0"/>
        <v>121.82539682539681</v>
      </c>
      <c r="T5" s="70">
        <v>36</v>
      </c>
      <c r="U5" s="163"/>
      <c r="V5" s="164">
        <v>21</v>
      </c>
      <c r="W5" s="164">
        <v>34</v>
      </c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5">SUM(U5:AG5)</f>
        <v>55</v>
      </c>
      <c r="AI5" s="11">
        <f t="shared" ref="AI5:AI18" si="6">COUNTIF(U5:AG5,"&gt;0")</f>
        <v>2</v>
      </c>
      <c r="AJ5" s="12">
        <f t="shared" ref="AJ5:AJ18" si="7">IF(AH5=0," ",AH5/AI5)</f>
        <v>27.5</v>
      </c>
      <c r="AK5" s="77"/>
      <c r="AL5" s="124">
        <f t="shared" si="1"/>
        <v>362</v>
      </c>
      <c r="AM5" s="95">
        <f t="shared" si="1"/>
        <v>9</v>
      </c>
      <c r="AN5" s="11">
        <f t="shared" ref="AN5:AN18" si="8">IF(AL5=0," ",AL5/AM5)</f>
        <v>40.222222222222221</v>
      </c>
      <c r="AO5" s="12">
        <f t="shared" ref="AO5:AO18" si="9">IF(AL5=0," ",AL5/(AM5*T5)*100)</f>
        <v>111.72839506172841</v>
      </c>
    </row>
    <row r="6" spans="1:41" s="10" customFormat="1" ht="20.100000000000001" customHeight="1" x14ac:dyDescent="0.3">
      <c r="A6" s="26" t="s">
        <v>188</v>
      </c>
      <c r="B6" s="70">
        <v>46</v>
      </c>
      <c r="C6" s="163"/>
      <c r="D6" s="164">
        <v>31</v>
      </c>
      <c r="E6" s="164"/>
      <c r="F6" s="164">
        <v>36</v>
      </c>
      <c r="G6" s="164"/>
      <c r="H6" s="164">
        <v>32</v>
      </c>
      <c r="I6" s="164">
        <v>49</v>
      </c>
      <c r="J6" s="164">
        <v>51</v>
      </c>
      <c r="K6" s="164">
        <v>31</v>
      </c>
      <c r="L6" s="164">
        <v>35</v>
      </c>
      <c r="M6" s="164">
        <v>52</v>
      </c>
      <c r="N6" s="164"/>
      <c r="O6" s="165">
        <v>58</v>
      </c>
      <c r="P6" s="13">
        <f t="shared" si="2"/>
        <v>375</v>
      </c>
      <c r="Q6" s="11">
        <f t="shared" si="3"/>
        <v>9</v>
      </c>
      <c r="R6" s="11">
        <f t="shared" si="4"/>
        <v>41.666666666666664</v>
      </c>
      <c r="S6" s="12">
        <f t="shared" si="0"/>
        <v>90.579710144927532</v>
      </c>
      <c r="T6" s="70">
        <v>46</v>
      </c>
      <c r="U6" s="163">
        <v>44</v>
      </c>
      <c r="V6" s="164">
        <v>60</v>
      </c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5"/>
        <v>104</v>
      </c>
      <c r="AI6" s="11">
        <f t="shared" si="6"/>
        <v>2</v>
      </c>
      <c r="AJ6" s="12">
        <f t="shared" si="7"/>
        <v>52</v>
      </c>
      <c r="AK6" s="77"/>
      <c r="AL6" s="124">
        <f t="shared" si="1"/>
        <v>479</v>
      </c>
      <c r="AM6" s="95">
        <f t="shared" si="1"/>
        <v>11</v>
      </c>
      <c r="AN6" s="11">
        <f t="shared" si="8"/>
        <v>43.545454545454547</v>
      </c>
      <c r="AO6" s="12">
        <f t="shared" si="9"/>
        <v>94.664031620553359</v>
      </c>
    </row>
    <row r="7" spans="1:41" s="10" customFormat="1" ht="20.100000000000001" customHeight="1" x14ac:dyDescent="0.3">
      <c r="A7" s="26" t="s">
        <v>189</v>
      </c>
      <c r="B7" s="70">
        <v>33</v>
      </c>
      <c r="C7" s="163">
        <v>29</v>
      </c>
      <c r="D7" s="164"/>
      <c r="E7" s="164"/>
      <c r="F7" s="164">
        <v>37</v>
      </c>
      <c r="G7" s="164">
        <v>35</v>
      </c>
      <c r="H7" s="164"/>
      <c r="I7" s="164"/>
      <c r="J7" s="164"/>
      <c r="K7" s="164">
        <v>26</v>
      </c>
      <c r="L7" s="164">
        <v>35</v>
      </c>
      <c r="M7" s="164"/>
      <c r="N7" s="164">
        <v>44</v>
      </c>
      <c r="O7" s="165">
        <v>45</v>
      </c>
      <c r="P7" s="13">
        <f t="shared" si="2"/>
        <v>251</v>
      </c>
      <c r="Q7" s="11">
        <f t="shared" si="3"/>
        <v>7</v>
      </c>
      <c r="R7" s="11">
        <f t="shared" si="4"/>
        <v>35.857142857142854</v>
      </c>
      <c r="S7" s="12">
        <f t="shared" si="0"/>
        <v>108.65800865800865</v>
      </c>
      <c r="T7" s="70">
        <v>33</v>
      </c>
      <c r="U7" s="163"/>
      <c r="V7" s="164">
        <v>22</v>
      </c>
      <c r="W7" s="164">
        <v>42</v>
      </c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5"/>
        <v>64</v>
      </c>
      <c r="AI7" s="11">
        <f t="shared" si="6"/>
        <v>2</v>
      </c>
      <c r="AJ7" s="12">
        <f t="shared" si="7"/>
        <v>32</v>
      </c>
      <c r="AK7" s="77"/>
      <c r="AL7" s="124">
        <f t="shared" si="1"/>
        <v>315</v>
      </c>
      <c r="AM7" s="95">
        <f t="shared" si="1"/>
        <v>9</v>
      </c>
      <c r="AN7" s="11">
        <f t="shared" si="8"/>
        <v>35</v>
      </c>
      <c r="AO7" s="12">
        <f t="shared" si="9"/>
        <v>106.06060606060606</v>
      </c>
    </row>
    <row r="8" spans="1:41" s="10" customFormat="1" ht="20.100000000000001" customHeight="1" x14ac:dyDescent="0.3">
      <c r="A8" s="26" t="s">
        <v>190</v>
      </c>
      <c r="B8" s="70">
        <v>24</v>
      </c>
      <c r="C8" s="163"/>
      <c r="D8" s="164">
        <v>27</v>
      </c>
      <c r="E8" s="164">
        <v>13</v>
      </c>
      <c r="F8" s="164"/>
      <c r="G8" s="164">
        <v>24</v>
      </c>
      <c r="H8" s="164">
        <v>19</v>
      </c>
      <c r="I8" s="164"/>
      <c r="J8" s="164">
        <v>10</v>
      </c>
      <c r="K8" s="164">
        <v>6</v>
      </c>
      <c r="L8" s="164">
        <v>12</v>
      </c>
      <c r="M8" s="164">
        <v>41</v>
      </c>
      <c r="N8" s="164"/>
      <c r="O8" s="165">
        <v>16</v>
      </c>
      <c r="P8" s="13">
        <f t="shared" si="2"/>
        <v>168</v>
      </c>
      <c r="Q8" s="11">
        <f t="shared" si="3"/>
        <v>9</v>
      </c>
      <c r="R8" s="11">
        <f t="shared" si="4"/>
        <v>18.666666666666668</v>
      </c>
      <c r="S8" s="12">
        <f t="shared" si="0"/>
        <v>77.777777777777786</v>
      </c>
      <c r="T8" s="70">
        <v>24</v>
      </c>
      <c r="U8" s="163"/>
      <c r="V8" s="164">
        <v>23</v>
      </c>
      <c r="W8" s="164">
        <v>15</v>
      </c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5"/>
        <v>38</v>
      </c>
      <c r="AI8" s="11">
        <f t="shared" si="6"/>
        <v>2</v>
      </c>
      <c r="AJ8" s="12">
        <f t="shared" si="7"/>
        <v>19</v>
      </c>
      <c r="AK8" s="77"/>
      <c r="AL8" s="124">
        <f t="shared" si="1"/>
        <v>206</v>
      </c>
      <c r="AM8" s="95">
        <f t="shared" si="1"/>
        <v>11</v>
      </c>
      <c r="AN8" s="11">
        <f t="shared" si="8"/>
        <v>18.727272727272727</v>
      </c>
      <c r="AO8" s="12">
        <f t="shared" si="9"/>
        <v>78.030303030303031</v>
      </c>
    </row>
    <row r="9" spans="1:41" s="10" customFormat="1" ht="20.100000000000001" customHeight="1" x14ac:dyDescent="0.3">
      <c r="A9" s="26" t="s">
        <v>191</v>
      </c>
      <c r="B9" s="70">
        <v>23</v>
      </c>
      <c r="C9" s="163">
        <v>19</v>
      </c>
      <c r="D9" s="164"/>
      <c r="E9" s="164">
        <v>24</v>
      </c>
      <c r="F9" s="164">
        <v>28</v>
      </c>
      <c r="G9" s="164">
        <v>15</v>
      </c>
      <c r="H9" s="164">
        <v>18</v>
      </c>
      <c r="I9" s="164">
        <v>29</v>
      </c>
      <c r="J9" s="164"/>
      <c r="K9" s="164"/>
      <c r="L9" s="164">
        <v>15</v>
      </c>
      <c r="M9" s="164"/>
      <c r="N9" s="164">
        <v>23</v>
      </c>
      <c r="O9" s="165"/>
      <c r="P9" s="13">
        <f t="shared" si="2"/>
        <v>171</v>
      </c>
      <c r="Q9" s="11">
        <f t="shared" si="3"/>
        <v>8</v>
      </c>
      <c r="R9" s="11">
        <f t="shared" si="4"/>
        <v>21.375</v>
      </c>
      <c r="S9" s="12">
        <f t="shared" si="0"/>
        <v>92.934782608695656</v>
      </c>
      <c r="T9" s="70">
        <v>23</v>
      </c>
      <c r="U9" s="163">
        <v>25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5"/>
        <v>25</v>
      </c>
      <c r="AI9" s="11">
        <f t="shared" si="6"/>
        <v>1</v>
      </c>
      <c r="AJ9" s="12">
        <f t="shared" si="7"/>
        <v>25</v>
      </c>
      <c r="AK9" s="77"/>
      <c r="AL9" s="124">
        <f t="shared" si="1"/>
        <v>196</v>
      </c>
      <c r="AM9" s="95">
        <f t="shared" si="1"/>
        <v>9</v>
      </c>
      <c r="AN9" s="11">
        <f t="shared" si="8"/>
        <v>21.777777777777779</v>
      </c>
      <c r="AO9" s="12">
        <f t="shared" si="9"/>
        <v>94.685990338164245</v>
      </c>
    </row>
    <row r="10" spans="1:41" s="10" customFormat="1" ht="20.100000000000001" customHeight="1" x14ac:dyDescent="0.3">
      <c r="A10" s="26" t="s">
        <v>192</v>
      </c>
      <c r="B10" s="70">
        <v>26</v>
      </c>
      <c r="C10" s="163">
        <v>24</v>
      </c>
      <c r="D10" s="164">
        <v>24</v>
      </c>
      <c r="E10" s="164"/>
      <c r="F10" s="164">
        <v>34</v>
      </c>
      <c r="G10" s="164">
        <v>31</v>
      </c>
      <c r="H10" s="164"/>
      <c r="I10" s="164">
        <v>31</v>
      </c>
      <c r="J10" s="164">
        <v>24</v>
      </c>
      <c r="K10" s="164"/>
      <c r="L10" s="164">
        <v>47</v>
      </c>
      <c r="M10" s="164"/>
      <c r="N10" s="164">
        <v>30</v>
      </c>
      <c r="O10" s="165"/>
      <c r="P10" s="13">
        <f t="shared" si="2"/>
        <v>245</v>
      </c>
      <c r="Q10" s="11">
        <f t="shared" si="3"/>
        <v>8</v>
      </c>
      <c r="R10" s="11">
        <f t="shared" si="4"/>
        <v>30.625</v>
      </c>
      <c r="S10" s="12">
        <f t="shared" si="0"/>
        <v>117.78846153846155</v>
      </c>
      <c r="T10" s="70">
        <v>26</v>
      </c>
      <c r="U10" s="163">
        <v>28</v>
      </c>
      <c r="V10" s="164"/>
      <c r="W10" s="164">
        <v>25</v>
      </c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5"/>
        <v>53</v>
      </c>
      <c r="AI10" s="11">
        <f t="shared" si="6"/>
        <v>2</v>
      </c>
      <c r="AJ10" s="12">
        <f t="shared" si="7"/>
        <v>26.5</v>
      </c>
      <c r="AK10" s="77"/>
      <c r="AL10" s="124">
        <f t="shared" si="1"/>
        <v>298</v>
      </c>
      <c r="AM10" s="95">
        <f t="shared" si="1"/>
        <v>10</v>
      </c>
      <c r="AN10" s="11">
        <f t="shared" si="8"/>
        <v>29.8</v>
      </c>
      <c r="AO10" s="12">
        <f t="shared" si="9"/>
        <v>114.61538461538461</v>
      </c>
    </row>
    <row r="11" spans="1:41" s="10" customFormat="1" ht="20.100000000000001" customHeight="1" x14ac:dyDescent="0.3">
      <c r="A11" s="26" t="s">
        <v>193</v>
      </c>
      <c r="B11" s="70">
        <v>44</v>
      </c>
      <c r="C11" s="163"/>
      <c r="D11" s="164">
        <v>30</v>
      </c>
      <c r="E11" s="164"/>
      <c r="F11" s="164"/>
      <c r="G11" s="164"/>
      <c r="H11" s="164"/>
      <c r="I11" s="164">
        <v>45</v>
      </c>
      <c r="J11" s="164">
        <v>13</v>
      </c>
      <c r="K11" s="164">
        <v>60</v>
      </c>
      <c r="L11" s="164">
        <v>31</v>
      </c>
      <c r="M11" s="164">
        <v>36</v>
      </c>
      <c r="N11" s="164"/>
      <c r="O11" s="165">
        <v>58</v>
      </c>
      <c r="P11" s="13">
        <f t="shared" si="2"/>
        <v>273</v>
      </c>
      <c r="Q11" s="11">
        <f t="shared" si="3"/>
        <v>7</v>
      </c>
      <c r="R11" s="11">
        <f t="shared" si="4"/>
        <v>39</v>
      </c>
      <c r="S11" s="12">
        <f t="shared" si="0"/>
        <v>88.63636363636364</v>
      </c>
      <c r="T11" s="70">
        <v>44</v>
      </c>
      <c r="U11" s="163">
        <v>57</v>
      </c>
      <c r="V11" s="164">
        <v>40</v>
      </c>
      <c r="W11" s="164">
        <v>46</v>
      </c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5"/>
        <v>143</v>
      </c>
      <c r="AI11" s="11">
        <f t="shared" si="6"/>
        <v>3</v>
      </c>
      <c r="AJ11" s="12">
        <f t="shared" si="7"/>
        <v>47.666666666666664</v>
      </c>
      <c r="AK11" s="77"/>
      <c r="AL11" s="124">
        <f t="shared" si="1"/>
        <v>416</v>
      </c>
      <c r="AM11" s="95">
        <f t="shared" si="1"/>
        <v>10</v>
      </c>
      <c r="AN11" s="11">
        <f t="shared" si="8"/>
        <v>41.6</v>
      </c>
      <c r="AO11" s="12">
        <f t="shared" si="9"/>
        <v>94.545454545454547</v>
      </c>
    </row>
    <row r="12" spans="1:41" s="10" customFormat="1" ht="20.100000000000001" customHeight="1" x14ac:dyDescent="0.3">
      <c r="A12" s="26" t="s">
        <v>194</v>
      </c>
      <c r="B12" s="70">
        <v>28</v>
      </c>
      <c r="C12" s="163">
        <v>23</v>
      </c>
      <c r="D12" s="164">
        <v>16</v>
      </c>
      <c r="E12" s="164">
        <v>25</v>
      </c>
      <c r="F12" s="164">
        <v>24</v>
      </c>
      <c r="G12" s="164">
        <v>31</v>
      </c>
      <c r="H12" s="164">
        <v>32</v>
      </c>
      <c r="I12" s="164"/>
      <c r="J12" s="164"/>
      <c r="K12" s="164">
        <v>31</v>
      </c>
      <c r="L12" s="164"/>
      <c r="M12" s="164">
        <v>26</v>
      </c>
      <c r="N12" s="164">
        <v>37</v>
      </c>
      <c r="O12" s="165"/>
      <c r="P12" s="13">
        <f t="shared" si="2"/>
        <v>245</v>
      </c>
      <c r="Q12" s="11">
        <f t="shared" si="3"/>
        <v>9</v>
      </c>
      <c r="R12" s="11">
        <f t="shared" si="4"/>
        <v>27.222222222222221</v>
      </c>
      <c r="S12" s="12">
        <f t="shared" si="0"/>
        <v>97.222222222222214</v>
      </c>
      <c r="T12" s="70">
        <v>28</v>
      </c>
      <c r="U12" s="163">
        <v>18</v>
      </c>
      <c r="V12" s="164"/>
      <c r="W12" s="164">
        <v>29</v>
      </c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5"/>
        <v>47</v>
      </c>
      <c r="AI12" s="11">
        <f t="shared" si="6"/>
        <v>2</v>
      </c>
      <c r="AJ12" s="12">
        <f t="shared" si="7"/>
        <v>23.5</v>
      </c>
      <c r="AK12" s="77"/>
      <c r="AL12" s="124">
        <f t="shared" si="1"/>
        <v>292</v>
      </c>
      <c r="AM12" s="95">
        <f t="shared" si="1"/>
        <v>11</v>
      </c>
      <c r="AN12" s="11">
        <f t="shared" si="8"/>
        <v>26.545454545454547</v>
      </c>
      <c r="AO12" s="12">
        <f t="shared" si="9"/>
        <v>94.805194805194802</v>
      </c>
    </row>
    <row r="13" spans="1:41" s="10" customFormat="1" ht="20.100000000000001" customHeight="1" x14ac:dyDescent="0.3">
      <c r="A13" s="26" t="s">
        <v>195</v>
      </c>
      <c r="B13" s="70">
        <v>34</v>
      </c>
      <c r="C13" s="163"/>
      <c r="D13" s="164">
        <v>48</v>
      </c>
      <c r="E13" s="164">
        <v>13</v>
      </c>
      <c r="F13" s="164"/>
      <c r="G13" s="164">
        <v>27</v>
      </c>
      <c r="H13" s="164"/>
      <c r="I13" s="164">
        <v>37</v>
      </c>
      <c r="J13" s="164">
        <v>33</v>
      </c>
      <c r="K13" s="164"/>
      <c r="L13" s="164"/>
      <c r="M13" s="164"/>
      <c r="N13" s="164">
        <v>39</v>
      </c>
      <c r="O13" s="165">
        <v>26</v>
      </c>
      <c r="P13" s="13">
        <f t="shared" si="2"/>
        <v>223</v>
      </c>
      <c r="Q13" s="11">
        <f t="shared" si="3"/>
        <v>7</v>
      </c>
      <c r="R13" s="11">
        <f t="shared" si="4"/>
        <v>31.857142857142858</v>
      </c>
      <c r="S13" s="12">
        <f t="shared" si="0"/>
        <v>93.69747899159664</v>
      </c>
      <c r="T13" s="70">
        <v>34</v>
      </c>
      <c r="U13" s="163">
        <v>23</v>
      </c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5"/>
        <v>23</v>
      </c>
      <c r="AI13" s="11">
        <f t="shared" si="6"/>
        <v>1</v>
      </c>
      <c r="AJ13" s="12">
        <f t="shared" si="7"/>
        <v>23</v>
      </c>
      <c r="AK13" s="77"/>
      <c r="AL13" s="124">
        <f t="shared" si="1"/>
        <v>246</v>
      </c>
      <c r="AM13" s="95">
        <f t="shared" si="1"/>
        <v>8</v>
      </c>
      <c r="AN13" s="11">
        <f t="shared" si="8"/>
        <v>30.75</v>
      </c>
      <c r="AO13" s="12">
        <f t="shared" si="9"/>
        <v>90.441176470588232</v>
      </c>
    </row>
    <row r="14" spans="1:41" s="10" customFormat="1" ht="20.100000000000001" customHeight="1" x14ac:dyDescent="0.3">
      <c r="A14" s="26"/>
      <c r="B14" s="70"/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2"/>
        <v>0</v>
      </c>
      <c r="Q14" s="11">
        <f t="shared" si="3"/>
        <v>0</v>
      </c>
      <c r="R14" s="11" t="str">
        <f t="shared" si="4"/>
        <v xml:space="preserve"> </v>
      </c>
      <c r="S14" s="12" t="str">
        <f t="shared" si="0"/>
        <v xml:space="preserve"> </v>
      </c>
      <c r="T14" s="70"/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1"/>
        <v>0</v>
      </c>
      <c r="AM14" s="95">
        <f t="shared" si="1"/>
        <v>0</v>
      </c>
      <c r="AN14" s="11" t="str">
        <f t="shared" si="8"/>
        <v xml:space="preserve"> </v>
      </c>
      <c r="AO14" s="12" t="str">
        <f t="shared" si="9"/>
        <v xml:space="preserve"> </v>
      </c>
    </row>
    <row r="15" spans="1:41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11" t="str">
        <f t="shared" si="4"/>
        <v xml:space="preserve"> </v>
      </c>
      <c r="S15" s="12" t="str">
        <f t="shared" si="0"/>
        <v xml:space="preserve"> 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1"/>
        <v>0</v>
      </c>
      <c r="AM15" s="95">
        <f t="shared" si="1"/>
        <v>0</v>
      </c>
      <c r="AN15" s="11" t="str">
        <f t="shared" si="8"/>
        <v xml:space="preserve"> </v>
      </c>
      <c r="AO15" s="12" t="str">
        <f t="shared" si="9"/>
        <v xml:space="preserve"> </v>
      </c>
    </row>
    <row r="16" spans="1:41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11" t="str">
        <f t="shared" si="4"/>
        <v xml:space="preserve"> </v>
      </c>
      <c r="S16" s="12" t="str">
        <f t="shared" si="0"/>
        <v xml:space="preserve"> </v>
      </c>
      <c r="T16" s="72">
        <f t="shared" ref="T16:T18" si="10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1"/>
        <v>0</v>
      </c>
      <c r="AM16" s="95">
        <f t="shared" si="1"/>
        <v>0</v>
      </c>
      <c r="AN16" s="11" t="str">
        <f t="shared" si="8"/>
        <v xml:space="preserve"> </v>
      </c>
      <c r="AO16" s="12" t="str">
        <f t="shared" si="9"/>
        <v xml:space="preserve"> </v>
      </c>
    </row>
    <row r="17" spans="1:41" s="10" customFormat="1" ht="20.100000000000001" customHeight="1" x14ac:dyDescent="0.3">
      <c r="A17" s="26" t="s">
        <v>127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11" t="str">
        <f t="shared" si="4"/>
        <v xml:space="preserve"> </v>
      </c>
      <c r="S17" s="12" t="str">
        <f t="shared" si="0"/>
        <v xml:space="preserve"> </v>
      </c>
      <c r="T17" s="72">
        <f t="shared" si="10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1"/>
        <v>0</v>
      </c>
      <c r="AM17" s="95">
        <f t="shared" si="1"/>
        <v>0</v>
      </c>
      <c r="AN17" s="11" t="str">
        <f t="shared" si="8"/>
        <v xml:space="preserve"> </v>
      </c>
      <c r="AO17" s="12" t="str">
        <f t="shared" si="9"/>
        <v xml:space="preserve"> </v>
      </c>
    </row>
    <row r="18" spans="1:41" s="10" customFormat="1" ht="20.100000000000001" customHeight="1" thickBot="1" x14ac:dyDescent="0.35">
      <c r="A18" s="136" t="s">
        <v>127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4" t="str">
        <f t="shared" si="4"/>
        <v xml:space="preserve"> </v>
      </c>
      <c r="S18" s="15" t="str">
        <f t="shared" si="0"/>
        <v xml:space="preserve"> </v>
      </c>
      <c r="T18" s="72">
        <f t="shared" si="10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1"/>
        <v>0</v>
      </c>
      <c r="AM18" s="126">
        <f t="shared" si="1"/>
        <v>0</v>
      </c>
      <c r="AN18" s="14" t="str">
        <f t="shared" si="8"/>
        <v xml:space="preserve"> </v>
      </c>
      <c r="AO18" s="15" t="str">
        <f t="shared" si="9"/>
        <v xml:space="preserve"> </v>
      </c>
    </row>
    <row r="19" spans="1:41" s="25" customFormat="1" ht="20.100000000000001" customHeight="1" thickBot="1" x14ac:dyDescent="0.35">
      <c r="A19" s="159">
        <f>COUNT(B2:B18)</f>
        <v>14</v>
      </c>
      <c r="B19" s="180">
        <f>SUM(B4:B18)</f>
        <v>323</v>
      </c>
      <c r="C19" s="21">
        <f>SUM(C4:C18)</f>
        <v>149</v>
      </c>
      <c r="D19" s="19">
        <f>SUM(D4:D18)</f>
        <v>176</v>
      </c>
      <c r="E19" s="19">
        <f t="shared" ref="E19:R19" si="11">SUM(E4:E18)</f>
        <v>146</v>
      </c>
      <c r="F19" s="19">
        <f t="shared" si="11"/>
        <v>212</v>
      </c>
      <c r="G19" s="19">
        <f t="shared" si="11"/>
        <v>163</v>
      </c>
      <c r="H19" s="19">
        <f t="shared" si="11"/>
        <v>184</v>
      </c>
      <c r="I19" s="19">
        <f t="shared" si="11"/>
        <v>220</v>
      </c>
      <c r="J19" s="19">
        <f t="shared" si="11"/>
        <v>158</v>
      </c>
      <c r="K19" s="19">
        <f t="shared" si="11"/>
        <v>191</v>
      </c>
      <c r="L19" s="19">
        <f t="shared" si="11"/>
        <v>175</v>
      </c>
      <c r="M19" s="19">
        <f t="shared" si="11"/>
        <v>218</v>
      </c>
      <c r="N19" s="19">
        <f t="shared" si="11"/>
        <v>227</v>
      </c>
      <c r="O19" s="19">
        <f t="shared" si="11"/>
        <v>240</v>
      </c>
      <c r="P19" s="19">
        <f t="shared" si="11"/>
        <v>2459</v>
      </c>
      <c r="Q19" s="19">
        <f t="shared" si="11"/>
        <v>78</v>
      </c>
      <c r="R19" s="19">
        <f t="shared" si="11"/>
        <v>318.84126984126982</v>
      </c>
      <c r="S19" s="22"/>
      <c r="T19" s="179">
        <f>SUM(T4:T18)</f>
        <v>323</v>
      </c>
      <c r="U19" s="21">
        <f>SUM(U4:U18)</f>
        <v>195</v>
      </c>
      <c r="V19" s="19">
        <f>SUM(V4:V18)</f>
        <v>210</v>
      </c>
      <c r="W19" s="19">
        <f t="shared" ref="W19:AI19" si="12">SUM(W4:W18)</f>
        <v>191</v>
      </c>
      <c r="X19" s="19">
        <f t="shared" si="12"/>
        <v>0</v>
      </c>
      <c r="Y19" s="19">
        <f t="shared" si="12"/>
        <v>0</v>
      </c>
      <c r="Z19" s="19">
        <f t="shared" si="12"/>
        <v>0</v>
      </c>
      <c r="AA19" s="19">
        <f t="shared" si="12"/>
        <v>0</v>
      </c>
      <c r="AB19" s="19">
        <f t="shared" si="12"/>
        <v>0</v>
      </c>
      <c r="AC19" s="19">
        <f t="shared" si="12"/>
        <v>0</v>
      </c>
      <c r="AD19" s="19">
        <f t="shared" si="12"/>
        <v>0</v>
      </c>
      <c r="AE19" s="19">
        <f t="shared" si="12"/>
        <v>0</v>
      </c>
      <c r="AF19" s="19">
        <f t="shared" si="12"/>
        <v>0</v>
      </c>
      <c r="AG19" s="22">
        <f t="shared" si="12"/>
        <v>0</v>
      </c>
      <c r="AH19" s="17">
        <f t="shared" si="12"/>
        <v>596</v>
      </c>
      <c r="AI19" s="18">
        <f t="shared" si="12"/>
        <v>18</v>
      </c>
      <c r="AJ19" s="23">
        <f>AH19/AI19</f>
        <v>33.111111111111114</v>
      </c>
      <c r="AK19" s="78"/>
      <c r="AL19" s="24">
        <f>SUM(AL4:AL18)</f>
        <v>3055</v>
      </c>
      <c r="AM19" s="18">
        <f>SUM(AM4:AM18)</f>
        <v>96</v>
      </c>
      <c r="AN19" s="18">
        <f t="shared" ref="AN19" si="13">AL19/AM19</f>
        <v>31.822916666666668</v>
      </c>
      <c r="AO19" s="20"/>
    </row>
    <row r="24" spans="1:41" x14ac:dyDescent="0.3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6" priority="11" operator="equal">
      <formula>0</formula>
    </cfRule>
  </conditionalFormatting>
  <conditionalFormatting sqref="A19 C19:S19 U19:AO19">
    <cfRule type="containsErrors" dxfId="5" priority="13">
      <formula>ISERROR(A19)</formula>
    </cfRule>
  </conditionalFormatting>
  <conditionalFormatting sqref="B4:B19">
    <cfRule type="cellIs" dxfId="4" priority="9" operator="equal">
      <formula>0</formula>
    </cfRule>
  </conditionalFormatting>
  <conditionalFormatting sqref="P4:S18 C19:S19">
    <cfRule type="cellIs" dxfId="3" priority="4" operator="equal">
      <formula>0</formula>
    </cfRule>
  </conditionalFormatting>
  <conditionalFormatting sqref="T4:T19">
    <cfRule type="cellIs" dxfId="2" priority="1" operator="equal">
      <formula>0</formula>
    </cfRule>
  </conditionalFormatting>
  <conditionalFormatting sqref="AH4:AO18 U19:AO19">
    <cfRule type="cellIs" dxfId="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B1:I88"/>
  <sheetViews>
    <sheetView showGridLines="0" showRowColHeaders="0" workbookViewId="0">
      <selection activeCell="R75" sqref="R75"/>
    </sheetView>
  </sheetViews>
  <sheetFormatPr defaultRowHeight="14.4" x14ac:dyDescent="0.3"/>
  <cols>
    <col min="1" max="1" width="4.6640625" customWidth="1"/>
    <col min="2" max="2" width="22.6640625" customWidth="1"/>
    <col min="3" max="3" width="6.6640625" style="27" customWidth="1"/>
    <col min="4" max="4" width="2.6640625" customWidth="1"/>
    <col min="5" max="5" width="24.6640625" customWidth="1"/>
    <col min="6" max="6" width="6.6640625" style="27" customWidth="1"/>
    <col min="7" max="7" width="2.6640625" customWidth="1"/>
    <col min="8" max="8" width="22.6640625" customWidth="1"/>
    <col min="9" max="9" width="6.6640625" style="27" customWidth="1"/>
    <col min="10" max="10" width="2.6640625" customWidth="1"/>
  </cols>
  <sheetData>
    <row r="1" spans="2:9" ht="24.9" customHeight="1" x14ac:dyDescent="0.3">
      <c r="B1" s="67" t="s">
        <v>305</v>
      </c>
      <c r="H1" s="91"/>
    </row>
    <row r="2" spans="2:9" s="7" customFormat="1" ht="12.9" customHeight="1" thickBot="1" x14ac:dyDescent="0.35">
      <c r="B2" s="7" t="s">
        <v>22</v>
      </c>
      <c r="C2" s="29"/>
      <c r="E2" s="7" t="s">
        <v>23</v>
      </c>
      <c r="F2" s="29"/>
      <c r="H2" s="7" t="s">
        <v>24</v>
      </c>
      <c r="I2" s="57"/>
    </row>
    <row r="3" spans="2:9" ht="12.9" customHeight="1" x14ac:dyDescent="0.3">
      <c r="B3" s="51" t="str">
        <f>Horendonk!A4</f>
        <v>Ansems Ferre</v>
      </c>
      <c r="C3" s="54">
        <f>Horendonk!T4</f>
        <v>19</v>
      </c>
      <c r="E3" s="51" t="str">
        <f>Kerkuilen!A4</f>
        <v xml:space="preserve">Antonissen Gust      </v>
      </c>
      <c r="F3" s="54">
        <f>Kerkuilen!T4</f>
        <v>31</v>
      </c>
      <c r="H3" s="51" t="str">
        <f>Meeuwen1!A4</f>
        <v>Aerts Adri</v>
      </c>
      <c r="I3" s="54">
        <f>Meeuwen1!T4</f>
        <v>32</v>
      </c>
    </row>
    <row r="4" spans="2:9" ht="12.9" customHeight="1" x14ac:dyDescent="0.3">
      <c r="B4" s="113" t="str">
        <f>Horendonk!A5</f>
        <v xml:space="preserve">Arnouts Louis    </v>
      </c>
      <c r="C4" s="55">
        <f>Horendonk!T5</f>
        <v>35</v>
      </c>
      <c r="E4" s="52" t="str">
        <f>Kerkuilen!A5</f>
        <v>De Kaey Piet</v>
      </c>
      <c r="F4" s="55">
        <f>Kerkuilen!T5</f>
        <v>52</v>
      </c>
      <c r="H4" s="52" t="str">
        <f>Meeuwen1!A5</f>
        <v>Bocken Jean Pierre</v>
      </c>
      <c r="I4" s="55">
        <f>Meeuwen1!T5</f>
        <v>18</v>
      </c>
    </row>
    <row r="5" spans="2:9" ht="12.9" customHeight="1" x14ac:dyDescent="0.3">
      <c r="B5" s="113" t="str">
        <f>Horendonk!A6</f>
        <v xml:space="preserve">Brosens Jan      </v>
      </c>
      <c r="C5" s="55">
        <f>Horendonk!T6</f>
        <v>23</v>
      </c>
      <c r="E5" s="52" t="str">
        <f>Kerkuilen!A6</f>
        <v>Elst Stan</v>
      </c>
      <c r="F5" s="55">
        <f>Kerkuilen!T6</f>
        <v>42</v>
      </c>
      <c r="H5" s="52" t="str">
        <f>Meeuwen1!A6</f>
        <v xml:space="preserve">Bocken Lambert  </v>
      </c>
      <c r="I5" s="55">
        <f>Meeuwen1!T6</f>
        <v>28</v>
      </c>
    </row>
    <row r="6" spans="2:9" ht="12.9" customHeight="1" x14ac:dyDescent="0.3">
      <c r="B6" s="113" t="str">
        <f>Horendonk!A7</f>
        <v>De Backer Jef</v>
      </c>
      <c r="C6" s="55">
        <f>Horendonk!T7</f>
        <v>26</v>
      </c>
      <c r="E6" s="52" t="str">
        <f>Kerkuilen!A7</f>
        <v>Hectors Hugo</v>
      </c>
      <c r="F6" s="55">
        <f>Kerkuilen!T7</f>
        <v>18</v>
      </c>
      <c r="H6" s="52" t="str">
        <f>Meeuwen1!A7</f>
        <v>Goetschalkx Herman</v>
      </c>
      <c r="I6" s="55">
        <f>Meeuwen1!T7</f>
        <v>15</v>
      </c>
    </row>
    <row r="7" spans="2:9" ht="12.9" customHeight="1" x14ac:dyDescent="0.3">
      <c r="B7" s="113" t="str">
        <f>Horendonk!A8</f>
        <v>Herreyers Remy</v>
      </c>
      <c r="C7" s="55">
        <f>Horendonk!T8</f>
        <v>48</v>
      </c>
      <c r="E7" s="52" t="str">
        <f>Kerkuilen!A8</f>
        <v xml:space="preserve">Jacobis Martin </v>
      </c>
      <c r="F7" s="55">
        <f>Kerkuilen!T8</f>
        <v>25</v>
      </c>
      <c r="H7" s="52" t="str">
        <f>Meeuwen1!A8</f>
        <v>Grauwmans Rik</v>
      </c>
      <c r="I7" s="55">
        <f>Meeuwen1!T8</f>
        <v>33</v>
      </c>
    </row>
    <row r="8" spans="2:9" ht="12.9" customHeight="1" x14ac:dyDescent="0.3">
      <c r="B8" s="138" t="str">
        <f>Horendonk!A9</f>
        <v>Maas Guy</v>
      </c>
      <c r="C8" s="55">
        <f>Horendonk!T9</f>
        <v>25</v>
      </c>
      <c r="E8" s="52" t="str">
        <f>Kerkuilen!A9</f>
        <v>Lambrechts Jef</v>
      </c>
      <c r="F8" s="55">
        <f>Kerkuilen!T9</f>
        <v>53</v>
      </c>
      <c r="H8" s="52" t="str">
        <f>Meeuwen1!A9</f>
        <v>Meeusen Marc</v>
      </c>
      <c r="I8" s="55">
        <f>Meeuwen1!T9</f>
        <v>125</v>
      </c>
    </row>
    <row r="9" spans="2:9" ht="12.9" customHeight="1" x14ac:dyDescent="0.3">
      <c r="B9" s="113" t="str">
        <f>Horendonk!A10</f>
        <v xml:space="preserve">Nelen Johan  </v>
      </c>
      <c r="C9" s="55">
        <f>Horendonk!T10</f>
        <v>15</v>
      </c>
      <c r="E9" s="52" t="str">
        <f>Kerkuilen!A10</f>
        <v>Naulaerts Rik</v>
      </c>
      <c r="F9" s="55">
        <f>Kerkuilen!T10</f>
        <v>51</v>
      </c>
      <c r="H9" s="52" t="str">
        <f>Meeuwen1!A10</f>
        <v>Van Loon Marc</v>
      </c>
      <c r="I9" s="55">
        <f>Meeuwen1!T10</f>
        <v>15</v>
      </c>
    </row>
    <row r="10" spans="2:9" ht="12.9" customHeight="1" x14ac:dyDescent="0.3">
      <c r="B10" s="113" t="str">
        <f>Horendonk!A11</f>
        <v>Oerlemans Willy</v>
      </c>
      <c r="C10" s="55">
        <f>Horendonk!T11</f>
        <v>28</v>
      </c>
      <c r="E10" s="52" t="str">
        <f>Kerkuilen!A11</f>
        <v>Peeters Wies</v>
      </c>
      <c r="F10" s="55">
        <f>Kerkuilen!T11</f>
        <v>28</v>
      </c>
      <c r="H10" s="52" t="str">
        <f>Meeuwen1!A11</f>
        <v>Van Zoest Teun</v>
      </c>
      <c r="I10" s="55">
        <f>Meeuwen1!T11</f>
        <v>36</v>
      </c>
    </row>
    <row r="11" spans="2:9" ht="12.9" customHeight="1" x14ac:dyDescent="0.3">
      <c r="B11" s="113" t="str">
        <f>Horendonk!A12</f>
        <v>Siemons Jos</v>
      </c>
      <c r="C11" s="55">
        <f>Horendonk!T12</f>
        <v>25</v>
      </c>
      <c r="E11" s="52" t="str">
        <f>Kerkuilen!A12</f>
        <v>Pleysier Luc</v>
      </c>
      <c r="F11" s="55">
        <f>Kerkuilen!T12</f>
        <v>90</v>
      </c>
      <c r="H11" s="52" t="str">
        <f>Meeuwen1!A12</f>
        <v>Veraart Jos</v>
      </c>
      <c r="I11" s="55">
        <f>Meeuwen1!T12</f>
        <v>16</v>
      </c>
    </row>
    <row r="12" spans="2:9" ht="12.9" customHeight="1" x14ac:dyDescent="0.3">
      <c r="B12" s="113" t="str">
        <f>Horendonk!A13</f>
        <v>Van Aert André</v>
      </c>
      <c r="C12" s="55">
        <f>Horendonk!T13</f>
        <v>29</v>
      </c>
      <c r="E12" s="52" t="str">
        <f>Kerkuilen!A13</f>
        <v xml:space="preserve">Quick Gerard </v>
      </c>
      <c r="F12" s="55">
        <f>Kerkuilen!T13</f>
        <v>26</v>
      </c>
      <c r="H12" s="68" t="str">
        <f>Meeuwen1!A13</f>
        <v>Vossen Filip</v>
      </c>
      <c r="I12" s="55">
        <f>Meeuwen1!T13</f>
        <v>16</v>
      </c>
    </row>
    <row r="13" spans="2:9" ht="12.9" customHeight="1" x14ac:dyDescent="0.3">
      <c r="B13" s="211" t="str">
        <f>Horendonk!A14</f>
        <v>Veraart Jef     (ns)</v>
      </c>
      <c r="C13" s="173">
        <f>Horendonk!T14</f>
        <v>27</v>
      </c>
      <c r="E13" s="68" t="str">
        <f>Kerkuilen!A14</f>
        <v>Schrooyen Jef</v>
      </c>
      <c r="F13" s="55">
        <f>Kerkuilen!T14</f>
        <v>51</v>
      </c>
      <c r="H13" s="259" t="str">
        <f>Meeuwen1!A14</f>
        <v>Vossen Ronny  [NS 20]</v>
      </c>
      <c r="I13" s="274">
        <f>Meeuwen1!T14</f>
        <v>15</v>
      </c>
    </row>
    <row r="14" spans="2:9" ht="12.9" customHeight="1" x14ac:dyDescent="0.3">
      <c r="B14" s="113" t="str">
        <f>Horendonk!A15</f>
        <v xml:space="preserve">Vergouwen René </v>
      </c>
      <c r="C14" s="55">
        <f>Horendonk!T15</f>
        <v>30</v>
      </c>
      <c r="E14" s="52" t="str">
        <f>Kerkuilen!A15</f>
        <v>Uytdewilligen Hubert</v>
      </c>
      <c r="F14" s="55">
        <f>Kerkuilen!T15</f>
        <v>33</v>
      </c>
      <c r="H14" s="52">
        <f>Meeuwen1!A15</f>
        <v>0</v>
      </c>
      <c r="I14" s="55">
        <f>Meeuwen1!T15</f>
        <v>0</v>
      </c>
    </row>
    <row r="15" spans="2:9" ht="12.9" customHeight="1" x14ac:dyDescent="0.3">
      <c r="B15" s="113">
        <f>Horendonk!A16</f>
        <v>0</v>
      </c>
      <c r="C15" s="55">
        <f>Horendonk!T16</f>
        <v>0</v>
      </c>
      <c r="E15" s="259" t="str">
        <f>Kerkuilen!A16</f>
        <v>Van Ginneken Cyriel [NS 20]</v>
      </c>
      <c r="F15" s="274">
        <f>Kerkuilen!T16</f>
        <v>16</v>
      </c>
      <c r="H15" s="52">
        <f>Meeuwen1!A16</f>
        <v>0</v>
      </c>
      <c r="I15" s="55">
        <f>Meeuwen1!T16</f>
        <v>0</v>
      </c>
    </row>
    <row r="16" spans="2:9" ht="12.9" customHeight="1" x14ac:dyDescent="0.3">
      <c r="B16" s="113">
        <f>Horendonk!A17</f>
        <v>0</v>
      </c>
      <c r="C16" s="55">
        <f>Horendonk!T17</f>
        <v>0</v>
      </c>
      <c r="E16" s="259" t="str">
        <f>Kerkuilen!A17</f>
        <v>Van Oers Danny  [NS 50]</v>
      </c>
      <c r="F16" s="274">
        <f>Kerkuilen!T17</f>
        <v>51</v>
      </c>
      <c r="H16" s="52">
        <f>Meeuwen1!A17</f>
        <v>0</v>
      </c>
      <c r="I16" s="55">
        <f>Meeuwen1!T17</f>
        <v>0</v>
      </c>
    </row>
    <row r="17" spans="2:9" ht="12.9" customHeight="1" thickBot="1" x14ac:dyDescent="0.35">
      <c r="B17" s="113">
        <f>Horendonk!A18</f>
        <v>0</v>
      </c>
      <c r="C17" s="55">
        <f>Horendonk!T18</f>
        <v>0</v>
      </c>
      <c r="E17" s="52" t="str">
        <f>Kerkuilen!A18</f>
        <v>Van Oers John</v>
      </c>
      <c r="F17" s="55">
        <f>Kerkuilen!T18</f>
        <v>31</v>
      </c>
      <c r="H17" s="52">
        <f>Meeuwen1!A18</f>
        <v>0</v>
      </c>
      <c r="I17" s="55">
        <f>Meeuwen1!T18</f>
        <v>0</v>
      </c>
    </row>
    <row r="18" spans="2:9" ht="12.9" customHeight="1" thickTop="1" thickBot="1" x14ac:dyDescent="0.35">
      <c r="B18" s="53"/>
      <c r="C18" s="103">
        <f>SUM(C3:C17)</f>
        <v>330</v>
      </c>
      <c r="E18" s="53"/>
      <c r="F18" s="103">
        <f>SUM(F3:F16)</f>
        <v>567</v>
      </c>
      <c r="H18" s="53"/>
      <c r="I18" s="103">
        <f>SUM(I3:I16)</f>
        <v>349</v>
      </c>
    </row>
    <row r="19" spans="2:9" s="50" customFormat="1" ht="12.9" customHeight="1" x14ac:dyDescent="0.3"/>
    <row r="20" spans="2:9" ht="12.9" customHeight="1" thickBot="1" x14ac:dyDescent="0.35">
      <c r="B20" s="7" t="s">
        <v>25</v>
      </c>
      <c r="C20" s="57"/>
      <c r="E20" s="7" t="s">
        <v>29</v>
      </c>
      <c r="F20" s="29"/>
      <c r="H20" s="7" t="s">
        <v>26</v>
      </c>
      <c r="I20" s="57"/>
    </row>
    <row r="21" spans="2:9" ht="12.9" customHeight="1" x14ac:dyDescent="0.3">
      <c r="B21" s="51" t="str">
        <f>Meeuwen2!A4</f>
        <v>Brouwers Gerard</v>
      </c>
      <c r="C21" s="54">
        <f>Meeuwen2!T4</f>
        <v>15</v>
      </c>
      <c r="E21" s="51" t="str">
        <f>Meeuwkes!A4</f>
        <v>Bove René</v>
      </c>
      <c r="F21" s="54">
        <f>Meeuwkes!T4</f>
        <v>20</v>
      </c>
      <c r="G21" s="50"/>
      <c r="H21" s="51" t="str">
        <f>Molenheike!A4</f>
        <v xml:space="preserve">Brauns Martin    </v>
      </c>
      <c r="I21" s="54">
        <f>Molenheike!T4</f>
        <v>38</v>
      </c>
    </row>
    <row r="22" spans="2:9" ht="12.9" customHeight="1" x14ac:dyDescent="0.3">
      <c r="B22" s="52" t="str">
        <f>Meeuwen2!A5</f>
        <v>De Backer Jerome</v>
      </c>
      <c r="C22" s="55">
        <f>Meeuwen2!T5</f>
        <v>38</v>
      </c>
      <c r="E22" s="52" t="str">
        <f>Meeuwkes!A5</f>
        <v>Buggenhout Danny</v>
      </c>
      <c r="F22" s="55">
        <f>Meeuwkes!T5</f>
        <v>41</v>
      </c>
      <c r="H22" s="79" t="str">
        <f>Molenheike!A5</f>
        <v>Brosens Luc</v>
      </c>
      <c r="I22" s="55">
        <f>Molenheike!T5</f>
        <v>58</v>
      </c>
    </row>
    <row r="23" spans="2:9" ht="12.9" customHeight="1" x14ac:dyDescent="0.3">
      <c r="B23" s="68" t="str">
        <f>Meeuwen2!A6</f>
        <v xml:space="preserve">Gabriëls Johnny  </v>
      </c>
      <c r="C23" s="55">
        <f>Meeuwen2!T6</f>
        <v>32</v>
      </c>
      <c r="E23" s="52" t="str">
        <f>Meeuwkes!A6</f>
        <v>Deckx Achiel</v>
      </c>
      <c r="F23" s="55">
        <f>Meeuwkes!T6</f>
        <v>38</v>
      </c>
      <c r="H23" s="130" t="str">
        <f>Molenheike!A6</f>
        <v>Dhooghe Jan</v>
      </c>
      <c r="I23" s="55">
        <f>Molenheike!T6</f>
        <v>27</v>
      </c>
    </row>
    <row r="24" spans="2:9" ht="12.9" customHeight="1" x14ac:dyDescent="0.3">
      <c r="B24" s="52" t="str">
        <f>Meeuwen2!A7</f>
        <v xml:space="preserve">Jacobs Hugo            </v>
      </c>
      <c r="C24" s="55">
        <f>Meeuwen2!T7</f>
        <v>34</v>
      </c>
      <c r="E24" s="52" t="str">
        <f>Meeuwkes!A7</f>
        <v>Herreygers Leon</v>
      </c>
      <c r="F24" s="55">
        <f>Meeuwkes!T7</f>
        <v>25</v>
      </c>
      <c r="H24" s="79" t="str">
        <f>Molenheike!A7</f>
        <v>Keuppens Marc</v>
      </c>
      <c r="I24" s="55">
        <f>Molenheike!T7</f>
        <v>30</v>
      </c>
    </row>
    <row r="25" spans="2:9" ht="12.9" customHeight="1" x14ac:dyDescent="0.3">
      <c r="B25" s="52" t="str">
        <f>Meeuwen2!A8</f>
        <v>Jacobs Willy</v>
      </c>
      <c r="C25" s="55">
        <f>Meeuwen2!T8</f>
        <v>80</v>
      </c>
      <c r="E25" s="52" t="str">
        <f>Meeuwkes!A8</f>
        <v>Loos Piet</v>
      </c>
      <c r="F25" s="55">
        <f>Meeuwkes!T8</f>
        <v>15</v>
      </c>
      <c r="H25" s="79" t="str">
        <f>Molenheike!A8</f>
        <v>Lambrechts Ferdy</v>
      </c>
      <c r="I25" s="55">
        <f>Molenheike!T8</f>
        <v>53</v>
      </c>
    </row>
    <row r="26" spans="2:9" ht="12.9" customHeight="1" x14ac:dyDescent="0.3">
      <c r="B26" s="52" t="str">
        <f>Meeuwen2!A9</f>
        <v xml:space="preserve">Lambrechts Marc </v>
      </c>
      <c r="C26" s="55">
        <f>Meeuwen2!T9</f>
        <v>27</v>
      </c>
      <c r="E26" s="68" t="str">
        <f>Meeuwkes!A9</f>
        <v xml:space="preserve">Quick Louis </v>
      </c>
      <c r="F26" s="55">
        <f>Meeuwkes!T9</f>
        <v>39</v>
      </c>
      <c r="H26" s="79" t="str">
        <f>Molenheike!A9</f>
        <v>Nelen Marc</v>
      </c>
      <c r="I26" s="55">
        <f>Molenheike!T9</f>
        <v>24</v>
      </c>
    </row>
    <row r="27" spans="2:9" ht="12.9" customHeight="1" x14ac:dyDescent="0.3">
      <c r="B27" s="52" t="str">
        <f>Meeuwen2!A10</f>
        <v>Lucassen Rini</v>
      </c>
      <c r="C27" s="55">
        <f>Meeuwen2!T10</f>
        <v>29</v>
      </c>
      <c r="E27" s="52" t="str">
        <f>Meeuwkes!A10</f>
        <v>Reyssens Martin</v>
      </c>
      <c r="F27" s="55">
        <f>Meeuwkes!T10</f>
        <v>23</v>
      </c>
      <c r="H27" s="79" t="str">
        <f>Molenheike!A10</f>
        <v>Neys Jan</v>
      </c>
      <c r="I27" s="55">
        <f>Molenheike!T10</f>
        <v>24</v>
      </c>
    </row>
    <row r="28" spans="2:9" ht="12.9" customHeight="1" x14ac:dyDescent="0.3">
      <c r="B28" s="52" t="str">
        <f>Meeuwen2!A11</f>
        <v xml:space="preserve">Present Fons </v>
      </c>
      <c r="C28" s="55">
        <f>Meeuwen2!T11</f>
        <v>22</v>
      </c>
      <c r="E28" s="52" t="str">
        <f>Meeuwkes!A11</f>
        <v xml:space="preserve">Schenk André </v>
      </c>
      <c r="F28" s="55">
        <f>Meeuwkes!T11</f>
        <v>64</v>
      </c>
      <c r="H28" s="79" t="str">
        <f>Molenheike!A11</f>
        <v>Van Ginderen Jef</v>
      </c>
      <c r="I28" s="55">
        <f>Molenheike!T11</f>
        <v>54</v>
      </c>
    </row>
    <row r="29" spans="2:9" ht="12.9" customHeight="1" x14ac:dyDescent="0.3">
      <c r="B29" s="259" t="str">
        <f>Meeuwen2!A12</f>
        <v>Present Marc [NS 20]</v>
      </c>
      <c r="C29" s="274">
        <f>Meeuwen2!T12</f>
        <v>23</v>
      </c>
      <c r="E29" s="52" t="str">
        <f>Meeuwkes!A12</f>
        <v>Van Doren Hugo</v>
      </c>
      <c r="F29" s="55">
        <f>Meeuwkes!T12</f>
        <v>53</v>
      </c>
      <c r="H29" s="79" t="str">
        <f>Molenheike!A12</f>
        <v>Van Ginderen Willy</v>
      </c>
      <c r="I29" s="55">
        <f>Molenheike!T12</f>
        <v>37</v>
      </c>
    </row>
    <row r="30" spans="2:9" ht="12.9" customHeight="1" x14ac:dyDescent="0.3">
      <c r="B30" s="52" t="str">
        <f>Meeuwen2!A13</f>
        <v>Suykerbuyk Stan</v>
      </c>
      <c r="C30" s="55">
        <f>Meeuwen2!T13</f>
        <v>33</v>
      </c>
      <c r="E30" s="52" t="str">
        <f>Meeuwkes!A13</f>
        <v xml:space="preserve">De Roomer Jan    </v>
      </c>
      <c r="F30" s="55">
        <f>Meeuwkes!T13</f>
        <v>27</v>
      </c>
      <c r="H30" s="79">
        <f>Molenheike!A13</f>
        <v>0</v>
      </c>
      <c r="I30" s="55">
        <f>Molenheike!T13</f>
        <v>0</v>
      </c>
    </row>
    <row r="31" spans="2:9" ht="12.9" customHeight="1" x14ac:dyDescent="0.3">
      <c r="B31" s="52" t="str">
        <f>Meeuwen2!A14</f>
        <v xml:space="preserve">Vandersanden Lucien </v>
      </c>
      <c r="C31" s="55">
        <f>Meeuwen2!T14</f>
        <v>39</v>
      </c>
      <c r="E31" s="52" t="str">
        <f>Meeuwkes!A14</f>
        <v>Van Hees Eduard</v>
      </c>
      <c r="F31" s="55">
        <f>Meeuwkes!T14</f>
        <v>30</v>
      </c>
      <c r="H31" s="79">
        <f>Molenheike!A14</f>
        <v>0</v>
      </c>
      <c r="I31" s="55">
        <f>Molenheike!T14</f>
        <v>0</v>
      </c>
    </row>
    <row r="32" spans="2:9" ht="12.9" customHeight="1" x14ac:dyDescent="0.3">
      <c r="B32" s="52" t="str">
        <f>Meeuwen2!A15</f>
        <v>Van Dorst Alfons</v>
      </c>
      <c r="C32" s="55">
        <f>Meeuwen2!T15</f>
        <v>59</v>
      </c>
      <c r="E32" s="52" t="str">
        <f>Meeuwkes!A15</f>
        <v xml:space="preserve">Schenk Stanny  </v>
      </c>
      <c r="F32" s="55">
        <f>Meeuwkes!T15</f>
        <v>16</v>
      </c>
      <c r="H32" s="79">
        <f>Molenheike!A15</f>
        <v>0</v>
      </c>
      <c r="I32" s="55">
        <f>Molenheike!T15</f>
        <v>0</v>
      </c>
    </row>
    <row r="33" spans="2:9" ht="12.9" customHeight="1" x14ac:dyDescent="0.3">
      <c r="B33" s="52" t="str">
        <f>Meeuwen2!A16</f>
        <v xml:space="preserve">Van Thillo Sis   </v>
      </c>
      <c r="C33" s="55">
        <f>Meeuwen2!T16</f>
        <v>32</v>
      </c>
      <c r="E33" s="52">
        <f>Meeuwkes!A16</f>
        <v>0</v>
      </c>
      <c r="F33" s="55">
        <f>Meeuwkes!T16</f>
        <v>0</v>
      </c>
      <c r="H33" s="79">
        <f>Molenheike!A16</f>
        <v>0</v>
      </c>
      <c r="I33" s="55">
        <f>Molenheike!T16</f>
        <v>0</v>
      </c>
    </row>
    <row r="34" spans="2:9" ht="12.9" customHeight="1" x14ac:dyDescent="0.3">
      <c r="B34" s="52">
        <f>Meeuwen2!A17</f>
        <v>0</v>
      </c>
      <c r="C34" s="55">
        <f>Meeuwen2!T17</f>
        <v>0</v>
      </c>
      <c r="E34" s="52">
        <f>Meeuwkes!A17</f>
        <v>0</v>
      </c>
      <c r="F34" s="55">
        <f>Meeuwkes!T17</f>
        <v>0</v>
      </c>
      <c r="H34" s="79">
        <f>Molenheike!A17</f>
        <v>0</v>
      </c>
      <c r="I34" s="55">
        <f>Molenheike!T17</f>
        <v>0</v>
      </c>
    </row>
    <row r="35" spans="2:9" ht="12.9" customHeight="1" thickBot="1" x14ac:dyDescent="0.35">
      <c r="B35" s="52">
        <f>Meeuwen2!A18</f>
        <v>0</v>
      </c>
      <c r="C35" s="55">
        <f>Meeuwen2!T18</f>
        <v>0</v>
      </c>
      <c r="D35" s="7"/>
      <c r="E35" s="52">
        <f>Meeuwkes!A18</f>
        <v>0</v>
      </c>
      <c r="F35" s="56">
        <f>Meeuwkes!T18</f>
        <v>0</v>
      </c>
      <c r="H35" s="79">
        <f>Molenheike!A18</f>
        <v>0</v>
      </c>
      <c r="I35" s="55">
        <f>Molenheike!T21</f>
        <v>0</v>
      </c>
    </row>
    <row r="36" spans="2:9" s="7" customFormat="1" ht="12.9" customHeight="1" thickTop="1" thickBot="1" x14ac:dyDescent="0.35">
      <c r="B36" s="53"/>
      <c r="C36" s="103">
        <f>SUM(C21:C34)</f>
        <v>463</v>
      </c>
      <c r="D36"/>
      <c r="E36" s="53"/>
      <c r="F36" s="103">
        <f>SUM(F21:F35)</f>
        <v>391</v>
      </c>
      <c r="G36"/>
      <c r="H36" s="53"/>
      <c r="I36" s="103">
        <f>SUM(I22:I35)</f>
        <v>307</v>
      </c>
    </row>
    <row r="37" spans="2:9" ht="12.9" customHeight="1" x14ac:dyDescent="0.3">
      <c r="E37" s="111"/>
      <c r="F37" s="29"/>
      <c r="G37" s="7"/>
      <c r="H37" s="7"/>
      <c r="I37" s="57"/>
    </row>
    <row r="38" spans="2:9" ht="12.9" customHeight="1" thickBot="1" x14ac:dyDescent="0.35">
      <c r="B38" s="7" t="s">
        <v>196</v>
      </c>
      <c r="E38" s="111" t="s">
        <v>28</v>
      </c>
      <c r="F38" s="29"/>
      <c r="G38" s="7"/>
      <c r="H38" s="7" t="s">
        <v>30</v>
      </c>
      <c r="I38" s="57"/>
    </row>
    <row r="39" spans="2:9" ht="12.9" customHeight="1" x14ac:dyDescent="0.3">
      <c r="B39" s="139" t="str">
        <f>Nispen!A4</f>
        <v>Bastiaensen Jan</v>
      </c>
      <c r="C39" s="54">
        <f>Nispen!T4</f>
        <v>31</v>
      </c>
      <c r="E39" s="101" t="str">
        <f>Oudeglorie!A4</f>
        <v xml:space="preserve">Aerden Carl  </v>
      </c>
      <c r="F39" s="54">
        <f>Oudeglorie!T4</f>
        <v>24</v>
      </c>
      <c r="H39" s="51" t="str">
        <f>Rooiebal1!A4</f>
        <v>Aerts Jan</v>
      </c>
      <c r="I39" s="54">
        <f>Rooiebal1!T4</f>
        <v>19</v>
      </c>
    </row>
    <row r="40" spans="2:9" ht="12.9" customHeight="1" x14ac:dyDescent="0.3">
      <c r="B40" s="113" t="str">
        <f>Nispen!A5</f>
        <v>Botermans Jan</v>
      </c>
      <c r="C40" s="55">
        <f>Nispen!T5</f>
        <v>24</v>
      </c>
      <c r="E40" s="79" t="str">
        <f>Oudeglorie!A5</f>
        <v xml:space="preserve">Beyers Jos    </v>
      </c>
      <c r="F40" s="55">
        <f>Oudeglorie!T5</f>
        <v>27</v>
      </c>
      <c r="H40" s="52" t="str">
        <f>Rooiebal1!A5</f>
        <v xml:space="preserve">Dictus Peter       </v>
      </c>
      <c r="I40" s="55">
        <f>Rooiebal1!T5</f>
        <v>18</v>
      </c>
    </row>
    <row r="41" spans="2:9" ht="12.9" customHeight="1" x14ac:dyDescent="0.3">
      <c r="B41" s="113" t="str">
        <f>Nispen!A6</f>
        <v>Brouwers Vic</v>
      </c>
      <c r="C41" s="55">
        <f>Nispen!T6</f>
        <v>68</v>
      </c>
      <c r="E41" s="68" t="str">
        <f>Oudeglorie!A6</f>
        <v>Beyers Roger</v>
      </c>
      <c r="F41" s="55">
        <f>Oudeglorie!T6</f>
        <v>69</v>
      </c>
      <c r="H41" s="52" t="str">
        <f>Rooiebal1!A6</f>
        <v xml:space="preserve">Hereygers Cis     </v>
      </c>
      <c r="I41" s="55">
        <f>Rooiebal1!T6</f>
        <v>68</v>
      </c>
    </row>
    <row r="42" spans="2:9" ht="12.9" customHeight="1" x14ac:dyDescent="0.3">
      <c r="B42" s="138" t="str">
        <f>Nispen!A7</f>
        <v>Cappaert Ivan</v>
      </c>
      <c r="C42" s="55">
        <f>Nispen!T7</f>
        <v>35</v>
      </c>
      <c r="E42" s="52" t="str">
        <f>Oudeglorie!A7</f>
        <v>Braat Guido</v>
      </c>
      <c r="F42" s="55">
        <f>Oudeglorie!T7</f>
        <v>29</v>
      </c>
      <c r="H42" s="52" t="str">
        <f>Rooiebal1!A7</f>
        <v xml:space="preserve">Karremans Dries  </v>
      </c>
      <c r="I42" s="55">
        <f>Rooiebal1!T7</f>
        <v>24</v>
      </c>
    </row>
    <row r="43" spans="2:9" ht="12.9" customHeight="1" x14ac:dyDescent="0.3">
      <c r="B43" s="113" t="str">
        <f>Nispen!A8</f>
        <v xml:space="preserve">Kerstens Jac     </v>
      </c>
      <c r="C43" s="55">
        <f>Nispen!T8</f>
        <v>35</v>
      </c>
      <c r="E43" s="52" t="str">
        <f>Oudeglorie!A8</f>
        <v>Cleeren Guido</v>
      </c>
      <c r="F43" s="55">
        <f>Oudeglorie!T8</f>
        <v>17</v>
      </c>
      <c r="H43" s="52" t="str">
        <f>Rooiebal1!A8</f>
        <v xml:space="preserve">Nelen Ronny       </v>
      </c>
      <c r="I43" s="55">
        <f>Rooiebal1!T8</f>
        <v>33</v>
      </c>
    </row>
    <row r="44" spans="2:9" ht="12.9" customHeight="1" x14ac:dyDescent="0.3">
      <c r="B44" s="212" t="str">
        <f>Nispen!A9</f>
        <v>Klijn Toon [NS 20]</v>
      </c>
      <c r="C44" s="274">
        <f>Nispen!T9</f>
        <v>20</v>
      </c>
      <c r="E44" s="52" t="str">
        <f>Oudeglorie!A9</f>
        <v>Gommers Jac</v>
      </c>
      <c r="F44" s="55">
        <f>Oudeglorie!T9</f>
        <v>18</v>
      </c>
      <c r="H44" s="52" t="str">
        <f>Rooiebal1!A9</f>
        <v>Raeymakers Liliane</v>
      </c>
      <c r="I44" s="55">
        <f>Rooiebal1!T9</f>
        <v>21</v>
      </c>
    </row>
    <row r="45" spans="2:9" ht="12.9" customHeight="1" x14ac:dyDescent="0.3">
      <c r="B45" s="212" t="str">
        <f>Nispen!A10</f>
        <v>Martens Gerrit [OS]</v>
      </c>
      <c r="C45" s="174">
        <f>Nispen!T10</f>
        <v>15</v>
      </c>
      <c r="E45" s="52" t="str">
        <f>Oudeglorie!A10</f>
        <v>Jacobs Alfons</v>
      </c>
      <c r="F45" s="55">
        <f>Oudeglorie!T10</f>
        <v>28</v>
      </c>
      <c r="H45" s="68" t="str">
        <f>Rooiebal1!A10</f>
        <v xml:space="preserve">Raeymakers Pierre </v>
      </c>
      <c r="I45" s="55">
        <f>Rooiebal1!T10</f>
        <v>23</v>
      </c>
    </row>
    <row r="46" spans="2:9" ht="12.9" customHeight="1" x14ac:dyDescent="0.3">
      <c r="B46" s="113" t="str">
        <f>Nispen!A11</f>
        <v>Mens Jos</v>
      </c>
      <c r="C46" s="55">
        <f>Nispen!T11</f>
        <v>21</v>
      </c>
      <c r="E46" s="79" t="str">
        <f>Oudeglorie!A11</f>
        <v>Jacobs Frans</v>
      </c>
      <c r="F46" s="55">
        <f>Oudeglorie!T11</f>
        <v>62</v>
      </c>
      <c r="H46" s="52" t="str">
        <f>Rooiebal1!A11</f>
        <v>Van Hooydonck René</v>
      </c>
      <c r="I46" s="55">
        <f>Rooiebal1!T11</f>
        <v>27</v>
      </c>
    </row>
    <row r="47" spans="2:9" ht="12.9" customHeight="1" x14ac:dyDescent="0.3">
      <c r="B47" s="113" t="str">
        <f>Nispen!A12</f>
        <v xml:space="preserve">Raats Antoon </v>
      </c>
      <c r="C47" s="55">
        <f>Nispen!T12</f>
        <v>19</v>
      </c>
      <c r="E47" s="52" t="str">
        <f>Oudeglorie!A12</f>
        <v>Nelen Frans</v>
      </c>
      <c r="F47" s="55">
        <f>Oudeglorie!T12</f>
        <v>25</v>
      </c>
      <c r="H47" s="52" t="str">
        <f>Rooiebal1!A12</f>
        <v>Van Oers Theo</v>
      </c>
      <c r="I47" s="55">
        <f>Rooiebal1!T12</f>
        <v>34</v>
      </c>
    </row>
    <row r="48" spans="2:9" ht="12.9" customHeight="1" x14ac:dyDescent="0.3">
      <c r="B48" s="113" t="str">
        <f>Nispen!A13</f>
        <v>Uijdehaag Nico</v>
      </c>
      <c r="C48" s="55">
        <f>Nispen!T13</f>
        <v>23</v>
      </c>
      <c r="E48" s="259" t="str">
        <f>Oudeglorie!A13</f>
        <v>Nelen Jef  [NS 25]</v>
      </c>
      <c r="F48" s="274">
        <f>Oudeglorie!T13</f>
        <v>25</v>
      </c>
      <c r="H48" s="52" t="str">
        <f>Rooiebal1!A13</f>
        <v>Vergouwen Willy</v>
      </c>
      <c r="I48" s="55">
        <f>Rooiebal1!T13</f>
        <v>35</v>
      </c>
    </row>
    <row r="49" spans="2:9" ht="12.9" customHeight="1" x14ac:dyDescent="0.3">
      <c r="B49" s="113">
        <f>Nispen!A14</f>
        <v>0</v>
      </c>
      <c r="C49" s="55">
        <f>Nispen!T14</f>
        <v>0</v>
      </c>
      <c r="E49" s="52" t="str">
        <f>Oudeglorie!A14</f>
        <v xml:space="preserve">Somers Ludo </v>
      </c>
      <c r="F49" s="58">
        <f>Oudeglorie!T14</f>
        <v>34</v>
      </c>
      <c r="H49" s="52">
        <f>Rooiebal1!A14</f>
        <v>0</v>
      </c>
      <c r="I49" s="55">
        <f>Rooiebal1!T14</f>
        <v>0</v>
      </c>
    </row>
    <row r="50" spans="2:9" ht="12.9" customHeight="1" x14ac:dyDescent="0.3">
      <c r="B50" s="113">
        <f>Nispen!A15</f>
        <v>0</v>
      </c>
      <c r="C50" s="55">
        <f>Nispen!T15</f>
        <v>0</v>
      </c>
      <c r="E50" s="52" t="str">
        <f>Oudeglorie!A15</f>
        <v xml:space="preserve">Van Ginderen Ludo </v>
      </c>
      <c r="F50" s="58">
        <f>Oudeglorie!T15</f>
        <v>17</v>
      </c>
      <c r="H50" s="52">
        <f>Rooiebal1!A15</f>
        <v>0</v>
      </c>
      <c r="I50" s="55">
        <f>Rooiebal1!T15</f>
        <v>0</v>
      </c>
    </row>
    <row r="51" spans="2:9" ht="12.9" customHeight="1" x14ac:dyDescent="0.3">
      <c r="B51" s="113">
        <f>Nispen!A16</f>
        <v>0</v>
      </c>
      <c r="C51" s="55">
        <f>Nispen!T16</f>
        <v>0</v>
      </c>
      <c r="E51" s="52" t="str">
        <f>Oudeglorie!A16</f>
        <v>Van Overvelt Ludo</v>
      </c>
      <c r="F51" s="58">
        <f>Oudeglorie!T16</f>
        <v>43</v>
      </c>
      <c r="H51" s="52">
        <f>Rooiebal1!A16</f>
        <v>0</v>
      </c>
      <c r="I51" s="55">
        <f>Rooiebal1!T16</f>
        <v>0</v>
      </c>
    </row>
    <row r="52" spans="2:9" s="50" customFormat="1" ht="12.9" customHeight="1" x14ac:dyDescent="0.3">
      <c r="B52" s="113">
        <f>Nispen!A17</f>
        <v>0</v>
      </c>
      <c r="C52" s="55">
        <f>Nispen!T17</f>
        <v>0</v>
      </c>
      <c r="E52" s="52" t="str">
        <f>Oudeglorie!A17</f>
        <v>Willemsen Willy</v>
      </c>
      <c r="F52" s="58">
        <f>Oudeglorie!T17</f>
        <v>37</v>
      </c>
      <c r="G52"/>
      <c r="H52" s="52">
        <f>Rooiebal1!A17</f>
        <v>0</v>
      </c>
      <c r="I52" s="55">
        <f>Rooiebal1!T17</f>
        <v>0</v>
      </c>
    </row>
    <row r="53" spans="2:9" ht="12.9" customHeight="1" thickBot="1" x14ac:dyDescent="0.35">
      <c r="B53" s="113">
        <f>Nispen!A18</f>
        <v>0</v>
      </c>
      <c r="C53" s="55">
        <f>Nispen!T18</f>
        <v>0</v>
      </c>
      <c r="E53" s="52">
        <f>Oudeglorie!A18</f>
        <v>0</v>
      </c>
      <c r="F53" s="58">
        <f>Oudeglorie!T18</f>
        <v>0</v>
      </c>
      <c r="G53" s="50"/>
      <c r="H53" s="52">
        <f>Rooiebal1!A18</f>
        <v>0</v>
      </c>
      <c r="I53" s="55">
        <f>Rooiebal1!T18</f>
        <v>0</v>
      </c>
    </row>
    <row r="54" spans="2:9" ht="12.9" customHeight="1" thickTop="1" thickBot="1" x14ac:dyDescent="0.35">
      <c r="B54" s="53"/>
      <c r="C54" s="140">
        <f>SUM(C39:C52)</f>
        <v>291</v>
      </c>
      <c r="E54" s="53"/>
      <c r="F54" s="103">
        <f>SUM(F40:F51)</f>
        <v>394</v>
      </c>
      <c r="H54" s="53"/>
      <c r="I54" s="103">
        <f>SUM(I39:I52)</f>
        <v>302</v>
      </c>
    </row>
    <row r="55" spans="2:9" ht="12.9" customHeight="1" x14ac:dyDescent="0.3"/>
    <row r="56" spans="2:9" ht="12.9" customHeight="1" thickBot="1" x14ac:dyDescent="0.35">
      <c r="B56" s="7" t="s">
        <v>31</v>
      </c>
      <c r="C56" s="29"/>
      <c r="E56" s="7" t="s">
        <v>197</v>
      </c>
      <c r="F56" s="57"/>
      <c r="H56" s="7" t="s">
        <v>33</v>
      </c>
      <c r="I56" s="57"/>
    </row>
    <row r="57" spans="2:9" ht="12.9" customHeight="1" x14ac:dyDescent="0.3">
      <c r="B57" s="141" t="str">
        <f>Rooiebal2!A4</f>
        <v xml:space="preserve">Costermans Leo   </v>
      </c>
      <c r="C57" s="142">
        <f>Rooiebal2!T4</f>
        <v>15</v>
      </c>
      <c r="D57" s="108"/>
      <c r="E57" s="141" t="str">
        <f>Putte!A4</f>
        <v xml:space="preserve">Anthonissen Paul </v>
      </c>
      <c r="F57" s="142">
        <f>Putte!T4</f>
        <v>38</v>
      </c>
      <c r="G57" s="108"/>
      <c r="H57" s="141" t="str">
        <f>Wildert1!A4</f>
        <v>Adriaansen Jan</v>
      </c>
      <c r="I57" s="143">
        <f>Wildert1!T4</f>
        <v>17</v>
      </c>
    </row>
    <row r="58" spans="2:9" ht="12.9" customHeight="1" x14ac:dyDescent="0.3">
      <c r="B58" s="144" t="str">
        <f>Rooiebal2!A5</f>
        <v>Dictus Fred</v>
      </c>
      <c r="C58" s="145">
        <f>Rooiebal2!T5</f>
        <v>59</v>
      </c>
      <c r="D58" s="108"/>
      <c r="E58" s="146" t="str">
        <f>Putte!A5</f>
        <v>De Beukelaer Freddy</v>
      </c>
      <c r="F58" s="145">
        <f>Putte!T5</f>
        <v>20</v>
      </c>
      <c r="G58" s="108"/>
      <c r="H58" s="144" t="str">
        <f>Wildert1!A5</f>
        <v>Brouwers Adri</v>
      </c>
      <c r="I58" s="147">
        <f>Wildert1!T5</f>
        <v>38</v>
      </c>
    </row>
    <row r="59" spans="2:9" ht="12.9" customHeight="1" x14ac:dyDescent="0.3">
      <c r="B59" s="144" t="str">
        <f>Rooiebal2!A6</f>
        <v xml:space="preserve">Donckers Johnny </v>
      </c>
      <c r="C59" s="145">
        <f>Rooiebal2!T6</f>
        <v>25</v>
      </c>
      <c r="D59" s="108"/>
      <c r="E59" s="146" t="str">
        <f>Putte!A6</f>
        <v>Evers Henri</v>
      </c>
      <c r="F59" s="145">
        <f>Putte!T6</f>
        <v>15</v>
      </c>
      <c r="G59" s="108"/>
      <c r="H59" s="259" t="str">
        <f>Wildert1!A6</f>
        <v>Buijk Jan  [NS 55]</v>
      </c>
      <c r="I59" s="275">
        <f>Wildert1!T6</f>
        <v>58</v>
      </c>
    </row>
    <row r="60" spans="2:9" ht="12.9" customHeight="1" x14ac:dyDescent="0.3">
      <c r="B60" s="144" t="str">
        <f>Rooiebal2!A7</f>
        <v>Goossen Winnie</v>
      </c>
      <c r="C60" s="145">
        <f>Rooiebal2!T7</f>
        <v>31</v>
      </c>
      <c r="D60" s="108"/>
      <c r="E60" s="146" t="str">
        <f>Putte!A7</f>
        <v xml:space="preserve">Palinckx Fons </v>
      </c>
      <c r="F60" s="145">
        <f>Putte!T7</f>
        <v>79</v>
      </c>
      <c r="G60" s="108"/>
      <c r="H60" s="146" t="str">
        <f>Wildert1!A7</f>
        <v>Denissens Frans</v>
      </c>
      <c r="I60" s="147">
        <f>Wildert1!T7</f>
        <v>15</v>
      </c>
    </row>
    <row r="61" spans="2:9" ht="12.9" customHeight="1" x14ac:dyDescent="0.3">
      <c r="B61" s="130" t="str">
        <f>Rooiebal2!A8</f>
        <v>Lodewijckx Willy</v>
      </c>
      <c r="C61" s="145">
        <f>Rooiebal2!T8</f>
        <v>40</v>
      </c>
      <c r="D61" s="108"/>
      <c r="E61" s="146" t="str">
        <f>Putte!A8</f>
        <v xml:space="preserve">Poulus Marinus    </v>
      </c>
      <c r="F61" s="145">
        <f>Putte!T8</f>
        <v>51</v>
      </c>
      <c r="G61" s="108"/>
      <c r="H61" s="130" t="str">
        <f>Wildert1!A8</f>
        <v>Dries Louis</v>
      </c>
      <c r="I61" s="147">
        <f>Wildert1!T8</f>
        <v>32</v>
      </c>
    </row>
    <row r="62" spans="2:9" ht="12.9" customHeight="1" x14ac:dyDescent="0.3">
      <c r="B62" s="144" t="str">
        <f>Rooiebal2!A9</f>
        <v xml:space="preserve">Mathyssen Guy  </v>
      </c>
      <c r="C62" s="145">
        <f>Rooiebal2!T9</f>
        <v>34</v>
      </c>
      <c r="D62" s="108"/>
      <c r="E62" s="146" t="str">
        <f>Putte!A9</f>
        <v xml:space="preserve">Plompen Dirk </v>
      </c>
      <c r="F62" s="145">
        <f>Putte!T9</f>
        <v>37</v>
      </c>
      <c r="G62" s="108"/>
      <c r="H62" s="144" t="str">
        <f>Wildert1!A9</f>
        <v>Kerstens Marc</v>
      </c>
      <c r="I62" s="147">
        <f>Wildert1!T9</f>
        <v>19</v>
      </c>
    </row>
    <row r="63" spans="2:9" ht="12.9" customHeight="1" x14ac:dyDescent="0.3">
      <c r="B63" s="144" t="str">
        <f>Rooiebal2!A10</f>
        <v>Ossenblok Ed</v>
      </c>
      <c r="C63" s="145">
        <f>Rooiebal2!T10</f>
        <v>35</v>
      </c>
      <c r="D63" s="108"/>
      <c r="E63" s="146" t="str">
        <f>Putte!A10</f>
        <v xml:space="preserve">Schaeken Pierre </v>
      </c>
      <c r="F63" s="145">
        <f>Putte!T10</f>
        <v>20</v>
      </c>
      <c r="G63" s="108"/>
      <c r="H63" s="144" t="str">
        <f>Wildert1!A10</f>
        <v>Kerstens Ronald</v>
      </c>
      <c r="I63" s="147">
        <f>Wildert1!T10</f>
        <v>21</v>
      </c>
    </row>
    <row r="64" spans="2:9" ht="12.9" customHeight="1" x14ac:dyDescent="0.3">
      <c r="B64" s="144" t="str">
        <f>Rooiebal2!A11</f>
        <v>Suykerbuyk Cis</v>
      </c>
      <c r="C64" s="145">
        <f>Rooiebal2!T11</f>
        <v>15</v>
      </c>
      <c r="D64" s="108"/>
      <c r="E64" s="146" t="str">
        <f>Putte!A11</f>
        <v>Van Den Bleeken Eddy</v>
      </c>
      <c r="F64" s="145">
        <f>Putte!T11</f>
        <v>22</v>
      </c>
      <c r="G64" s="108"/>
      <c r="H64" s="144" t="str">
        <f>Wildert1!A11</f>
        <v xml:space="preserve">Konings Guido </v>
      </c>
      <c r="I64" s="147">
        <f>Wildert1!T11</f>
        <v>24</v>
      </c>
    </row>
    <row r="65" spans="2:9" ht="12.9" customHeight="1" x14ac:dyDescent="0.3">
      <c r="B65" s="144" t="str">
        <f>Rooiebal2!A12</f>
        <v>Swinnen Michel</v>
      </c>
      <c r="C65" s="145">
        <f>Rooiebal2!T12</f>
        <v>38</v>
      </c>
      <c r="D65" s="108"/>
      <c r="E65" s="130" t="str">
        <f>Putte!A12</f>
        <v>Van Riel Eddie</v>
      </c>
      <c r="F65" s="145">
        <f>Putte!T12</f>
        <v>64</v>
      </c>
      <c r="G65" s="108"/>
      <c r="H65" s="144" t="str">
        <f>Wildert1!A12</f>
        <v xml:space="preserve">Kustermans Toon </v>
      </c>
      <c r="I65" s="147">
        <f>Wildert1!T12</f>
        <v>38</v>
      </c>
    </row>
    <row r="66" spans="2:9" ht="12.9" customHeight="1" x14ac:dyDescent="0.3">
      <c r="B66" s="144" t="str">
        <f>Rooiebal2!A13</f>
        <v>Veraart Swa</v>
      </c>
      <c r="C66" s="145">
        <f>Rooiebal2!T13</f>
        <v>24</v>
      </c>
      <c r="D66" s="108"/>
      <c r="E66" s="146" t="str">
        <f>Putte!A13</f>
        <v>Verelst Gilbert</v>
      </c>
      <c r="F66" s="145">
        <f>Putte!T13</f>
        <v>24</v>
      </c>
      <c r="G66" s="108"/>
      <c r="H66" s="144" t="str">
        <f>Wildert1!A13</f>
        <v xml:space="preserve">Sarra-Ribo Jef      </v>
      </c>
      <c r="I66" s="147">
        <f>Wildert1!T13</f>
        <v>88</v>
      </c>
    </row>
    <row r="67" spans="2:9" ht="12.9" customHeight="1" x14ac:dyDescent="0.3">
      <c r="B67" s="259" t="str">
        <f>Rooiebal2!A14</f>
        <v>Konings Kamiel [NS 20]</v>
      </c>
      <c r="C67" s="274">
        <f>Rooiebal2!T14</f>
        <v>15</v>
      </c>
      <c r="D67" s="108"/>
      <c r="E67" s="146" t="str">
        <f>Putte!A14</f>
        <v>Wolfcarius Jaques</v>
      </c>
      <c r="F67" s="145">
        <f>Putte!T14</f>
        <v>22</v>
      </c>
      <c r="G67" s="108"/>
      <c r="H67" s="144" t="str">
        <f>Wildert1!A14</f>
        <v>Sas Ronny</v>
      </c>
      <c r="I67" s="147">
        <f>Wildert1!T14</f>
        <v>30</v>
      </c>
    </row>
    <row r="68" spans="2:9" ht="12.9" customHeight="1" x14ac:dyDescent="0.3">
      <c r="B68" s="144">
        <f>Rooiebal2!A15</f>
        <v>0</v>
      </c>
      <c r="C68" s="145">
        <f>Rooiebal2!T15</f>
        <v>0</v>
      </c>
      <c r="D68" s="108"/>
      <c r="E68" s="146" t="str">
        <f>Putte!A15</f>
        <v xml:space="preserve">Eyckmans Luc   </v>
      </c>
      <c r="F68" s="145">
        <f>Putte!T15</f>
        <v>23</v>
      </c>
      <c r="G68" s="148"/>
      <c r="H68" s="144" t="str">
        <f>Wildert1!A15</f>
        <v>Thijs Jef</v>
      </c>
      <c r="I68" s="147">
        <f>Wildert1!T15</f>
        <v>21</v>
      </c>
    </row>
    <row r="69" spans="2:9" s="7" customFormat="1" ht="12.9" customHeight="1" x14ac:dyDescent="0.3">
      <c r="B69" s="144">
        <f>Rooiebal2!A16</f>
        <v>0</v>
      </c>
      <c r="C69" s="145">
        <f>Rooiebal2!T16</f>
        <v>0</v>
      </c>
      <c r="D69" s="148"/>
      <c r="E69" s="277" t="str">
        <f>Putte!A16</f>
        <v>Moerbeek Wilfried (ns)</v>
      </c>
      <c r="F69" s="173">
        <f>Putte!T16</f>
        <v>20</v>
      </c>
      <c r="G69" s="108"/>
      <c r="H69" s="259" t="str">
        <f>Wildert1!A16</f>
        <v xml:space="preserve">Wetzer Rik [NS 20] </v>
      </c>
      <c r="I69" s="275">
        <f>Wildert1!T16</f>
        <v>15</v>
      </c>
    </row>
    <row r="70" spans="2:9" ht="12.9" customHeight="1" x14ac:dyDescent="0.3">
      <c r="B70" s="144">
        <f>Rooiebal2!A17</f>
        <v>0</v>
      </c>
      <c r="C70" s="145">
        <f>Rooiebal2!T17</f>
        <v>0</v>
      </c>
      <c r="D70" s="108"/>
      <c r="E70" s="146">
        <f>Putte!A17</f>
        <v>0</v>
      </c>
      <c r="F70" s="145">
        <f>Putte!T17</f>
        <v>0</v>
      </c>
      <c r="G70" s="108"/>
      <c r="H70" s="273" t="str">
        <f>Wildert1!A17</f>
        <v>Seymus Eddy (ns)</v>
      </c>
      <c r="I70" s="175">
        <f>Wildert1!T17</f>
        <v>35</v>
      </c>
    </row>
    <row r="71" spans="2:9" ht="12.9" customHeight="1" thickBot="1" x14ac:dyDescent="0.35">
      <c r="B71" s="144">
        <f>Rooiebal2!A20</f>
        <v>0</v>
      </c>
      <c r="C71" s="147">
        <f>Rooiebal2!T20</f>
        <v>0</v>
      </c>
      <c r="D71" s="108"/>
      <c r="E71" s="146">
        <f>Putte!A18</f>
        <v>0</v>
      </c>
      <c r="F71" s="145">
        <f>Putte!T18</f>
        <v>0</v>
      </c>
      <c r="G71" s="108"/>
      <c r="H71" s="144">
        <f>Wildert1!A18</f>
        <v>0</v>
      </c>
      <c r="I71" s="147">
        <f>Wildert1!T18</f>
        <v>0</v>
      </c>
    </row>
    <row r="72" spans="2:9" ht="12.9" customHeight="1" thickTop="1" thickBot="1" x14ac:dyDescent="0.35">
      <c r="B72" s="149"/>
      <c r="C72" s="150">
        <f>SUM(C59:C71)</f>
        <v>257</v>
      </c>
      <c r="D72" s="108"/>
      <c r="E72" s="149"/>
      <c r="F72" s="150">
        <f>SUM(F59:F71)</f>
        <v>377</v>
      </c>
      <c r="G72" s="108"/>
      <c r="H72" s="149"/>
      <c r="I72" s="151">
        <f>SUM(I57:I69)</f>
        <v>416</v>
      </c>
    </row>
    <row r="73" spans="2:9" ht="12.9" customHeight="1" x14ac:dyDescent="0.3">
      <c r="B73" s="108"/>
      <c r="C73" s="110"/>
      <c r="D73" s="108"/>
      <c r="E73" s="108"/>
      <c r="F73" s="110"/>
      <c r="G73" s="108"/>
      <c r="H73" s="108"/>
      <c r="I73" s="152"/>
    </row>
    <row r="74" spans="2:9" ht="12.9" customHeight="1" thickBot="1" x14ac:dyDescent="0.35">
      <c r="B74" s="148" t="s">
        <v>34</v>
      </c>
      <c r="C74" s="110"/>
      <c r="D74" s="108"/>
      <c r="E74" s="148" t="s">
        <v>296</v>
      </c>
      <c r="F74" s="153"/>
      <c r="G74" s="108"/>
      <c r="H74" s="108"/>
      <c r="I74" s="110"/>
    </row>
    <row r="75" spans="2:9" ht="12.9" customHeight="1" x14ac:dyDescent="0.3">
      <c r="B75" s="141" t="str">
        <f>Wildert2!A4</f>
        <v xml:space="preserve">Aernouts Johan  </v>
      </c>
      <c r="C75" s="142">
        <f>Wildert2!T4</f>
        <v>43</v>
      </c>
      <c r="D75" s="108"/>
      <c r="E75" s="141" t="str">
        <f>DeBeek!A4</f>
        <v xml:space="preserve">Bergmans Armand </v>
      </c>
      <c r="F75" s="143">
        <f>DeBeek!T4</f>
        <v>29</v>
      </c>
      <c r="G75" s="108"/>
      <c r="H75" s="108"/>
      <c r="I75" s="110"/>
    </row>
    <row r="76" spans="2:9" ht="12.9" customHeight="1" x14ac:dyDescent="0.3">
      <c r="B76" s="146" t="str">
        <f>Wildert2!A5</f>
        <v>Eestermans René</v>
      </c>
      <c r="C76" s="145">
        <f>Wildert2!T5</f>
        <v>28</v>
      </c>
      <c r="D76" s="108"/>
      <c r="E76" s="130" t="str">
        <f>DeBeek!A5</f>
        <v>Beyers Armand</v>
      </c>
      <c r="F76" s="147">
        <f>DeBeek!T5</f>
        <v>36</v>
      </c>
      <c r="G76" s="108"/>
      <c r="H76" s="108"/>
      <c r="I76" s="110"/>
    </row>
    <row r="77" spans="2:9" ht="12.9" customHeight="1" x14ac:dyDescent="0.3">
      <c r="B77" s="146" t="str">
        <f>Wildert2!A6</f>
        <v xml:space="preserve">Eijckholt Adrie              </v>
      </c>
      <c r="C77" s="145">
        <f>Wildert2!T6</f>
        <v>42</v>
      </c>
      <c r="D77" s="108"/>
      <c r="E77" s="144" t="str">
        <f>DeBeek!A6</f>
        <v xml:space="preserve">Beyers Roger </v>
      </c>
      <c r="F77" s="147">
        <f>DeBeek!T6</f>
        <v>46</v>
      </c>
      <c r="G77" s="108"/>
      <c r="H77" s="108"/>
      <c r="I77" s="110"/>
    </row>
    <row r="78" spans="2:9" ht="12.9" customHeight="1" x14ac:dyDescent="0.3">
      <c r="B78" s="146" t="str">
        <f>Wildert2!A7</f>
        <v xml:space="preserve">Francken Robert </v>
      </c>
      <c r="C78" s="145">
        <f>Wildert2!T7</f>
        <v>40</v>
      </c>
      <c r="D78" s="108"/>
      <c r="E78" s="144" t="str">
        <f>DeBeek!A7</f>
        <v xml:space="preserve">Binnemans Rene </v>
      </c>
      <c r="F78" s="147">
        <f>DeBeek!T7</f>
        <v>33</v>
      </c>
      <c r="G78" s="108"/>
      <c r="H78" s="108"/>
      <c r="I78" s="110"/>
    </row>
    <row r="79" spans="2:9" ht="12.9" customHeight="1" x14ac:dyDescent="0.3">
      <c r="B79" s="146" t="str">
        <f>Wildert2!A8</f>
        <v xml:space="preserve">Leys Herman </v>
      </c>
      <c r="C79" s="145">
        <f>Wildert2!T8</f>
        <v>32</v>
      </c>
      <c r="D79" s="108"/>
      <c r="E79" s="146" t="str">
        <f>DeBeek!A8</f>
        <v>De Crom Ludo</v>
      </c>
      <c r="F79" s="147">
        <f>DeBeek!T8</f>
        <v>24</v>
      </c>
      <c r="G79" s="108"/>
      <c r="H79" s="108"/>
      <c r="I79" s="110"/>
    </row>
    <row r="80" spans="2:9" ht="12.9" customHeight="1" x14ac:dyDescent="0.3">
      <c r="B80" s="146" t="str">
        <f>Wildert2!A9</f>
        <v>Mutsters Louis</v>
      </c>
      <c r="C80" s="145">
        <f>Wildert2!T9</f>
        <v>15</v>
      </c>
      <c r="D80" s="108"/>
      <c r="E80" s="144" t="str">
        <f>DeBeek!A9</f>
        <v>Geysen Louis</v>
      </c>
      <c r="F80" s="147">
        <f>DeBeek!T9</f>
        <v>23</v>
      </c>
      <c r="G80" s="108"/>
      <c r="H80" s="108"/>
      <c r="I80" s="110"/>
    </row>
    <row r="81" spans="2:9" ht="12.9" customHeight="1" x14ac:dyDescent="0.3">
      <c r="B81" s="259" t="str">
        <f>Wildert2!A10</f>
        <v>Peeters Hugo [NS 36]</v>
      </c>
      <c r="C81" s="274">
        <f>Wildert2!T10</f>
        <v>39</v>
      </c>
      <c r="D81" s="108"/>
      <c r="E81" s="146" t="str">
        <f>DeBeek!A10</f>
        <v xml:space="preserve">Heyndrickx Alfons   </v>
      </c>
      <c r="F81" s="147">
        <f>DeBeek!T10</f>
        <v>26</v>
      </c>
      <c r="G81" s="108"/>
      <c r="H81" s="108"/>
      <c r="I81" s="110"/>
    </row>
    <row r="82" spans="2:9" ht="12.9" customHeight="1" x14ac:dyDescent="0.3">
      <c r="B82" s="258" t="str">
        <f>Wildert2!A11</f>
        <v xml:space="preserve">Scholtis Vic  [NS 49] </v>
      </c>
      <c r="C82" s="274">
        <f>Wildert2!T11</f>
        <v>43</v>
      </c>
      <c r="D82" s="108"/>
      <c r="E82" s="144" t="str">
        <f>DeBeek!A11</f>
        <v xml:space="preserve">Van Looveren Dirk </v>
      </c>
      <c r="F82" s="147">
        <f>DeBeek!T11</f>
        <v>44</v>
      </c>
      <c r="G82" s="108"/>
      <c r="H82" s="108"/>
      <c r="I82" s="110"/>
    </row>
    <row r="83" spans="2:9" ht="12.9" customHeight="1" x14ac:dyDescent="0.3">
      <c r="B83" s="130" t="str">
        <f>Wildert2!A12</f>
        <v>Van Den Bergh Jacky</v>
      </c>
      <c r="C83" s="145">
        <f>Wildert2!T12</f>
        <v>109</v>
      </c>
      <c r="D83" s="108"/>
      <c r="E83" s="144" t="str">
        <f>DeBeek!A12</f>
        <v>Van Wesenbeeck Marcel</v>
      </c>
      <c r="F83" s="147">
        <f>DeBeek!T12</f>
        <v>28</v>
      </c>
      <c r="G83" s="108"/>
      <c r="H83" s="108"/>
      <c r="I83" s="110"/>
    </row>
    <row r="84" spans="2:9" x14ac:dyDescent="0.3">
      <c r="B84" s="146" t="str">
        <f>Wildert2!A13</f>
        <v xml:space="preserve">Van Ginneken Ludo </v>
      </c>
      <c r="C84" s="145">
        <f>Wildert2!T13</f>
        <v>45</v>
      </c>
      <c r="D84" s="108"/>
      <c r="E84" s="144" t="str">
        <f>DeBeek!A13</f>
        <v xml:space="preserve">Verhulst Adri     </v>
      </c>
      <c r="F84" s="147">
        <f>DeBeek!T13</f>
        <v>34</v>
      </c>
      <c r="G84" s="108"/>
      <c r="H84" s="108"/>
      <c r="I84" s="110"/>
    </row>
    <row r="85" spans="2:9" x14ac:dyDescent="0.3">
      <c r="B85" s="146" t="str">
        <f>Wildert2!A14</f>
        <v>Van Hooydonck Swa</v>
      </c>
      <c r="C85" s="145">
        <f>Wildert2!T14</f>
        <v>35</v>
      </c>
      <c r="D85" s="108"/>
      <c r="E85" s="144">
        <f>DeBeek!A14</f>
        <v>0</v>
      </c>
      <c r="F85" s="147">
        <f>DeBeek!T14</f>
        <v>0</v>
      </c>
      <c r="G85" s="108"/>
      <c r="H85" s="108"/>
      <c r="I85" s="110"/>
    </row>
    <row r="86" spans="2:9" x14ac:dyDescent="0.3">
      <c r="B86" s="146" t="str">
        <f>Wildert2!A15</f>
        <v>Wiericx Herman</v>
      </c>
      <c r="C86" s="145">
        <f>Wildert2!T15</f>
        <v>50</v>
      </c>
      <c r="D86" s="108"/>
      <c r="E86" s="144">
        <f>DeBeek!A15</f>
        <v>0</v>
      </c>
      <c r="F86" s="147">
        <f>DeBeek!T15</f>
        <v>0</v>
      </c>
      <c r="G86" s="108"/>
      <c r="H86" s="108"/>
      <c r="I86" s="110"/>
    </row>
    <row r="87" spans="2:9" ht="15" thickBot="1" x14ac:dyDescent="0.35">
      <c r="B87" s="144">
        <f>Wildert2!A16</f>
        <v>0</v>
      </c>
      <c r="C87" s="147">
        <f>Wildert2!T16</f>
        <v>0</v>
      </c>
      <c r="D87" s="108"/>
      <c r="E87" s="144">
        <f>DeBeek!A16</f>
        <v>0</v>
      </c>
      <c r="F87" s="147">
        <f>DeBeek!T16</f>
        <v>0</v>
      </c>
      <c r="G87" s="108"/>
      <c r="H87" s="108"/>
      <c r="I87" s="110"/>
    </row>
    <row r="88" spans="2:9" ht="15.6" thickTop="1" thickBot="1" x14ac:dyDescent="0.35">
      <c r="B88" s="149"/>
      <c r="C88" s="150">
        <f>SUM(C75:C87)</f>
        <v>521</v>
      </c>
      <c r="D88" s="108"/>
      <c r="E88" s="149"/>
      <c r="F88" s="151">
        <f>SUM(F75:F87)</f>
        <v>323</v>
      </c>
      <c r="G88" s="108"/>
      <c r="H88" s="108"/>
      <c r="I88" s="110"/>
    </row>
  </sheetData>
  <conditionalFormatting sqref="B1:I88">
    <cfRule type="cellIs" dxfId="0" priority="1" operator="equal">
      <formula>0</formula>
    </cfRule>
  </conditionalFormatting>
  <pageMargins left="0.9055118110236221" right="0.11811023622047245" top="3.937007874015748E-2" bottom="3.937007874015748E-2" header="0.31496062992125984" footer="0.31496062992125984"/>
  <pageSetup paperSize="9" scale="70" orientation="portrait" horizont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47"/>
  <sheetViews>
    <sheetView showGridLines="0" showRowColHeaders="0" topLeftCell="A15" zoomScaleNormal="100" workbookViewId="0">
      <selection activeCell="L22" sqref="L22"/>
    </sheetView>
  </sheetViews>
  <sheetFormatPr defaultRowHeight="14.4" x14ac:dyDescent="0.3"/>
  <cols>
    <col min="1" max="1" width="4.6640625" customWidth="1"/>
    <col min="2" max="3" width="22.88671875" customWidth="1"/>
    <col min="4" max="4" width="22.5546875" customWidth="1"/>
    <col min="5" max="5" width="25.33203125" customWidth="1"/>
    <col min="6" max="6" width="8.5546875" style="27" customWidth="1"/>
    <col min="7" max="7" width="14.88671875" style="27" customWidth="1"/>
    <col min="8" max="8" width="7" style="43" customWidth="1"/>
    <col min="9" max="9" width="21.33203125" customWidth="1"/>
    <col min="10" max="10" width="28.6640625" customWidth="1"/>
  </cols>
  <sheetData>
    <row r="1" spans="1:26" ht="5.0999999999999996" customHeight="1" x14ac:dyDescent="0.3"/>
    <row r="2" spans="1:26" s="59" customFormat="1" ht="20.100000000000001" customHeight="1" x14ac:dyDescent="0.4">
      <c r="A2"/>
      <c r="C2" s="337" t="s">
        <v>332</v>
      </c>
      <c r="D2" s="337"/>
      <c r="E2" s="337"/>
      <c r="F2" s="337"/>
      <c r="G2" s="337"/>
      <c r="H2" s="337"/>
      <c r="I2" s="337"/>
    </row>
    <row r="3" spans="1:26" s="59" customFormat="1" ht="20.100000000000001" customHeight="1" x14ac:dyDescent="0.4">
      <c r="A3"/>
      <c r="C3" s="338" t="s">
        <v>198</v>
      </c>
      <c r="D3" s="338"/>
      <c r="E3" s="338"/>
      <c r="F3" s="338"/>
      <c r="G3" s="338"/>
      <c r="H3" s="338"/>
      <c r="I3" s="338"/>
    </row>
    <row r="4" spans="1:26" ht="5.0999999999999996" customHeight="1" x14ac:dyDescent="0.3">
      <c r="C4" s="61"/>
      <c r="D4" s="61"/>
      <c r="E4" s="61"/>
      <c r="F4" s="62"/>
      <c r="G4" s="62"/>
      <c r="H4" s="63"/>
      <c r="I4" s="61"/>
      <c r="Z4" t="b">
        <v>0</v>
      </c>
    </row>
    <row r="6" spans="1:26" ht="15.6" x14ac:dyDescent="0.3">
      <c r="B6" s="181" t="s">
        <v>5</v>
      </c>
      <c r="C6" s="181" t="s">
        <v>327</v>
      </c>
      <c r="D6" s="181" t="s">
        <v>131</v>
      </c>
      <c r="E6" s="181" t="s">
        <v>199</v>
      </c>
      <c r="F6" s="182">
        <v>2910</v>
      </c>
      <c r="G6" s="182" t="s">
        <v>200</v>
      </c>
      <c r="H6" s="183"/>
      <c r="I6" s="181" t="s">
        <v>201</v>
      </c>
      <c r="J6" s="184" t="s">
        <v>202</v>
      </c>
      <c r="K6" s="185"/>
    </row>
    <row r="7" spans="1:26" ht="15" customHeight="1" x14ac:dyDescent="0.3">
      <c r="B7" s="181"/>
      <c r="C7" s="181"/>
      <c r="D7" s="181"/>
      <c r="E7" s="181"/>
      <c r="F7" s="182"/>
      <c r="G7" s="182"/>
      <c r="H7" s="183" t="s">
        <v>203</v>
      </c>
      <c r="I7" s="181" t="s">
        <v>204</v>
      </c>
      <c r="J7" s="185"/>
      <c r="K7" s="185"/>
    </row>
    <row r="8" spans="1:26" ht="5.0999999999999996" customHeight="1" x14ac:dyDescent="0.3">
      <c r="B8" s="61"/>
      <c r="C8" s="61"/>
      <c r="D8" s="61"/>
      <c r="E8" s="61"/>
      <c r="F8" s="62"/>
      <c r="G8" s="62"/>
      <c r="H8" s="63"/>
      <c r="I8" s="61"/>
    </row>
    <row r="9" spans="1:26" ht="15.6" x14ac:dyDescent="0.3">
      <c r="B9" s="186" t="s">
        <v>6</v>
      </c>
      <c r="C9" s="193" t="s">
        <v>327</v>
      </c>
      <c r="D9" s="186" t="s">
        <v>55</v>
      </c>
      <c r="E9" s="186" t="s">
        <v>320</v>
      </c>
      <c r="F9" s="187">
        <v>2910</v>
      </c>
      <c r="G9" s="187" t="s">
        <v>200</v>
      </c>
      <c r="H9" s="188"/>
      <c r="I9" s="186" t="s">
        <v>342</v>
      </c>
      <c r="J9" s="189" t="s">
        <v>325</v>
      </c>
      <c r="K9" s="190"/>
    </row>
    <row r="10" spans="1:26" ht="15.75" customHeight="1" x14ac:dyDescent="0.3">
      <c r="B10" s="191"/>
      <c r="C10" s="191"/>
      <c r="D10" s="191"/>
      <c r="E10" s="186"/>
      <c r="F10" s="187"/>
      <c r="G10" s="187"/>
      <c r="H10" s="188" t="s">
        <v>203</v>
      </c>
      <c r="I10" s="186" t="s">
        <v>321</v>
      </c>
      <c r="J10" s="190"/>
      <c r="K10" s="190"/>
    </row>
    <row r="11" spans="1:26" ht="5.0999999999999996" customHeight="1" x14ac:dyDescent="0.3">
      <c r="H11" s="63"/>
      <c r="I11" s="61"/>
    </row>
    <row r="12" spans="1:26" ht="15.6" x14ac:dyDescent="0.3">
      <c r="B12" s="185" t="s">
        <v>205</v>
      </c>
      <c r="C12" s="185" t="s">
        <v>327</v>
      </c>
      <c r="D12" s="185" t="s">
        <v>85</v>
      </c>
      <c r="E12" s="185" t="s">
        <v>209</v>
      </c>
      <c r="F12" s="192">
        <v>2910</v>
      </c>
      <c r="G12" s="192" t="s">
        <v>200</v>
      </c>
      <c r="H12" s="183" t="s">
        <v>203</v>
      </c>
      <c r="I12" s="181" t="s">
        <v>210</v>
      </c>
      <c r="J12" s="184" t="s">
        <v>211</v>
      </c>
      <c r="K12" s="185"/>
    </row>
    <row r="13" spans="1:26" ht="4.95" customHeight="1" x14ac:dyDescent="0.3">
      <c r="B13" s="185"/>
      <c r="C13" s="185"/>
      <c r="D13" s="185"/>
      <c r="E13" s="185"/>
      <c r="F13" s="192"/>
      <c r="G13" s="192"/>
      <c r="H13" s="183"/>
      <c r="I13" s="181"/>
      <c r="J13" s="184"/>
      <c r="K13" s="185"/>
    </row>
    <row r="14" spans="1:26" ht="4.95" customHeight="1" x14ac:dyDescent="0.3">
      <c r="H14" s="63"/>
      <c r="I14" s="61"/>
      <c r="J14" s="60"/>
    </row>
    <row r="15" spans="1:26" s="10" customFormat="1" ht="22.95" customHeight="1" x14ac:dyDescent="0.3">
      <c r="A15"/>
      <c r="B15" s="201" t="s">
        <v>212</v>
      </c>
      <c r="C15" s="201" t="s">
        <v>327</v>
      </c>
      <c r="D15" s="201" t="s">
        <v>206</v>
      </c>
      <c r="E15" s="201" t="s">
        <v>207</v>
      </c>
      <c r="F15" s="202">
        <v>2910</v>
      </c>
      <c r="G15" s="202" t="s">
        <v>200</v>
      </c>
      <c r="H15" s="205"/>
      <c r="I15" s="203" t="s">
        <v>208</v>
      </c>
      <c r="J15" s="201"/>
      <c r="K15" s="201"/>
    </row>
    <row r="16" spans="1:26" ht="4.95" customHeight="1" x14ac:dyDescent="0.3">
      <c r="B16" s="190"/>
      <c r="C16" s="190"/>
      <c r="D16" s="190"/>
      <c r="E16" s="190"/>
      <c r="F16" s="209"/>
      <c r="G16" s="209"/>
      <c r="H16" s="195"/>
      <c r="I16" s="193"/>
      <c r="J16" s="189"/>
      <c r="K16" s="190"/>
    </row>
    <row r="17" spans="1:11" ht="5.0999999999999996" customHeight="1" x14ac:dyDescent="0.3">
      <c r="B17" s="61"/>
      <c r="C17" s="61"/>
      <c r="D17" s="61"/>
      <c r="E17" s="61"/>
      <c r="F17" s="62"/>
      <c r="G17" s="62"/>
      <c r="H17" s="63"/>
      <c r="I17" s="61"/>
    </row>
    <row r="18" spans="1:11" s="10" customFormat="1" ht="22.95" customHeight="1" x14ac:dyDescent="0.3">
      <c r="A18"/>
      <c r="B18" s="196" t="s">
        <v>15</v>
      </c>
      <c r="C18" s="196" t="s">
        <v>327</v>
      </c>
      <c r="D18" s="196" t="s">
        <v>328</v>
      </c>
      <c r="E18" s="196" t="s">
        <v>322</v>
      </c>
      <c r="F18" s="197">
        <v>2910</v>
      </c>
      <c r="G18" s="197" t="s">
        <v>200</v>
      </c>
      <c r="H18" s="199" t="s">
        <v>203</v>
      </c>
      <c r="I18" s="198" t="s">
        <v>323</v>
      </c>
      <c r="J18" s="200" t="s">
        <v>324</v>
      </c>
      <c r="K18" s="196"/>
    </row>
    <row r="19" spans="1:11" ht="4.95" customHeight="1" x14ac:dyDescent="0.3">
      <c r="B19" s="185"/>
      <c r="C19" s="185"/>
      <c r="D19" s="185"/>
      <c r="E19" s="185"/>
      <c r="F19" s="192"/>
      <c r="G19" s="192"/>
      <c r="H19" s="183"/>
      <c r="I19" s="181"/>
      <c r="J19" s="184"/>
      <c r="K19" s="185"/>
    </row>
    <row r="20" spans="1:11" ht="5.0999999999999996" customHeight="1" x14ac:dyDescent="0.3">
      <c r="H20" s="63"/>
      <c r="I20" s="61"/>
    </row>
    <row r="21" spans="1:11" ht="15.6" x14ac:dyDescent="0.3">
      <c r="B21" s="193" t="s">
        <v>11</v>
      </c>
      <c r="C21" s="193" t="s">
        <v>327</v>
      </c>
      <c r="D21" s="193" t="s">
        <v>111</v>
      </c>
      <c r="E21" s="193" t="s">
        <v>213</v>
      </c>
      <c r="F21" s="194">
        <v>2910</v>
      </c>
      <c r="G21" s="194" t="s">
        <v>200</v>
      </c>
      <c r="H21" s="195" t="s">
        <v>203</v>
      </c>
      <c r="I21" s="193" t="s">
        <v>215</v>
      </c>
      <c r="J21" s="189" t="s">
        <v>214</v>
      </c>
      <c r="K21" s="190"/>
    </row>
    <row r="22" spans="1:11" ht="15.6" x14ac:dyDescent="0.3">
      <c r="B22" s="193"/>
      <c r="C22" s="193"/>
      <c r="D22" s="193"/>
      <c r="E22" s="193"/>
      <c r="F22" s="194"/>
      <c r="G22" s="194"/>
      <c r="H22" s="195"/>
      <c r="I22" s="193"/>
      <c r="J22" s="190"/>
      <c r="K22" s="190"/>
    </row>
    <row r="23" spans="1:11" ht="5.0999999999999996" customHeight="1" x14ac:dyDescent="0.3">
      <c r="H23" s="63"/>
      <c r="I23" s="61"/>
    </row>
    <row r="24" spans="1:11" s="10" customFormat="1" ht="22.95" customHeight="1" x14ac:dyDescent="0.3">
      <c r="A24"/>
      <c r="B24" s="196" t="s">
        <v>216</v>
      </c>
      <c r="C24" s="196" t="s">
        <v>327</v>
      </c>
      <c r="D24" s="196" t="s">
        <v>122</v>
      </c>
      <c r="E24" s="196" t="s">
        <v>217</v>
      </c>
      <c r="F24" s="197">
        <v>2910</v>
      </c>
      <c r="G24" s="197" t="s">
        <v>200</v>
      </c>
      <c r="H24" s="199" t="s">
        <v>203</v>
      </c>
      <c r="I24" s="198" t="s">
        <v>218</v>
      </c>
      <c r="J24" s="200" t="s">
        <v>219</v>
      </c>
      <c r="K24" s="196"/>
    </row>
    <row r="25" spans="1:11" ht="4.95" customHeight="1" x14ac:dyDescent="0.3">
      <c r="H25" s="63"/>
      <c r="I25" s="61"/>
    </row>
    <row r="26" spans="1:11" ht="15.6" x14ac:dyDescent="0.3">
      <c r="B26" s="193" t="s">
        <v>220</v>
      </c>
      <c r="C26" s="193" t="s">
        <v>327</v>
      </c>
      <c r="D26" s="193" t="s">
        <v>72</v>
      </c>
      <c r="E26" s="193" t="s">
        <v>221</v>
      </c>
      <c r="F26" s="194">
        <v>2910</v>
      </c>
      <c r="G26" s="194" t="s">
        <v>200</v>
      </c>
      <c r="H26" s="195"/>
      <c r="I26" s="193" t="s">
        <v>222</v>
      </c>
      <c r="J26" s="189" t="s">
        <v>223</v>
      </c>
      <c r="K26" s="190"/>
    </row>
    <row r="27" spans="1:11" ht="4.95" customHeight="1" x14ac:dyDescent="0.3">
      <c r="B27" s="190"/>
      <c r="C27" s="190"/>
      <c r="D27" s="190"/>
      <c r="E27" s="190"/>
      <c r="F27" s="209"/>
      <c r="G27" s="209"/>
      <c r="H27" s="195"/>
      <c r="I27" s="193"/>
      <c r="J27" s="189"/>
      <c r="K27" s="190"/>
    </row>
    <row r="28" spans="1:11" ht="5.0999999999999996" customHeight="1" x14ac:dyDescent="0.3">
      <c r="B28" s="61"/>
      <c r="C28" s="61"/>
      <c r="D28" s="61"/>
      <c r="E28" s="61"/>
      <c r="F28" s="62"/>
      <c r="G28" s="62"/>
      <c r="H28" s="63"/>
      <c r="I28" s="61"/>
    </row>
    <row r="29" spans="1:11" ht="15.6" x14ac:dyDescent="0.3">
      <c r="B29" s="181" t="s">
        <v>39</v>
      </c>
      <c r="C29" s="196" t="s">
        <v>327</v>
      </c>
      <c r="D29" s="181" t="s">
        <v>150</v>
      </c>
      <c r="E29" s="181" t="s">
        <v>338</v>
      </c>
      <c r="F29" s="182">
        <v>2950</v>
      </c>
      <c r="G29" s="182" t="s">
        <v>339</v>
      </c>
      <c r="H29" s="183" t="s">
        <v>203</v>
      </c>
      <c r="I29" s="181" t="s">
        <v>326</v>
      </c>
      <c r="J29" s="184" t="s">
        <v>224</v>
      </c>
      <c r="K29" s="185"/>
    </row>
    <row r="30" spans="1:11" ht="4.95" customHeight="1" x14ac:dyDescent="0.3">
      <c r="B30" s="185"/>
      <c r="C30" s="185"/>
      <c r="D30" s="185"/>
      <c r="E30" s="185"/>
      <c r="F30" s="192"/>
      <c r="G30" s="192"/>
      <c r="H30" s="183"/>
      <c r="I30" s="181"/>
      <c r="J30" s="184"/>
      <c r="K30" s="185"/>
    </row>
    <row r="31" spans="1:11" ht="4.95" customHeight="1" x14ac:dyDescent="0.3">
      <c r="B31" s="61"/>
      <c r="C31" s="61"/>
      <c r="D31" s="61"/>
      <c r="E31" s="61"/>
      <c r="F31" s="62"/>
      <c r="G31" s="62"/>
      <c r="H31" s="63"/>
      <c r="I31" s="61"/>
    </row>
    <row r="32" spans="1:11" s="10" customFormat="1" ht="22.95" customHeight="1" x14ac:dyDescent="0.3">
      <c r="A32"/>
      <c r="B32" s="203" t="s">
        <v>225</v>
      </c>
      <c r="C32" s="193" t="s">
        <v>327</v>
      </c>
      <c r="D32" s="203" t="s">
        <v>363</v>
      </c>
      <c r="E32" s="203" t="s">
        <v>364</v>
      </c>
      <c r="F32" s="204">
        <v>2910</v>
      </c>
      <c r="G32" s="204" t="s">
        <v>200</v>
      </c>
      <c r="H32" s="205" t="s">
        <v>203</v>
      </c>
      <c r="I32" s="203" t="s">
        <v>365</v>
      </c>
      <c r="J32" s="206" t="s">
        <v>366</v>
      </c>
      <c r="K32" s="201"/>
    </row>
    <row r="33" spans="1:11" ht="4.95" customHeight="1" x14ac:dyDescent="0.3">
      <c r="B33" s="61"/>
      <c r="C33" s="61"/>
      <c r="D33" s="61"/>
      <c r="E33" s="61"/>
      <c r="F33" s="62"/>
      <c r="G33" s="62"/>
      <c r="H33" s="63"/>
      <c r="I33" s="61"/>
    </row>
    <row r="34" spans="1:11" s="10" customFormat="1" ht="22.95" customHeight="1" x14ac:dyDescent="0.3">
      <c r="A34"/>
      <c r="B34" s="198" t="s">
        <v>226</v>
      </c>
      <c r="C34" s="196" t="s">
        <v>327</v>
      </c>
      <c r="D34" s="198" t="s">
        <v>162</v>
      </c>
      <c r="E34" s="198" t="s">
        <v>227</v>
      </c>
      <c r="F34" s="207">
        <v>2910</v>
      </c>
      <c r="G34" s="207" t="s">
        <v>200</v>
      </c>
      <c r="H34" s="199" t="s">
        <v>203</v>
      </c>
      <c r="I34" s="198" t="s">
        <v>228</v>
      </c>
      <c r="J34" s="200" t="s">
        <v>229</v>
      </c>
      <c r="K34" s="196"/>
    </row>
    <row r="35" spans="1:11" ht="4.95" customHeight="1" x14ac:dyDescent="0.3">
      <c r="B35" s="61"/>
      <c r="C35" s="61"/>
      <c r="D35" s="61"/>
      <c r="E35" s="61"/>
      <c r="F35" s="62"/>
      <c r="G35" s="62"/>
      <c r="H35" s="63"/>
      <c r="I35" s="61"/>
    </row>
    <row r="36" spans="1:11" ht="15.6" x14ac:dyDescent="0.3">
      <c r="B36" s="193" t="s">
        <v>12</v>
      </c>
      <c r="C36" s="193" t="s">
        <v>327</v>
      </c>
      <c r="D36" s="193" t="s">
        <v>170</v>
      </c>
      <c r="E36" s="193" t="s">
        <v>230</v>
      </c>
      <c r="F36" s="194">
        <v>2910</v>
      </c>
      <c r="G36" s="194" t="s">
        <v>200</v>
      </c>
      <c r="H36" s="195"/>
      <c r="I36" s="193" t="s">
        <v>231</v>
      </c>
      <c r="J36" s="189" t="s">
        <v>232</v>
      </c>
      <c r="K36" s="190"/>
    </row>
    <row r="37" spans="1:11" ht="15.6" x14ac:dyDescent="0.3">
      <c r="B37" s="193"/>
      <c r="C37" s="193"/>
      <c r="D37" s="193"/>
      <c r="E37" s="193"/>
      <c r="F37" s="194"/>
      <c r="G37" s="194"/>
      <c r="H37" s="195" t="s">
        <v>203</v>
      </c>
      <c r="I37" s="193" t="s">
        <v>233</v>
      </c>
      <c r="J37" s="190"/>
      <c r="K37" s="190"/>
    </row>
    <row r="38" spans="1:11" ht="5.0999999999999996" customHeight="1" x14ac:dyDescent="0.3">
      <c r="H38" s="63"/>
      <c r="I38" s="61"/>
    </row>
    <row r="39" spans="1:11" ht="15.6" x14ac:dyDescent="0.3">
      <c r="B39" s="185" t="s">
        <v>8</v>
      </c>
      <c r="C39" s="196" t="s">
        <v>327</v>
      </c>
      <c r="D39" s="185" t="s">
        <v>182</v>
      </c>
      <c r="E39" s="185" t="s">
        <v>234</v>
      </c>
      <c r="F39" s="192">
        <v>2910</v>
      </c>
      <c r="G39" s="192" t="s">
        <v>200</v>
      </c>
      <c r="H39" s="183"/>
      <c r="I39" s="181" t="s">
        <v>235</v>
      </c>
      <c r="J39" s="184" t="s">
        <v>236</v>
      </c>
      <c r="K39" s="185"/>
    </row>
    <row r="40" spans="1:11" ht="15.6" x14ac:dyDescent="0.3">
      <c r="B40" s="185"/>
      <c r="C40" s="185"/>
      <c r="D40" s="185"/>
      <c r="E40" s="185"/>
      <c r="F40" s="192"/>
      <c r="G40" s="192"/>
      <c r="H40" s="183" t="s">
        <v>203</v>
      </c>
      <c r="I40" s="181" t="s">
        <v>330</v>
      </c>
      <c r="J40" s="185"/>
      <c r="K40" s="185"/>
    </row>
    <row r="41" spans="1:11" ht="5.0999999999999996" customHeight="1" x14ac:dyDescent="0.3">
      <c r="H41" s="63"/>
      <c r="I41" s="61"/>
    </row>
    <row r="42" spans="1:11" s="10" customFormat="1" ht="22.95" customHeight="1" x14ac:dyDescent="0.3">
      <c r="A42"/>
      <c r="B42" s="201" t="s">
        <v>291</v>
      </c>
      <c r="C42" s="193" t="s">
        <v>327</v>
      </c>
      <c r="D42" s="201" t="s">
        <v>187</v>
      </c>
      <c r="E42" s="203" t="s">
        <v>294</v>
      </c>
      <c r="F42" s="202">
        <v>2910</v>
      </c>
      <c r="G42" s="202" t="s">
        <v>200</v>
      </c>
      <c r="H42" s="205" t="s">
        <v>203</v>
      </c>
      <c r="I42" s="203" t="s">
        <v>331</v>
      </c>
      <c r="J42" s="206" t="s">
        <v>329</v>
      </c>
      <c r="K42" s="201"/>
    </row>
    <row r="43" spans="1:11" ht="4.95" customHeight="1" x14ac:dyDescent="0.3">
      <c r="B43" s="190"/>
      <c r="C43" s="190"/>
      <c r="D43" s="190"/>
      <c r="E43" s="190"/>
      <c r="F43" s="209"/>
      <c r="G43" s="209"/>
      <c r="H43" s="195"/>
      <c r="I43" s="193"/>
      <c r="J43" s="189"/>
      <c r="K43" s="190"/>
    </row>
    <row r="45" spans="1:11" ht="5.0999999999999996" customHeight="1" x14ac:dyDescent="0.3"/>
    <row r="46" spans="1:11" ht="21" x14ac:dyDescent="0.4">
      <c r="C46" s="64"/>
    </row>
    <row r="47" spans="1:11" ht="12" customHeight="1" x14ac:dyDescent="0.3"/>
  </sheetData>
  <sheetProtection algorithmName="SHA-512" hashValue="JwL4G17rwh0XawDRkWLYfAmtpjBSV02eKnUYrqBWau5l68LKyZzHBkJiBG5I8ckPzwyj+jjokvnBiB/jJ8nv2w==" saltValue="f+R4O3Ogz6rxGUwfynhGaQ==" spinCount="100000" sheet="1" objects="1" scenarios="1"/>
  <mergeCells count="2">
    <mergeCell ref="C2:I2"/>
    <mergeCell ref="C3:I3"/>
  </mergeCells>
  <hyperlinks>
    <hyperlink ref="J6" r:id="rId1" xr:uid="{00000000-0004-0000-1200-000000000000}"/>
    <hyperlink ref="J26" r:id="rId2" xr:uid="{00000000-0004-0000-1200-000002000000}"/>
    <hyperlink ref="J32" r:id="rId3" xr:uid="{00000000-0004-0000-1200-000003000000}"/>
    <hyperlink ref="J36" r:id="rId4" xr:uid="{00000000-0004-0000-1200-000004000000}"/>
    <hyperlink ref="J24" r:id="rId5" xr:uid="{00000000-0004-0000-1200-000005000000}"/>
    <hyperlink ref="J42" r:id="rId6" xr:uid="{00000000-0004-0000-1200-000006000000}"/>
    <hyperlink ref="J39" r:id="rId7" xr:uid="{00000000-0004-0000-1200-000007000000}"/>
    <hyperlink ref="J21" r:id="rId8" xr:uid="{00000000-0004-0000-1200-000009000000}"/>
    <hyperlink ref="J34" r:id="rId9" xr:uid="{00000000-0004-0000-1200-00000B000000}"/>
    <hyperlink ref="J9" r:id="rId10" xr:uid="{766A0892-94CF-41D2-858C-CFD0E9ED6B72}"/>
    <hyperlink ref="J12" r:id="rId11" xr:uid="{92988A46-028E-42A9-A19B-BD82B66B453D}"/>
    <hyperlink ref="J18" r:id="rId12" xr:uid="{89A97F87-0DB2-433E-92C1-2CB32A22EAAF}"/>
  </hyperlinks>
  <pageMargins left="0.31496062992125984" right="0.11811023622047245" top="0.74803149606299213" bottom="0.15748031496062992" header="0.31496062992125984" footer="0.31496062992125984"/>
  <pageSetup paperSize="9" scale="95" fitToHeight="0" orientation="landscape" horizontalDpi="4294967293" r:id="rId1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B2:J30"/>
  <sheetViews>
    <sheetView showGridLines="0" showRowColHeaders="0" workbookViewId="0">
      <selection activeCell="I30" sqref="I30"/>
    </sheetView>
  </sheetViews>
  <sheetFormatPr defaultRowHeight="14.4" x14ac:dyDescent="0.3"/>
  <cols>
    <col min="1" max="1" width="4.6640625" customWidth="1"/>
    <col min="2" max="2" width="25.33203125" customWidth="1"/>
    <col min="3" max="3" width="23.5546875" customWidth="1"/>
    <col min="4" max="4" width="24.88671875" customWidth="1"/>
    <col min="6" max="6" width="15.5546875" customWidth="1"/>
    <col min="7" max="7" width="4" style="27" customWidth="1"/>
    <col min="8" max="8" width="21.33203125" customWidth="1"/>
    <col min="9" max="9" width="9.109375" customWidth="1"/>
    <col min="10" max="10" width="15.5546875" style="27" customWidth="1"/>
  </cols>
  <sheetData>
    <row r="2" spans="2:10" s="59" customFormat="1" ht="24.9" customHeight="1" x14ac:dyDescent="0.4">
      <c r="B2" s="337" t="s">
        <v>303</v>
      </c>
      <c r="C2" s="337"/>
      <c r="D2" s="337"/>
      <c r="E2" s="337"/>
      <c r="F2" s="337"/>
      <c r="G2" s="337"/>
      <c r="H2" s="337"/>
      <c r="J2" s="114"/>
    </row>
    <row r="3" spans="2:10" s="59" customFormat="1" ht="24.9" customHeight="1" x14ac:dyDescent="0.4">
      <c r="B3" s="337" t="s">
        <v>237</v>
      </c>
      <c r="C3" s="337"/>
      <c r="D3" s="337"/>
      <c r="E3" s="337"/>
      <c r="F3" s="337"/>
      <c r="G3" s="337"/>
      <c r="H3" s="337"/>
      <c r="J3" s="114"/>
    </row>
    <row r="4" spans="2:10" ht="12.9" customHeight="1" x14ac:dyDescent="0.3">
      <c r="J4" s="116" t="s">
        <v>238</v>
      </c>
    </row>
    <row r="6" spans="2:10" s="61" customFormat="1" ht="25.2" customHeight="1" x14ac:dyDescent="0.3">
      <c r="B6" s="61" t="s">
        <v>15</v>
      </c>
      <c r="C6" s="61" t="s">
        <v>239</v>
      </c>
      <c r="D6" s="61" t="s">
        <v>240</v>
      </c>
      <c r="E6" s="61">
        <v>2910</v>
      </c>
      <c r="F6" s="61" t="s">
        <v>200</v>
      </c>
      <c r="H6" s="61" t="s">
        <v>241</v>
      </c>
      <c r="J6" s="62" t="s">
        <v>242</v>
      </c>
    </row>
    <row r="7" spans="2:10" s="61" customFormat="1" ht="25.2" customHeight="1" x14ac:dyDescent="0.3">
      <c r="B7" s="61" t="s">
        <v>205</v>
      </c>
      <c r="C7" s="61" t="s">
        <v>239</v>
      </c>
      <c r="D7" s="61" t="s">
        <v>240</v>
      </c>
      <c r="E7" s="61">
        <v>2910</v>
      </c>
      <c r="F7" s="61" t="s">
        <v>200</v>
      </c>
      <c r="H7" s="61" t="s">
        <v>241</v>
      </c>
      <c r="J7" s="62" t="s">
        <v>243</v>
      </c>
    </row>
    <row r="8" spans="2:10" s="61" customFormat="1" ht="25.2" customHeight="1" x14ac:dyDescent="0.3">
      <c r="B8" s="61" t="s">
        <v>212</v>
      </c>
      <c r="C8" s="61" t="s">
        <v>239</v>
      </c>
      <c r="D8" s="61" t="s">
        <v>240</v>
      </c>
      <c r="E8" s="61">
        <v>2910</v>
      </c>
      <c r="F8" s="61" t="s">
        <v>200</v>
      </c>
      <c r="G8" s="62"/>
      <c r="H8" s="61" t="s">
        <v>241</v>
      </c>
      <c r="J8" s="62" t="s">
        <v>244</v>
      </c>
    </row>
    <row r="9" spans="2:10" s="61" customFormat="1" ht="25.2" customHeight="1" x14ac:dyDescent="0.3">
      <c r="B9" s="61" t="s">
        <v>5</v>
      </c>
      <c r="C9" s="61" t="s">
        <v>245</v>
      </c>
      <c r="D9" s="61" t="s">
        <v>246</v>
      </c>
      <c r="E9" s="61">
        <v>2910</v>
      </c>
      <c r="F9" s="61" t="s">
        <v>200</v>
      </c>
      <c r="G9" s="62"/>
      <c r="H9" s="61" t="s">
        <v>247</v>
      </c>
      <c r="J9" s="62" t="s">
        <v>248</v>
      </c>
    </row>
    <row r="10" spans="2:10" s="61" customFormat="1" ht="25.2" customHeight="1" x14ac:dyDescent="0.35">
      <c r="B10" s="66" t="s">
        <v>6</v>
      </c>
      <c r="C10" s="61" t="s">
        <v>249</v>
      </c>
      <c r="D10" s="61" t="s">
        <v>250</v>
      </c>
      <c r="E10" s="61">
        <v>2910</v>
      </c>
      <c r="F10" s="61" t="s">
        <v>200</v>
      </c>
      <c r="G10" s="62"/>
      <c r="H10" s="61" t="s">
        <v>251</v>
      </c>
      <c r="J10" s="62" t="s">
        <v>248</v>
      </c>
    </row>
    <row r="11" spans="2:10" s="61" customFormat="1" ht="25.2" customHeight="1" x14ac:dyDescent="0.35">
      <c r="B11" s="66" t="s">
        <v>220</v>
      </c>
      <c r="C11" s="61" t="s">
        <v>252</v>
      </c>
      <c r="D11" s="61" t="s">
        <v>253</v>
      </c>
      <c r="E11" s="61">
        <v>2910</v>
      </c>
      <c r="F11" s="61" t="s">
        <v>200</v>
      </c>
      <c r="G11" s="62"/>
      <c r="H11" s="61" t="s">
        <v>254</v>
      </c>
      <c r="J11" s="62" t="s">
        <v>244</v>
      </c>
    </row>
    <row r="12" spans="2:10" s="61" customFormat="1" ht="25.2" customHeight="1" x14ac:dyDescent="0.35">
      <c r="B12" s="66" t="s">
        <v>11</v>
      </c>
      <c r="C12" s="61" t="s">
        <v>255</v>
      </c>
      <c r="D12" s="61" t="s">
        <v>256</v>
      </c>
      <c r="E12" s="61">
        <v>2910</v>
      </c>
      <c r="F12" s="61" t="s">
        <v>200</v>
      </c>
      <c r="G12" s="62"/>
      <c r="H12" s="61" t="s">
        <v>257</v>
      </c>
      <c r="J12" s="62" t="s">
        <v>242</v>
      </c>
    </row>
    <row r="13" spans="2:10" s="61" customFormat="1" ht="25.2" customHeight="1" x14ac:dyDescent="0.35">
      <c r="B13" s="66" t="s">
        <v>216</v>
      </c>
      <c r="C13" s="61" t="s">
        <v>258</v>
      </c>
      <c r="D13" s="61" t="s">
        <v>259</v>
      </c>
      <c r="E13" s="61" t="s">
        <v>260</v>
      </c>
      <c r="F13" s="61" t="s">
        <v>261</v>
      </c>
      <c r="G13" s="62" t="s">
        <v>262</v>
      </c>
      <c r="H13" s="61" t="s">
        <v>263</v>
      </c>
      <c r="J13" s="62" t="s">
        <v>242</v>
      </c>
    </row>
    <row r="14" spans="2:10" s="61" customFormat="1" ht="25.2" customHeight="1" x14ac:dyDescent="0.35">
      <c r="B14" s="66" t="s">
        <v>264</v>
      </c>
      <c r="C14" s="65" t="s">
        <v>265</v>
      </c>
      <c r="D14" s="61" t="s">
        <v>266</v>
      </c>
      <c r="E14" s="61">
        <v>2940</v>
      </c>
      <c r="F14" s="61" t="s">
        <v>267</v>
      </c>
      <c r="G14" s="62"/>
      <c r="H14" s="61" t="s">
        <v>268</v>
      </c>
      <c r="J14" s="62" t="s">
        <v>242</v>
      </c>
    </row>
    <row r="15" spans="2:10" s="61" customFormat="1" ht="25.2" customHeight="1" x14ac:dyDescent="0.35">
      <c r="B15" s="66" t="s">
        <v>7</v>
      </c>
      <c r="C15" s="61" t="s">
        <v>255</v>
      </c>
      <c r="D15" s="61" t="s">
        <v>256</v>
      </c>
      <c r="E15" s="61">
        <v>2910</v>
      </c>
      <c r="F15" s="61" t="s">
        <v>200</v>
      </c>
      <c r="G15" s="62"/>
      <c r="H15" s="61" t="s">
        <v>257</v>
      </c>
      <c r="J15" s="62" t="s">
        <v>242</v>
      </c>
    </row>
    <row r="16" spans="2:10" s="61" customFormat="1" ht="25.2" customHeight="1" x14ac:dyDescent="0.35">
      <c r="B16" s="66" t="s">
        <v>9</v>
      </c>
      <c r="C16" s="61" t="s">
        <v>255</v>
      </c>
      <c r="D16" s="61" t="s">
        <v>256</v>
      </c>
      <c r="E16" s="61">
        <v>2910</v>
      </c>
      <c r="F16" s="61" t="s">
        <v>200</v>
      </c>
      <c r="G16" s="62"/>
      <c r="H16" s="61" t="s">
        <v>257</v>
      </c>
      <c r="J16" s="62" t="s">
        <v>243</v>
      </c>
    </row>
    <row r="17" spans="2:10" s="61" customFormat="1" ht="25.2" customHeight="1" x14ac:dyDescent="0.35">
      <c r="B17" s="66" t="s">
        <v>12</v>
      </c>
      <c r="C17" s="65" t="s">
        <v>245</v>
      </c>
      <c r="D17" s="61" t="s">
        <v>246</v>
      </c>
      <c r="E17" s="61">
        <v>2910</v>
      </c>
      <c r="F17" s="61" t="s">
        <v>200</v>
      </c>
      <c r="G17" s="62"/>
      <c r="H17" s="61" t="s">
        <v>269</v>
      </c>
      <c r="J17" s="62" t="s">
        <v>270</v>
      </c>
    </row>
    <row r="18" spans="2:10" s="61" customFormat="1" ht="25.2" customHeight="1" x14ac:dyDescent="0.35">
      <c r="B18" s="66" t="s">
        <v>8</v>
      </c>
      <c r="C18" s="61" t="s">
        <v>271</v>
      </c>
      <c r="D18" s="61" t="s">
        <v>272</v>
      </c>
      <c r="E18" s="61">
        <v>2910</v>
      </c>
      <c r="F18" s="61" t="s">
        <v>200</v>
      </c>
      <c r="G18" s="62" t="s">
        <v>127</v>
      </c>
      <c r="H18" s="61" t="s">
        <v>273</v>
      </c>
      <c r="J18" s="62" t="s">
        <v>243</v>
      </c>
    </row>
    <row r="19" spans="2:10" s="61" customFormat="1" ht="25.2" customHeight="1" x14ac:dyDescent="0.3">
      <c r="B19" s="61" t="s">
        <v>291</v>
      </c>
      <c r="C19" s="61" t="s">
        <v>292</v>
      </c>
      <c r="D19" s="61" t="s">
        <v>293</v>
      </c>
      <c r="E19" s="61">
        <v>2910</v>
      </c>
      <c r="F19" s="61" t="s">
        <v>200</v>
      </c>
      <c r="G19" s="62"/>
      <c r="J19" s="62" t="s">
        <v>243</v>
      </c>
    </row>
    <row r="20" spans="2:10" s="61" customFormat="1" ht="3" customHeight="1" x14ac:dyDescent="0.35">
      <c r="B20" s="66"/>
      <c r="G20" s="62"/>
      <c r="J20" s="62"/>
    </row>
    <row r="21" spans="2:10" s="61" customFormat="1" ht="18" customHeight="1" x14ac:dyDescent="0.3">
      <c r="G21" s="62"/>
      <c r="J21" s="62"/>
    </row>
    <row r="22" spans="2:10" s="82" customFormat="1" ht="18" x14ac:dyDescent="0.35">
      <c r="C22" s="82" t="s">
        <v>274</v>
      </c>
      <c r="D22" s="82" t="s">
        <v>275</v>
      </c>
      <c r="G22" s="83"/>
      <c r="J22" s="83"/>
    </row>
    <row r="23" spans="2:10" s="82" customFormat="1" ht="18" x14ac:dyDescent="0.35">
      <c r="G23" s="83"/>
      <c r="J23" s="83"/>
    </row>
    <row r="24" spans="2:10" s="61" customFormat="1" ht="15.6" x14ac:dyDescent="0.3">
      <c r="B24" s="61" t="s">
        <v>276</v>
      </c>
      <c r="C24" s="61" t="s">
        <v>136</v>
      </c>
      <c r="D24" s="61" t="s">
        <v>277</v>
      </c>
      <c r="E24" s="61">
        <v>2910</v>
      </c>
      <c r="F24" s="61" t="s">
        <v>200</v>
      </c>
      <c r="G24" s="62"/>
      <c r="H24" s="61" t="s">
        <v>278</v>
      </c>
      <c r="I24" s="60" t="s">
        <v>279</v>
      </c>
      <c r="J24" s="62"/>
    </row>
    <row r="25" spans="2:10" s="61" customFormat="1" ht="9.9" customHeight="1" x14ac:dyDescent="0.3">
      <c r="G25" s="62"/>
      <c r="H25" s="61" t="s">
        <v>127</v>
      </c>
      <c r="J25" s="62"/>
    </row>
    <row r="26" spans="2:10" s="61" customFormat="1" ht="15.6" x14ac:dyDescent="0.3">
      <c r="B26" s="61" t="s">
        <v>280</v>
      </c>
      <c r="C26" s="61" t="s">
        <v>136</v>
      </c>
      <c r="D26" s="61" t="s">
        <v>277</v>
      </c>
      <c r="E26" s="61">
        <v>2910</v>
      </c>
      <c r="F26" s="61" t="s">
        <v>200</v>
      </c>
      <c r="G26" s="62"/>
      <c r="H26" s="61" t="s">
        <v>278</v>
      </c>
      <c r="I26" s="60" t="s">
        <v>279</v>
      </c>
      <c r="J26" s="62"/>
    </row>
    <row r="27" spans="2:10" s="61" customFormat="1" ht="9.9" customHeight="1" x14ac:dyDescent="0.3">
      <c r="G27" s="62"/>
      <c r="J27" s="62"/>
    </row>
    <row r="28" spans="2:10" ht="15.6" x14ac:dyDescent="0.3">
      <c r="B28" t="s">
        <v>281</v>
      </c>
      <c r="C28" s="61" t="s">
        <v>85</v>
      </c>
      <c r="D28" s="61" t="s">
        <v>209</v>
      </c>
      <c r="E28">
        <v>2910</v>
      </c>
      <c r="F28" t="s">
        <v>200</v>
      </c>
      <c r="H28" s="61" t="s">
        <v>210</v>
      </c>
      <c r="I28" s="60" t="s">
        <v>211</v>
      </c>
    </row>
    <row r="29" spans="2:10" ht="9.9" customHeight="1" x14ac:dyDescent="0.3"/>
    <row r="30" spans="2:10" ht="15.6" x14ac:dyDescent="0.3">
      <c r="H30" s="100" t="s">
        <v>344</v>
      </c>
      <c r="I30" s="60" t="s">
        <v>343</v>
      </c>
    </row>
  </sheetData>
  <sortState xmlns:xlrd2="http://schemas.microsoft.com/office/spreadsheetml/2017/richdata2" ref="B5:I33">
    <sortCondition ref="B5:B33"/>
  </sortState>
  <mergeCells count="2">
    <mergeCell ref="B2:H2"/>
    <mergeCell ref="B3:H3"/>
  </mergeCells>
  <hyperlinks>
    <hyperlink ref="I26" r:id="rId1" xr:uid="{00000000-0004-0000-1300-000000000000}"/>
    <hyperlink ref="I28" r:id="rId2" xr:uid="{00000000-0004-0000-1300-000001000000}"/>
    <hyperlink ref="I24" r:id="rId3" xr:uid="{00000000-0004-0000-1300-000002000000}"/>
    <hyperlink ref="I30" r:id="rId4" xr:uid="{78EF1935-071F-4515-A9B8-D0E81BE80DAB}"/>
  </hyperlinks>
  <pageMargins left="0.11811023622047245" right="0.11811023622047245" top="0.74803149606299213" bottom="3.937007874015748E-2" header="0.31496062992125984" footer="0.31496062992125984"/>
  <pageSetup paperSize="9" fitToHeight="0" orientation="landscape" horizontalDpi="4294967293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20</vt:i4>
      </vt:variant>
      <vt:variant>
        <vt:lpstr>Benoemde bereiken</vt:lpstr>
      </vt:variant>
      <vt:variant>
        <vt:i4>4</vt:i4>
      </vt:variant>
    </vt:vector>
  </HeadingPairs>
  <TitlesOfParts>
    <vt:vector size="24" baseType="lpstr">
      <vt:lpstr>Rangschikking</vt:lpstr>
      <vt:lpstr>Punten</vt:lpstr>
      <vt:lpstr>Uitslagen</vt:lpstr>
      <vt:lpstr>Horendonk</vt:lpstr>
      <vt:lpstr>Kerkuilen</vt:lpstr>
      <vt:lpstr>Meeuwen1</vt:lpstr>
      <vt:lpstr>Meeuwen2</vt:lpstr>
      <vt:lpstr>Meeuwkes</vt:lpstr>
      <vt:lpstr>Molenheike</vt:lpstr>
      <vt:lpstr>Nispen</vt:lpstr>
      <vt:lpstr>Oudeglorie</vt:lpstr>
      <vt:lpstr>Putte</vt:lpstr>
      <vt:lpstr>Rooiebal1</vt:lpstr>
      <vt:lpstr>Rooiebal2</vt:lpstr>
      <vt:lpstr>Wildert1</vt:lpstr>
      <vt:lpstr>Wildert2</vt:lpstr>
      <vt:lpstr>DeBeek</vt:lpstr>
      <vt:lpstr>Spelers</vt:lpstr>
      <vt:lpstr>Voorzitters</vt:lpstr>
      <vt:lpstr>Thuislokalen</vt:lpstr>
      <vt:lpstr>Oudeglorie!Afdrukbereik</vt:lpstr>
      <vt:lpstr>Spelers!Afdrukbereik</vt:lpstr>
      <vt:lpstr>Thuislokalen!Afdrukbereik</vt:lpstr>
      <vt:lpstr>Voorzitters!Afdrukbereik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eigenaar</dc:creator>
  <cp:keywords/>
  <dc:description/>
  <cp:lastModifiedBy>Filip Vossen</cp:lastModifiedBy>
  <cp:revision/>
  <cp:lastPrinted>2026-01-20T16:19:27Z</cp:lastPrinted>
  <dcterms:created xsi:type="dcterms:W3CDTF">2017-09-04T07:39:22Z</dcterms:created>
  <dcterms:modified xsi:type="dcterms:W3CDTF">2026-01-23T17:18:41Z</dcterms:modified>
  <cp:category/>
  <cp:contentStatus/>
</cp:coreProperties>
</file>